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8" state="hidden" r:id="rId16"/>
    <sheet name="Time Series" sheetId="2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<sst xmlns="http://schemas.openxmlformats.org/spreadsheetml/2006/main" count="24018" uniqueCount="8291">
  <si>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</si>
  <si>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</si>
  <si>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</si>
  <si>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</si>
  <si>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</si>
  <si>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</si>
  <si>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</si>
  <si>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</si>
  <si>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</si>
  <si>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</si>
  <si>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</si>
  <si>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</si>
  <si>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</si>
  <si>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</si>
  <si>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</si>
  <si>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</si>
  <si>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</si>
  <si>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</si>
  <si>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</si>
  <si>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</si>
  <si>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</si>
  <si>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</si>
  <si>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</si>
  <si>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</si>
  <si>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</si>
  <si>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</si>
  <si>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</si>
  <si>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</si>
  <si>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</si>
  <si>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</si>
  <si>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</si>
  <si>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</si>
  <si>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</si>
  <si>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</si>
  <si>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</si>
  <si>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</si>
  <si>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</si>
  <si>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</si>
  <si>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</si>
  <si>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</si>
  <si>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</si>
  <si>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</si>
  <si>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</si>
  <si>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</si>
  <si>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</si>
  <si>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</si>
  <si>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</si>
  <si>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</si>
  <si>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</si>
  <si>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</si>
  <si>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</si>
  <si>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</si>
  <si>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</si>
  <si>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</si>
  <si>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</si>
  <si>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</si>
  <si>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</si>
  <si>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</si>
  <si>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</si>
  <si>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</si>
  <si>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</si>
  <si>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</si>
  <si>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</si>
  <si>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</si>
  <si>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</si>
  <si>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</si>
  <si>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</si>
  <si>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</si>
  <si>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</si>
  <si>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</si>
  <si>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</si>
  <si>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</si>
  <si>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</si>
  <si>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</si>
  <si>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</si>
  <si>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</si>
  <si>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</si>
  <si>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</si>
  <si>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</si>
  <si>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</si>
  <si>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</si>
  <si>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</si>
  <si>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</si>
  <si>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</si>
  <si>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</si>
  <si>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</si>
  <si>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</si>
  <si>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</si>
  <si>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</si>
  <si>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</si>
  <si>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</si>
  <si>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</si>
  <si>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</si>
  <si>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</si>
  <si>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</si>
  <si>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</si>
  <si>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</si>
  <si>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</si>
  <si>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</si>
  <si>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</si>
  <si>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</si>
  <si>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</si>
  <si>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</si>
  <si>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</si>
  <si>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</si>
  <si>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</si>
  <si>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</si>
  <si>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</si>
  <si>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</si>
  <si>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</si>
  <si>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</si>
  <si>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</si>
  <si>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</si>
  <si>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</si>
  <si>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</si>
  <si>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</si>
  <si>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</si>
  <si>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</si>
  <si>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</si>
  <si>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</si>
  <si>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</si>
  <si>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</si>
  <si>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</si>
  <si>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</si>
  <si>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</si>
  <si>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</si>
  <si>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</si>
  <si>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</si>
  <si>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</si>
  <si>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</si>
  <si>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</si>
  <si>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</si>
  <si>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</si>
  <si>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</si>
  <si>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</si>
  <si>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</si>
  <si>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</si>
  <si>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</si>
  <si>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</si>
  <si>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</si>
  <si>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</si>
  <si>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</si>
  <si>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</si>
  <si>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</si>
  <si>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</si>
  <si>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</si>
  <si>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</si>
  <si>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</si>
  <si>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</si>
  <si>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</si>
  <si>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</si>
  <si>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</si>
  <si>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</si>
  <si>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</si>
  <si>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</si>
  <si>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</si>
  <si>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</si>
  <si>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</si>
  <si>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</si>
  <si>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</si>
  <si>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</si>
  <si>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</si>
  <si>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</si>
  <si>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</si>
  <si>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</si>
  <si>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</si>
  <si>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</si>
  <si>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</si>
  <si>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</si>
  <si>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</si>
  <si>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</si>
  <si>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</si>
  <si>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</si>
  <si>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</si>
  <si>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</si>
  <si>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</si>
  <si>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</si>
  <si>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Workbook Settings 3</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</si>
  <si>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</si>
  <si>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Workbook Settings 4</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</si>
  <si>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</si>
  <si>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Workbook Settings 5</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</si>
  <si>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</si>
  <si>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Workbook Settings 6</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</si>
  <si>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</si>
  <si>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Workbook Settings 7</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</si>
  <si>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</si>
  <si>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Workbook Settings 8</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</si>
  <si>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</si>
  <si>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Workbook Settings 9</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</si>
  <si>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</si>
  <si>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Workbook Settings 10</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</si>
  <si>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</si>
  <si>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Workbook Settings 11</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</si>
  <si>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</si>
  <si>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Workbook Settings 12</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</si>
  <si>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</si>
  <si>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Workbook Settings 13</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</si>
  <si>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</si>
  <si>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Workbook Settings 14</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</si>
  <si>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</si>
  <si>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Workbook Settings 15</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</si>
  <si>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</si>
  <si>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Workbook Settings 16</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</si>
  <si>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</si>
  <si>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Workbook Settings 17</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</si>
  <si>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</si>
  <si>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Workbook Settings 18</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</si>
  <si>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</si>
  <si>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</si>
  <si>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</si>
  <si>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</si>
  <si>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</si>
  <si>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</si>
  <si>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</si>
  <si>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</si>
  <si>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</si>
  <si>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</si>
  <si>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</si>
  <si>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</si>
  <si>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</si>
  <si>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</si>
  <si>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</si>
  <si>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</si>
  <si>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</si>
  <si>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</si>
  <si>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</si>
  <si>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</si>
  <si>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</si>
  <si>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</si>
  <si>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</si>
  <si>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</si>
  <si>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</si>
  <si>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</si>
  <si>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</si>
  <si>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</si>
  <si>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</si>
  <si>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</si>
  <si>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</si>
  <si>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</si>
  <si>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</si>
  <si>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</si>
  <si>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</si>
  <si>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</si>
  <si>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</si>
  <si>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</si>
  <si>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</si>
  <si>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</si>
  <si>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</si>
  <si>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</si>
  <si>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Mentions</t>
  </si>
  <si>
    <t>MentionsInRetweet</t>
  </si>
  <si>
    <t>Retweet</t>
  </si>
  <si>
    <t/>
  </si>
  <si>
    <t>en</t>
  </si>
  <si>
    <t>und</t>
  </si>
  <si>
    <t>es</t>
  </si>
  <si>
    <t>Twitter for iPhone</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</si>
  <si>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</si>
  <si>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</si>
  <si>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</si>
  <si>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</si>
  <si>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</si>
  <si>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</si>
  <si>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</si>
  <si>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</si>
  <si>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</si>
  <si>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</si>
  <si>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</si>
  <si>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</si>
  <si>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</si>
  <si>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</si>
  <si>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</si>
  <si>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</si>
  <si>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</si>
  <si>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</si>
  <si>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</si>
  <si>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</si>
  <si>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</si>
  <si>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</si>
  <si>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</si>
  <si>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</si>
  <si>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fanatic</t>
  </si>
  <si>
    <t>can</t>
  </si>
  <si>
    <t>India</t>
  </si>
  <si>
    <t>España</t>
  </si>
  <si>
    <t>Open Twitter Page for This Person</t>
  </si>
  <si>
    <t>Directed</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</si>
  <si>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</si>
  <si>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</si>
  <si>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</si>
  <si>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</si>
  <si>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</si>
  <si>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</si>
  <si>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</si>
  <si>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</si>
  <si>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</si>
  <si>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</si>
  <si>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</si>
  <si>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</si>
  <si>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</si>
  <si>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</si>
  <si>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</si>
  <si>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</si>
  <si>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</si>
  <si>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ready</t>
  </si>
  <si>
    <t>2021</t>
  </si>
  <si>
    <t>silly</t>
  </si>
  <si>
    <t>interesting</t>
  </si>
  <si>
    <t>support</t>
  </si>
  <si>
    <t>clear</t>
  </si>
  <si>
    <t>best</t>
  </si>
  <si>
    <t>chill</t>
  </si>
  <si>
    <t>right</t>
  </si>
  <si>
    <t>leading</t>
  </si>
  <si>
    <t>nicely</t>
  </si>
  <si>
    <t>bullish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</si>
  <si>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</si>
  <si>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</si>
  <si>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</si>
  <si>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</si>
  <si>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</si>
  <si>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</si>
  <si>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</si>
  <si>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</si>
  <si>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</si>
  <si>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</si>
  <si>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</si>
  <si>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</si>
  <si>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</si>
  <si>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</si>
  <si>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</si>
  <si>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</si>
  <si>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</si>
  <si>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</si>
  <si>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</si>
  <si>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</si>
  <si>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</si>
  <si>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</si>
  <si>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</si>
  <si>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</si>
  <si>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</si>
  <si>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</si>
  <si>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</si>
  <si>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</si>
  <si>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</si>
  <si>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</si>
  <si>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</si>
  <si>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about</t>
  </si>
  <si>
    <t>the</t>
  </si>
  <si>
    <t>of</t>
  </si>
  <si>
    <t>in</t>
  </si>
  <si>
    <t>is</t>
  </si>
  <si>
    <t>should</t>
  </si>
  <si>
    <t>and</t>
  </si>
  <si>
    <t>out</t>
  </si>
  <si>
    <t>not</t>
  </si>
  <si>
    <t>even</t>
  </si>
  <si>
    <t>it</t>
  </si>
  <si>
    <t>was</t>
  </si>
  <si>
    <t>to</t>
  </si>
  <si>
    <t>at</t>
  </si>
  <si>
    <t>on</t>
  </si>
  <si>
    <t>will</t>
  </si>
  <si>
    <t>you</t>
  </si>
  <si>
    <t>for</t>
  </si>
  <si>
    <t>I</t>
  </si>
  <si>
    <t>b</t>
  </si>
  <si>
    <t>my</t>
  </si>
  <si>
    <t>el</t>
  </si>
  <si>
    <t>be</t>
  </si>
  <si>
    <t>almost</t>
  </si>
  <si>
    <t>as</t>
  </si>
  <si>
    <t>bullshit</t>
  </si>
  <si>
    <t>bad</t>
  </si>
  <si>
    <t>he</t>
  </si>
  <si>
    <t>p</t>
  </si>
  <si>
    <t>m</t>
  </si>
  <si>
    <t>this</t>
  </si>
  <si>
    <t>get</t>
  </si>
  <si>
    <t>your</t>
  </si>
  <si>
    <t>while</t>
  </si>
  <si>
    <t>why</t>
  </si>
  <si>
    <t>t</t>
  </si>
  <si>
    <t>let</t>
  </si>
  <si>
    <t>me</t>
  </si>
  <si>
    <t>if</t>
  </si>
  <si>
    <t>into</t>
  </si>
  <si>
    <t>that</t>
  </si>
  <si>
    <t>unrealistic</t>
  </si>
  <si>
    <t>our</t>
  </si>
  <si>
    <t>now</t>
  </si>
  <si>
    <t>how</t>
  </si>
  <si>
    <t>by</t>
  </si>
  <si>
    <t>there</t>
  </si>
  <si>
    <t>do</t>
  </si>
  <si>
    <t>so</t>
  </si>
  <si>
    <t>amp</t>
  </si>
  <si>
    <t>with</t>
  </si>
  <si>
    <t>just</t>
  </si>
  <si>
    <t>all</t>
  </si>
  <si>
    <t>miss</t>
  </si>
  <si>
    <t>better</t>
  </si>
  <si>
    <t>we're</t>
  </si>
  <si>
    <t>would</t>
  </si>
  <si>
    <t>sham</t>
  </si>
  <si>
    <t>didn't</t>
  </si>
  <si>
    <t>useful</t>
  </si>
  <si>
    <t>sorry</t>
  </si>
  <si>
    <t>which</t>
  </si>
  <si>
    <t>are</t>
  </si>
  <si>
    <t>no</t>
  </si>
  <si>
    <t>but</t>
  </si>
  <si>
    <t>after</t>
  </si>
  <si>
    <t>then</t>
  </si>
  <si>
    <t>don't</t>
  </si>
  <si>
    <t>might</t>
  </si>
  <si>
    <t>has</t>
  </si>
  <si>
    <t>good</t>
  </si>
  <si>
    <t>its</t>
  </si>
  <si>
    <t>an</t>
  </si>
  <si>
    <t>crazy</t>
  </si>
  <si>
    <t>free</t>
  </si>
  <si>
    <t>up</t>
  </si>
  <si>
    <t>any</t>
  </si>
  <si>
    <t>we</t>
  </si>
  <si>
    <t>could</t>
  </si>
  <si>
    <t>from</t>
  </si>
  <si>
    <t>there's</t>
  </si>
  <si>
    <t>ya</t>
  </si>
  <si>
    <t>us</t>
  </si>
  <si>
    <t>steady</t>
  </si>
  <si>
    <t>s</t>
  </si>
  <si>
    <t>may</t>
  </si>
  <si>
    <t>monster</t>
  </si>
  <si>
    <t>got</t>
  </si>
  <si>
    <t>wonderful</t>
  </si>
  <si>
    <t>smiling</t>
  </si>
  <si>
    <t>helping</t>
  </si>
  <si>
    <t>other</t>
  </si>
  <si>
    <t>enjoy</t>
  </si>
  <si>
    <t>have</t>
  </si>
  <si>
    <t>since</t>
  </si>
  <si>
    <t>hateful</t>
  </si>
  <si>
    <t>been</t>
  </si>
  <si>
    <t>à</t>
  </si>
  <si>
    <t>â</t>
  </si>
  <si>
    <t>å</t>
  </si>
  <si>
    <t>ä</t>
  </si>
  <si>
    <t>ã</t>
  </si>
  <si>
    <t>ab</t>
  </si>
  <si>
    <t>aber</t>
  </si>
  <si>
    <t>able</t>
  </si>
  <si>
    <t>across</t>
  </si>
  <si>
    <t>ahora</t>
  </si>
  <si>
    <t>ain't</t>
  </si>
  <si>
    <t>al</t>
  </si>
  <si>
    <t>als</t>
  </si>
  <si>
    <t>also</t>
  </si>
  <si>
    <t>am</t>
  </si>
  <si>
    <t>among</t>
  </si>
  <si>
    <t>años</t>
  </si>
  <si>
    <t>aqui</t>
  </si>
  <si>
    <t>aquí</t>
  </si>
  <si>
    <t>aren't</t>
  </si>
  <si>
    <t>así</t>
  </si>
  <si>
    <t>au</t>
  </si>
  <si>
    <t>auch</t>
  </si>
  <si>
    <t>auf</t>
  </si>
  <si>
    <t>aunque</t>
  </si>
  <si>
    <t>aus</t>
  </si>
  <si>
    <t>avec</t>
  </si>
  <si>
    <t>because</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</si>
  <si>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</si>
  <si>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</si>
  <si>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</si>
  <si>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</si>
  <si>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</si>
  <si>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</si>
  <si>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</si>
  <si>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</si>
  <si>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</si>
  <si>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</si>
  <si>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</si>
  <si>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</si>
  <si>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</si>
  <si>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</si>
  <si>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</si>
  <si>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</si>
  <si>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</si>
  <si>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</si>
  <si>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</si>
  <si>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</si>
  <si>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</si>
  <si>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</si>
  <si>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</si>
  <si>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</si>
  <si>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</si>
  <si>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</si>
  <si>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</si>
  <si>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</si>
  <si>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</si>
  <si>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</si>
  <si>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</si>
  <si>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</si>
  <si>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</si>
  <si>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</si>
  <si>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</si>
  <si>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</si>
  <si>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</si>
  <si>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</si>
  <si>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</si>
  <si>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</si>
  <si>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</si>
  <si>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</si>
  <si>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</si>
  <si>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</si>
  <si>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</si>
  <si>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</si>
  <si>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</si>
  <si>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</si>
  <si>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</si>
  <si>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</si>
  <si>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</si>
  <si>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</si>
  <si>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</si>
  <si>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</si>
  <si>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</si>
  <si>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</si>
  <si>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</si>
  <si>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</si>
  <si>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</si>
  <si>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</si>
  <si>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</si>
  <si>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</si>
  <si>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</si>
  <si>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</si>
  <si>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</si>
  <si>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</si>
  <si>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</si>
  <si>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</si>
  <si>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</si>
  <si>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</si>
  <si>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</si>
  <si>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</si>
  <si>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</si>
  <si>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</si>
  <si>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</si>
  <si>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</si>
  <si>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</si>
  <si>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</si>
  <si>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</si>
  <si>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</si>
  <si>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</si>
  <si>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</si>
  <si>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</si>
  <si>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</si>
  <si>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</si>
  <si>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</si>
  <si>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</si>
  <si>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</si>
  <si>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</si>
  <si>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</si>
  <si>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</si>
  <si>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</si>
  <si>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</si>
  <si>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</si>
  <si>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</si>
  <si>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</si>
  <si>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</si>
  <si>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</si>
  <si>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</si>
  <si>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</si>
  <si>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</si>
  <si>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</si>
  <si>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</si>
  <si>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</si>
  <si>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</si>
  <si>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</si>
  <si>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</si>
  <si>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</si>
  <si>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</si>
  <si>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</si>
  <si>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</si>
  <si>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</si>
  <si>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</si>
  <si>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</si>
  <si>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</si>
  <si>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</si>
  <si>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</si>
  <si>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</si>
  <si>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</si>
  <si>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</si>
  <si>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</si>
  <si>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</si>
  <si>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</si>
  <si>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</si>
  <si>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</si>
  <si>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</si>
  <si>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</si>
  <si>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</si>
  <si>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</si>
  <si>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</si>
  <si>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</si>
  <si>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</si>
  <si>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</si>
  <si>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</si>
  <si>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</si>
  <si>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</si>
  <si>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</si>
  <si>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</si>
  <si>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</si>
  <si>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</si>
  <si>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</si>
  <si>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</si>
  <si>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</si>
  <si>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</si>
  <si>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</si>
  <si>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</si>
  <si>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</si>
  <si>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</si>
  <si>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</si>
  <si>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</si>
  <si>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</si>
  <si>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</si>
  <si>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</si>
  <si>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</si>
  <si>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</si>
  <si>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</si>
  <si>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</si>
  <si>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</si>
  <si>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</si>
  <si>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</si>
  <si>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</si>
  <si>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</si>
  <si>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</si>
  <si>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</si>
  <si>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</si>
  <si>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</si>
  <si>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</si>
  <si>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</si>
  <si>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</si>
  <si>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</si>
  <si>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</si>
  <si>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</si>
  <si>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</si>
  <si>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</si>
  <si>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</si>
  <si>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</si>
  <si>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</si>
  <si>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</si>
  <si>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</si>
  <si>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más</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</si>
  <si>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</si>
  <si>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</si>
  <si>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</si>
  <si>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</si>
  <si>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</si>
  <si>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</si>
  <si>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</si>
  <si>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</si>
  <si>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</si>
  <si>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</si>
  <si>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</si>
  <si>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</si>
  <si>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</si>
  <si>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</si>
  <si>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</si>
  <si>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</si>
  <si>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</si>
  <si>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</si>
  <si>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</si>
  <si>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</si>
  <si>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</si>
  <si>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</si>
  <si>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</si>
  <si>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</si>
  <si>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</si>
  <si>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</si>
  <si>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</si>
  <si>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</si>
  <si>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</si>
  <si>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</si>
  <si>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</si>
  <si>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</si>
  <si>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</si>
  <si>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</si>
  <si>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</si>
  <si>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</si>
  <si>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nun</t>
  </si>
  <si>
    <t>nur</t>
  </si>
  <si>
    <t>o</t>
  </si>
  <si>
    <t>ó</t>
  </si>
  <si>
    <t>ö</t>
  </si>
  <si>
    <t>ob</t>
  </si>
  <si>
    <t>och</t>
  </si>
  <si>
    <t>oder</t>
  </si>
  <si>
    <t>off</t>
  </si>
  <si>
    <t>often</t>
  </si>
  <si>
    <t>om</t>
  </si>
  <si>
    <t>only</t>
  </si>
  <si>
    <t>op</t>
  </si>
  <si>
    <t>or</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</si>
  <si>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</si>
  <si>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</si>
  <si>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</si>
  <si>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</si>
  <si>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</si>
  <si>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</si>
  <si>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</si>
  <si>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</si>
  <si>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</si>
  <si>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</si>
  <si>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</si>
  <si>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</si>
  <si>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</si>
  <si>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</si>
  <si>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</si>
  <si>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</si>
  <si>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</si>
  <si>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</si>
  <si>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</si>
  <si>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</si>
  <si>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</si>
  <si>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</si>
  <si>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</si>
  <si>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</si>
  <si>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</si>
  <si>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</si>
  <si>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</si>
  <si>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</si>
  <si>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</si>
  <si>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</si>
  <si>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</si>
  <si>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</si>
  <si>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</si>
  <si>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</si>
  <si>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</si>
  <si>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</si>
  <si>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</si>
  <si>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</si>
  <si>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</si>
  <si>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</si>
  <si>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</si>
  <si>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</si>
  <si>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</si>
  <si>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</si>
  <si>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</si>
  <si>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</si>
  <si>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</si>
  <si>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</si>
  <si>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</si>
  <si>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</si>
  <si>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</si>
  <si>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</si>
  <si>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</si>
  <si>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</si>
  <si>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</si>
  <si>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</si>
  <si>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</si>
  <si>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</si>
  <si>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</si>
  <si>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</si>
  <si>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</si>
  <si>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</si>
  <si>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</si>
  <si>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</si>
  <si>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</si>
  <si>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</si>
  <si>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</si>
  <si>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</si>
  <si>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</si>
  <si>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</si>
  <si>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</si>
  <si>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</si>
  <si>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</si>
  <si>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</si>
  <si>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</si>
  <si>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</si>
  <si>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</si>
  <si>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</si>
  <si>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</si>
  <si>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</si>
  <si>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</si>
  <si>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</si>
  <si>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</si>
  <si>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</si>
  <si>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</si>
  <si>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</si>
  <si>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</si>
  <si>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</si>
  <si>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</si>
  <si>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</si>
  <si>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</si>
  <si>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</si>
  <si>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</si>
  <si>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</si>
  <si>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</si>
  <si>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</si>
  <si>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</si>
  <si>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</si>
  <si>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</si>
  <si>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</si>
  <si>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</si>
  <si>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</si>
  <si>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</si>
  <si>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</si>
  <si>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</si>
  <si>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</si>
  <si>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</si>
  <si>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</si>
  <si>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</si>
  <si>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</si>
  <si>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</si>
  <si>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</si>
  <si>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</si>
  <si>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</si>
  <si>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</si>
  <si>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</si>
  <si>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</si>
  <si>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</si>
  <si>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</si>
  <si>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</si>
  <si>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</si>
  <si>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</si>
  <si>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</si>
  <si>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</si>
  <si>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</si>
  <si>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</si>
  <si>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</si>
  <si>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</si>
  <si>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</si>
  <si>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</si>
  <si>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</si>
  <si>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</si>
  <si>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</si>
  <si>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</si>
  <si>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wenn</t>
  </si>
  <si>
    <t>wer</t>
  </si>
  <si>
    <t>werden</t>
  </si>
  <si>
    <t>were</t>
  </si>
  <si>
    <t>weren't</t>
  </si>
  <si>
    <t>what</t>
  </si>
  <si>
    <t>what's</t>
  </si>
  <si>
    <t>when</t>
  </si>
  <si>
    <t>where</t>
  </si>
  <si>
    <t>where'd</t>
  </si>
  <si>
    <t>where'll</t>
  </si>
  <si>
    <t>where's</t>
  </si>
  <si>
    <t>who</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</si>
  <si>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</si>
  <si>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</si>
  <si>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</si>
  <si>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</si>
  <si>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</si>
  <si>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</si>
  <si>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</si>
  <si>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</si>
  <si>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</si>
  <si>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</si>
  <si>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</si>
  <si>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</si>
  <si>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</si>
  <si>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</si>
  <si>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</si>
  <si>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</si>
  <si>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</si>
  <si>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</si>
  <si>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</si>
  <si>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</si>
  <si>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</si>
  <si>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</si>
  <si>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</si>
  <si>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</si>
  <si>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</si>
  <si>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</si>
  <si>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</si>
  <si>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</si>
  <si>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</si>
  <si>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</si>
  <si>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</si>
  <si>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</si>
  <si>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</si>
  <si>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</si>
  <si>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</si>
  <si>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</si>
  <si>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</si>
  <si>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</si>
  <si>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</si>
  <si>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</si>
  <si>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</si>
  <si>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</si>
  <si>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</si>
  <si>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</si>
  <si>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</si>
  <si>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</si>
  <si>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</si>
  <si>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</si>
  <si>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</si>
  <si>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</si>
  <si>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</si>
  <si>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</si>
  <si>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</si>
  <si>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</si>
  <si>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</si>
  <si>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</si>
  <si>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</si>
  <si>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</si>
  <si>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</si>
  <si>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</si>
  <si>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</si>
  <si>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</si>
  <si>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</si>
  <si>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</si>
  <si>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</si>
  <si>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</si>
  <si>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</si>
  <si>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</si>
  <si>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</si>
  <si>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</si>
  <si>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</si>
  <si>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</si>
  <si>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</si>
  <si>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</si>
  <si>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</si>
  <si>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</si>
  <si>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</si>
  <si>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</si>
  <si>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</si>
  <si>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</si>
  <si>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</si>
  <si>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</si>
  <si>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</si>
  <si>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</si>
  <si>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</si>
  <si>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</si>
  <si>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</si>
  <si>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</si>
  <si>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</si>
  <si>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</si>
  <si>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</si>
  <si>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</si>
  <si>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</si>
  <si>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</si>
  <si>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</si>
  <si>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</si>
  <si>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</si>
  <si>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</si>
  <si>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</si>
  <si>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</si>
  <si>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</si>
  <si>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</si>
  <si>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</si>
  <si>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</si>
  <si>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</si>
  <si>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</si>
  <si>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</si>
  <si>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</si>
  <si>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</si>
  <si>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</si>
  <si>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</si>
  <si>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</si>
  <si>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</si>
  <si>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</si>
  <si>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</si>
  <si>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</si>
  <si>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</si>
  <si>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</si>
  <si>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</si>
  <si>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</si>
  <si>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</si>
  <si>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</si>
  <si>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</si>
  <si>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</si>
  <si>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</si>
  <si>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</si>
  <si>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</si>
  <si>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</si>
  <si>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</si>
  <si>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</si>
  <si>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</si>
  <si>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</si>
  <si>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</si>
  <si>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</si>
  <si>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</si>
  <si>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</si>
  <si>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</si>
  <si>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</si>
  <si>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</si>
  <si>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</si>
  <si>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</si>
  <si>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</si>
  <si>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</si>
  <si>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</si>
  <si>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</si>
  <si>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</si>
  <si>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</si>
  <si>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</si>
  <si>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</si>
  <si>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</si>
  <si>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</si>
  <si>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</si>
  <si>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</si>
  <si>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</si>
  <si>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</si>
  <si>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</si>
  <si>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</si>
  <si>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</si>
  <si>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</si>
  <si>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</si>
  <si>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</si>
  <si>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</si>
  <si>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</si>
  <si>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</si>
  <si>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</si>
  <si>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</si>
  <si>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</si>
  <si>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</si>
  <si>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</si>
  <si>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</si>
  <si>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</si>
  <si>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</si>
  <si>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</si>
  <si>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</si>
  <si>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</si>
  <si>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</si>
  <si>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</si>
  <si>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</si>
  <si>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</si>
  <si>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</si>
  <si>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</si>
  <si>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</si>
  <si>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</si>
  <si>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</si>
  <si>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</si>
  <si>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</si>
  <si>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</si>
  <si>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</si>
  <si>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</si>
  <si>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</si>
  <si>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</si>
  <si>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</si>
  <si>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</si>
  <si>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</si>
  <si>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</si>
  <si>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</si>
  <si>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</si>
  <si>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</si>
  <si>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</si>
  <si>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</si>
  <si>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</si>
  <si>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</si>
  <si>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</si>
  <si>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</si>
  <si>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</si>
  <si>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</si>
  <si>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</si>
  <si>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</si>
  <si>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</si>
  <si>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</si>
  <si>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</si>
  <si>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</si>
  <si>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</si>
  <si>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</si>
  <si>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</si>
  <si>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</si>
  <si>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</si>
  <si>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</si>
  <si>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</si>
  <si>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</si>
  <si>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</si>
  <si>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</si>
  <si>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</si>
  <si>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</si>
  <si>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</si>
  <si>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</si>
  <si>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</si>
  <si>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</si>
  <si>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</si>
  <si>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</si>
  <si>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</si>
  <si>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</si>
  <si>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</si>
  <si>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</si>
  <si>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</si>
  <si>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</si>
  <si>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</si>
  <si>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</si>
  <si>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</si>
  <si>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</si>
  <si>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</si>
  <si>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</si>
  <si>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</si>
  <si>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</si>
  <si>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</si>
  <si>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</si>
  <si>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</si>
  <si>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</si>
  <si>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</si>
  <si>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</si>
  <si>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</si>
  <si>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</si>
  <si>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</si>
  <si>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</si>
  <si>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</si>
  <si>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</si>
  <si>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</si>
  <si>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</si>
  <si>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</si>
  <si>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</si>
  <si>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</si>
  <si>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</si>
  <si>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</si>
  <si>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</si>
  <si>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</si>
  <si>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</si>
  <si>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</si>
  <si>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</si>
  <si>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</si>
  <si>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</si>
  <si>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</si>
  <si>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</si>
  <si>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</si>
  <si>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</si>
  <si>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</si>
  <si>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</si>
  <si>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</si>
  <si>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</si>
  <si>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</si>
  <si>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</si>
  <si>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</si>
  <si>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</si>
  <si>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</si>
  <si>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</si>
  <si>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</si>
  <si>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</si>
  <si>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</si>
  <si>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</si>
  <si>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</si>
  <si>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</si>
  <si>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</si>
  <si>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</si>
  <si>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</si>
  <si>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</si>
  <si>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</si>
  <si>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</si>
  <si>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</si>
  <si>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</si>
  <si>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</si>
  <si>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</si>
  <si>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</si>
  <si>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</si>
  <si>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</si>
  <si>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</si>
  <si>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</si>
  <si>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</si>
  <si>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</si>
  <si>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</si>
  <si>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</si>
  <si>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</si>
  <si>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</si>
  <si>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</si>
  <si>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</si>
  <si>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</si>
  <si>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</si>
  <si>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</si>
  <si>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</si>
  <si>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</si>
  <si>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</si>
  <si>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</si>
  <si>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</si>
  <si>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</si>
  <si>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</si>
  <si>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</si>
  <si>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</si>
  <si>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</si>
  <si>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</si>
  <si>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</si>
  <si>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</si>
  <si>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</si>
  <si>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</si>
  <si>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</si>
  <si>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</si>
  <si>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</si>
  <si>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</si>
  <si>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</si>
  <si>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</si>
  <si>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</si>
  <si>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</si>
  <si>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</si>
  <si>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</si>
  <si>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</si>
  <si>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</si>
  <si>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</si>
  <si>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</si>
  <si>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</si>
  <si>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</si>
  <si>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</si>
  <si>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</si>
  <si>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</si>
  <si>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</si>
  <si>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</si>
  <si>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</si>
  <si>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</si>
  <si>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</si>
  <si>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</si>
  <si>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</si>
  <si>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</si>
  <si>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</si>
  <si>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</si>
  <si>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</si>
  <si>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</si>
  <si>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</si>
  <si>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</si>
  <si>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</si>
  <si>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</si>
  <si>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</si>
  <si>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</si>
  <si>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</si>
  <si>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</si>
  <si>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</si>
  <si>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</si>
  <si>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</si>
  <si>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</si>
  <si>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</si>
  <si>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</si>
  <si>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</si>
  <si>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</si>
  <si>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</si>
  <si>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</si>
  <si>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</si>
  <si>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</si>
  <si>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</si>
  <si>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</si>
  <si>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</si>
  <si>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</si>
  <si>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</si>
  <si>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</si>
  <si>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</si>
  <si>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</si>
  <si>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</si>
  <si>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</si>
  <si>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</si>
  <si>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</si>
  <si>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</si>
  <si>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</si>
  <si>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</si>
  <si>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</si>
  <si>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</si>
  <si>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</si>
  <si>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</si>
  <si>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</si>
  <si>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</si>
  <si>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</si>
  <si>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</si>
  <si>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</si>
  <si>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</si>
  <si>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</si>
  <si>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</si>
  <si>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</si>
  <si>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</si>
  <si>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</si>
  <si>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</si>
  <si>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</si>
  <si>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</si>
  <si>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</si>
  <si>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</si>
  <si>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</si>
  <si>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</si>
  <si>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</si>
  <si>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</si>
  <si>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</si>
  <si>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</si>
  <si>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</si>
  <si>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</si>
  <si>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</si>
  <si>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</si>
  <si>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</si>
  <si>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</si>
  <si>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</si>
  <si>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</si>
  <si>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</si>
  <si>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</si>
  <si>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</si>
  <si>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</si>
  <si>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</si>
  <si>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</si>
  <si>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</si>
  <si>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</si>
  <si>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</si>
  <si>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</si>
  <si>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</si>
  <si>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</si>
  <si>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</si>
  <si>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</si>
  <si>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</si>
  <si>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</si>
  <si>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</si>
  <si>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</si>
  <si>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</si>
  <si>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</si>
  <si>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</si>
  <si>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</si>
  <si>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</si>
  <si>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</si>
  <si>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</si>
  <si>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</si>
  <si>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</si>
  <si>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</si>
  <si>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</si>
  <si>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</si>
  <si>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</si>
  <si>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</si>
  <si>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</si>
  <si>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</si>
  <si>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</si>
  <si>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</si>
  <si>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</si>
  <si>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</si>
  <si>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</si>
  <si>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</si>
  <si>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</si>
  <si>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</si>
  <si>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</si>
  <si>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</si>
  <si>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</si>
  <si>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</si>
  <si>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</si>
  <si>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</si>
  <si>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</si>
  <si>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</si>
  <si>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</si>
  <si>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</si>
  <si>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</si>
  <si>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</si>
  <si>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</si>
  <si>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</si>
  <si>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</si>
  <si>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</si>
  <si>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</si>
  <si>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</si>
  <si>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</si>
  <si>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</si>
  <si>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</si>
  <si>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</si>
  <si>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</si>
  <si>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</si>
  <si>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</si>
  <si>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</si>
  <si>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</si>
  <si>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</si>
  <si>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</si>
  <si>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</si>
  <si>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</si>
  <si>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</si>
  <si>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</si>
  <si>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</si>
  <si>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</si>
  <si>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</si>
  <si>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</si>
  <si>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</si>
  <si>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</si>
  <si>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</si>
  <si>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</si>
  <si>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</si>
  <si>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</si>
  <si>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</si>
  <si>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</si>
  <si>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</si>
  <si>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</si>
  <si>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</si>
  <si>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</si>
  <si>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</si>
  <si>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</si>
  <si>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</si>
  <si>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</si>
  <si>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</si>
  <si>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</si>
  <si>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</si>
  <si>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</si>
  <si>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</si>
  <si>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</si>
  <si>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</si>
  <si>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</si>
  <si>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</si>
  <si>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</si>
  <si>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</si>
  <si>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</si>
  <si>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</si>
  <si>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</si>
  <si>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</si>
  <si>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</si>
  <si>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</si>
  <si>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</si>
  <si>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</si>
  <si>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</si>
  <si>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</si>
  <si>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</si>
  <si>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</si>
  <si>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</si>
  <si>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</si>
  <si>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</si>
  <si>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</si>
  <si>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</si>
  <si>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</si>
  <si>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</si>
  <si>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</si>
  <si>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</si>
  <si>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</si>
  <si>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</si>
  <si>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</si>
  <si>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</si>
  <si>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</si>
  <si>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</si>
  <si>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</si>
  <si>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</si>
  <si>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</si>
  <si>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</si>
  <si>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</si>
  <si>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</si>
  <si>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</si>
  <si>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</si>
  <si>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</si>
  <si>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</si>
  <si>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</si>
  <si>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</si>
  <si>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</si>
  <si>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</si>
  <si>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</si>
  <si>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</si>
  <si>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</si>
  <si>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</si>
  <si>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</si>
  <si>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</si>
  <si>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</si>
  <si>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</si>
  <si>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</si>
  <si>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</si>
  <si>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</si>
  <si>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</si>
  <si>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</si>
  <si>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</si>
  <si>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</si>
  <si>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</si>
  <si>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</si>
  <si>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</si>
  <si>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</si>
  <si>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</si>
  <si>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</si>
  <si>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</si>
  <si>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</si>
  <si>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</si>
  <si>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</si>
  <si>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</si>
  <si>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</si>
  <si>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</si>
  <si>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</si>
  <si>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</si>
  <si>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</si>
  <si>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</si>
  <si>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</si>
  <si>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</si>
  <si>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</si>
  <si>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</si>
  <si>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</si>
  <si>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</si>
  <si>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</si>
  <si>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</si>
  <si>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</si>
  <si>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</si>
  <si>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</si>
  <si>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</si>
  <si>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</si>
  <si>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</si>
  <si>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</si>
  <si>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</si>
  <si>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</si>
  <si>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</si>
  <si>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</si>
  <si>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</si>
  <si>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</si>
  <si>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</si>
  <si>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</si>
  <si>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</si>
  <si>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</si>
  <si>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</si>
  <si>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</si>
  <si>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</si>
  <si>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</si>
  <si>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</si>
  <si>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</si>
  <si>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</si>
  <si>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</si>
  <si>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</si>
  <si>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</si>
  <si>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</si>
  <si>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</si>
  <si>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</si>
  <si>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</si>
  <si>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</si>
  <si>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</si>
  <si>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</si>
  <si>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</si>
  <si>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</si>
  <si>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</si>
  <si>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</si>
  <si>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</si>
  <si>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</si>
  <si>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</si>
  <si>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</si>
  <si>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</si>
  <si>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</si>
  <si>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</si>
  <si>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</si>
  <si>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</si>
  <si>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</si>
  <si>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</si>
  <si>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</si>
  <si>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</si>
  <si>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</si>
  <si>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</si>
  <si>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</si>
  <si>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</si>
  <si>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</si>
  <si>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</si>
  <si>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</si>
  <si>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</si>
  <si>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</si>
  <si>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</si>
  <si>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</si>
  <si>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</si>
  <si>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</si>
  <si>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</si>
  <si>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</si>
  <si>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</si>
  <si>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</si>
  <si>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</si>
  <si>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</si>
  <si>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</si>
  <si>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</si>
  <si>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</si>
  <si>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</si>
  <si>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</si>
  <si>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</si>
  <si>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</si>
  <si>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</si>
  <si>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</si>
  <si>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</si>
  <si>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</si>
  <si>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</si>
  <si>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</si>
  <si>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</si>
  <si>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</si>
  <si>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</si>
  <si>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</si>
  <si>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</si>
  <si>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</si>
  <si>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</si>
  <si>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</si>
  <si>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</si>
  <si>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</si>
  <si>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</si>
  <si>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</si>
  <si>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</si>
  <si>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</si>
  <si>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</si>
  <si>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</si>
  <si>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</si>
  <si>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</si>
  <si>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</si>
  <si>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</si>
  <si>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</si>
  <si>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</si>
  <si>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</si>
  <si>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</si>
  <si>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</si>
  <si>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</si>
  <si>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</si>
  <si>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</si>
  <si>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</si>
  <si>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</si>
  <si>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</si>
  <si>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</si>
  <si>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</si>
  <si>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</si>
  <si>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</si>
  <si>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</si>
  <si>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</si>
  <si>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</si>
  <si>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</si>
  <si>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</si>
  <si>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</si>
  <si>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</si>
  <si>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</si>
  <si>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</si>
  <si>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</si>
  <si>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</si>
  <si>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</si>
  <si>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</si>
  <si>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</si>
  <si>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</si>
  <si>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</si>
  <si>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</si>
  <si>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</si>
  <si>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</si>
  <si>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</si>
  <si>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</si>
  <si>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</si>
  <si>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</si>
  <si>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</si>
  <si>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</si>
  <si>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</si>
  <si>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</si>
  <si>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</si>
  <si>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</si>
  <si>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</si>
  <si>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</si>
  <si>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</si>
  <si>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</si>
  <si>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</si>
  <si>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</si>
  <si>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</si>
  <si>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</si>
  <si>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</si>
  <si>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</si>
  <si>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</si>
  <si>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</si>
  <si>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</si>
  <si>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</si>
  <si>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</si>
  <si>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</si>
  <si>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</si>
  <si>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</si>
  <si>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</si>
  <si>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</si>
  <si>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</si>
  <si>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</si>
  <si>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</si>
  <si>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</si>
  <si>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</si>
  <si>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</si>
  <si>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</si>
  <si>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</si>
  <si>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</si>
  <si>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</si>
  <si>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</si>
  <si>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</si>
  <si>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</si>
  <si>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</si>
  <si>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</si>
  <si>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</si>
  <si>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</si>
  <si>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</si>
  <si>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</si>
  <si>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</si>
  <si>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</si>
  <si>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</si>
  <si>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</si>
  <si>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</si>
  <si>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</si>
  <si>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</si>
  <si>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</si>
  <si>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</si>
  <si>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</si>
  <si>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</si>
  <si>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</si>
  <si>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</si>
  <si>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</si>
  <si>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</si>
  <si>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</si>
  <si>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</si>
  <si>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</si>
  <si>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</si>
  <si>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</si>
  <si>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</si>
  <si>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</si>
  <si>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</si>
  <si>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</si>
  <si>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</si>
  <si>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</si>
  <si>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</si>
  <si>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</si>
  <si>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</si>
  <si>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</si>
  <si>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</si>
  <si>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</si>
  <si>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</si>
  <si>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</si>
  <si>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</si>
  <si>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</si>
  <si>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</si>
  <si>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</si>
  <si>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</si>
  <si>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</si>
  <si>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</si>
  <si>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</si>
  <si>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</si>
  <si>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</si>
  <si>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</si>
  <si>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</si>
  <si>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</si>
  <si>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</si>
  <si>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</si>
  <si>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</si>
  <si>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</si>
  <si>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</si>
  <si>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</si>
  <si>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</si>
  <si>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</si>
  <si>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</si>
  <si>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</si>
  <si>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</si>
  <si>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</si>
  <si>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</si>
  <si>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</si>
  <si>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</si>
  <si>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</si>
  <si>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</si>
  <si>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</si>
  <si>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</si>
  <si>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</si>
  <si>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</si>
  <si>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</si>
  <si>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</si>
  <si>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</si>
  <si>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</si>
  <si>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</si>
  <si>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</si>
  <si>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</si>
  <si>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</si>
  <si>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</si>
  <si>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</si>
  <si>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</si>
  <si>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</si>
  <si>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</si>
  <si>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</si>
  <si>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</si>
  <si>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</si>
  <si>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</si>
  <si>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</si>
  <si>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</si>
  <si>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</si>
  <si>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</si>
  <si>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</si>
  <si>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</si>
  <si>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</si>
  <si>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</si>
  <si>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</si>
  <si>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</si>
  <si>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</si>
  <si>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</si>
  <si>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</si>
  <si>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</si>
  <si>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</si>
  <si>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</si>
  <si>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</si>
  <si>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</si>
  <si>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</si>
  <si>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</si>
  <si>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</si>
  <si>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</si>
  <si>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</si>
  <si>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</si>
  <si>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</si>
  <si>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</si>
  <si>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</si>
  <si>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</si>
  <si>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</si>
  <si>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</si>
  <si>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</si>
  <si>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</si>
  <si>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</si>
  <si>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</si>
  <si>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</si>
  <si>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</si>
  <si>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</si>
  <si>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</si>
  <si>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</si>
  <si>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</si>
  <si>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</si>
  <si>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</si>
  <si>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</si>
  <si>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</si>
  <si>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</si>
  <si>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</si>
  <si>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</si>
  <si>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</si>
  <si>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</si>
  <si>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</si>
  <si>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</si>
  <si>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</si>
  <si>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</si>
  <si>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</si>
  <si>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</si>
  <si>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</si>
  <si>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</si>
  <si>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</si>
  <si>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</si>
  <si>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</si>
  <si>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</si>
  <si>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</si>
  <si>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</si>
  <si>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</si>
  <si>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</si>
  <si>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</si>
  <si>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</si>
  <si>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</si>
  <si>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</si>
  <si>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</si>
  <si>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</si>
  <si>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</si>
  <si>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</si>
  <si>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</si>
  <si>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</si>
  <si>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</si>
  <si>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</si>
  <si>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</si>
  <si>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</si>
  <si>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</si>
  <si>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</si>
  <si>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</si>
  <si>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</si>
  <si>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</si>
  <si>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</si>
  <si>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</si>
  <si>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</si>
  <si>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</si>
  <si>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</si>
  <si>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</si>
  <si>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</si>
  <si>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</si>
  <si>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</si>
  <si>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</si>
  <si>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</si>
  <si>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</si>
  <si>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</si>
  <si>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</si>
  <si>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</si>
  <si>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</si>
  <si>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</si>
  <si>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</si>
  <si>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</si>
  <si>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</si>
  <si>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</si>
  <si>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</si>
  <si>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</si>
  <si>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</si>
  <si>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</si>
  <si>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</si>
  <si>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</si>
  <si>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</si>
  <si>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</si>
  <si>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</si>
  <si>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</si>
  <si>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</si>
  <si>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</si>
  <si>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</si>
  <si>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</si>
  <si>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</si>
  <si>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</si>
  <si>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</si>
  <si>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</si>
  <si>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</si>
  <si>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</si>
  <si>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</si>
  <si>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</si>
  <si>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</si>
  <si>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</si>
  <si>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</si>
  <si>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</si>
  <si>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</si>
  <si>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</si>
  <si>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</si>
  <si>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</si>
  <si>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</si>
  <si>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</si>
  <si>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</si>
  <si>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</si>
  <si>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</si>
  <si>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</si>
  <si>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</si>
  <si>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</si>
  <si>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</si>
  <si>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</si>
  <si>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</si>
  <si>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</si>
  <si>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</si>
  <si>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</si>
  <si>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</si>
  <si>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</si>
  <si>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</si>
  <si>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</si>
  <si>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</si>
  <si>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</si>
  <si>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</si>
  <si>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</si>
  <si>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</si>
  <si>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</si>
  <si>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</si>
  <si>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</si>
  <si>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</si>
  <si>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</si>
  <si>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</si>
  <si>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</si>
  <si>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</si>
  <si>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</si>
  <si>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</si>
  <si>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</si>
  <si>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</si>
  <si>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</si>
  <si>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</si>
  <si>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</si>
  <si>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</si>
  <si>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</si>
  <si>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</si>
  <si>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</si>
  <si>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</si>
  <si>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</si>
  <si>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</si>
  <si>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</si>
  <si>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</si>
  <si>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</si>
  <si>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</si>
  <si>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</si>
  <si>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</si>
  <si>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</si>
  <si>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</si>
  <si>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</si>
  <si>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</si>
  <si>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</si>
  <si>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</si>
  <si>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</si>
  <si>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</si>
  <si>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</si>
  <si>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</si>
  <si>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</si>
  <si>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</si>
  <si>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</si>
  <si>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</si>
  <si>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</si>
  <si>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</si>
  <si>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</si>
  <si>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</si>
  <si>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</si>
  <si>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</si>
  <si>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</si>
  <si>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</si>
  <si>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</si>
  <si>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</si>
  <si>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</si>
  <si>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</si>
  <si>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</si>
  <si>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</si>
  <si>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</si>
  <si>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</si>
  <si>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</si>
  <si>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</si>
  <si>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</si>
  <si>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</si>
  <si>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</si>
  <si>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</si>
  <si>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</si>
  <si>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</si>
  <si>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</si>
  <si>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</si>
  <si>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</si>
  <si>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</si>
  <si>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</si>
  <si>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</si>
  <si>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</si>
  <si>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</si>
  <si>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</si>
  <si>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</si>
  <si>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</si>
  <si>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</si>
  <si>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</si>
  <si>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</si>
  <si>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</si>
  <si>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</si>
  <si>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</si>
  <si>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</si>
  <si>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</si>
  <si>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</si>
  <si>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</si>
  <si>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</si>
  <si>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</si>
  <si>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</si>
  <si>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</si>
  <si>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</si>
  <si>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</si>
  <si>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</si>
  <si>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</si>
  <si>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</si>
  <si>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</si>
  <si>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</si>
  <si>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</si>
  <si>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</si>
  <si>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</si>
  <si>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</si>
  <si>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</si>
  <si>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</si>
  <si>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</si>
  <si>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</si>
  <si>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</si>
  <si>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</si>
  <si>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</si>
  <si>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</si>
  <si>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</si>
  <si>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</si>
  <si>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</si>
  <si>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</si>
  <si>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</si>
  <si>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</si>
  <si>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</si>
  <si>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</si>
  <si>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</si>
  <si>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</si>
  <si>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</si>
  <si>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</si>
  <si>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</si>
  <si>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</si>
  <si>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</si>
  <si>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</si>
  <si>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</si>
  <si>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</si>
  <si>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</si>
  <si>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</si>
  <si>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</si>
  <si>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</si>
  <si>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</si>
  <si>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</si>
  <si>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</si>
  <si>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</si>
  <si>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</si>
  <si>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</si>
  <si>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</si>
  <si>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</si>
  <si>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</si>
  <si>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</si>
  <si>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</si>
  <si>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</si>
  <si>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</si>
  <si>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</si>
  <si>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</si>
  <si>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</si>
  <si>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</si>
  <si>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</si>
  <si>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</si>
  <si>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</si>
  <si>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</si>
  <si>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</si>
  <si>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</si>
  <si>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</si>
  <si>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</si>
  <si>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</si>
  <si>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</si>
  <si>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</si>
  <si>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</si>
  <si>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</si>
  <si>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</si>
  <si>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</si>
  <si>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</si>
  <si>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</si>
  <si>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</si>
  <si>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</si>
  <si>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</si>
  <si>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</si>
  <si>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</si>
  <si>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</si>
  <si>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</si>
  <si>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</si>
  <si>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</si>
  <si>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</si>
  <si>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</si>
  <si>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</si>
  <si>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</si>
  <si>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</si>
  <si>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</si>
  <si>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</si>
  <si>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</si>
  <si>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</si>
  <si>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</si>
  <si>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</si>
  <si>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</si>
  <si>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</si>
  <si>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</si>
  <si>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</si>
  <si>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</si>
  <si>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</si>
  <si>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</si>
  <si>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</si>
  <si>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</si>
  <si>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</si>
  <si>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</si>
  <si>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</si>
  <si>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</si>
  <si>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</si>
  <si>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</si>
  <si>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</si>
  <si>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</si>
  <si>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</si>
  <si>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</si>
  <si>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</si>
  <si>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</si>
  <si>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</si>
  <si>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</si>
  <si>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</si>
  <si>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</si>
  <si>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</si>
  <si>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</si>
  <si>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</si>
  <si>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</si>
  <si>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</si>
  <si>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</si>
  <si>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</si>
  <si>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</si>
  <si>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</si>
  <si>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</si>
  <si>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</si>
  <si>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</si>
  <si>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</si>
  <si>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</si>
  <si>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</si>
  <si>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</si>
  <si>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</si>
  <si>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</si>
  <si>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</si>
  <si>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</si>
  <si>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</si>
  <si>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</si>
  <si>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</si>
  <si>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</si>
  <si>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</si>
  <si>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</si>
  <si>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</si>
  <si>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</si>
  <si>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</si>
  <si>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</si>
  <si>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</si>
  <si>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</si>
  <si>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</si>
  <si>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</si>
  <si>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</si>
  <si>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</si>
  <si>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</si>
  <si>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</si>
  <si>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</si>
  <si>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</si>
  <si>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</si>
  <si>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</si>
  <si>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</si>
  <si>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</si>
  <si>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</si>
  <si>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</si>
  <si>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</si>
  <si>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</si>
  <si>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</si>
  <si>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</si>
  <si>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</si>
  <si>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</si>
  <si>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</si>
  <si>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</si>
  <si>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</si>
  <si>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</si>
  <si>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</si>
  <si>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</si>
  <si>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</si>
  <si>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</si>
  <si>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</si>
  <si>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</si>
  <si>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</si>
  <si>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</si>
  <si>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</si>
  <si>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</si>
  <si>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</si>
  <si>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</si>
  <si>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</si>
  <si>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</si>
  <si>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</si>
  <si>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</si>
  <si>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</si>
  <si>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</si>
  <si>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</si>
  <si>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</si>
  <si>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</si>
  <si>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</si>
  <si>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</si>
  <si>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</si>
  <si>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</si>
  <si>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</si>
  <si>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</si>
  <si>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</si>
  <si>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</si>
  <si>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</si>
  <si>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</si>
  <si>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</si>
  <si>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</si>
  <si>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</si>
  <si>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</si>
  <si>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</si>
  <si>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</si>
  <si>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</si>
  <si>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</si>
  <si>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</si>
  <si>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</si>
  <si>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</si>
  <si>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</si>
  <si>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</si>
  <si>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</si>
  <si>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</si>
  <si>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</si>
  <si>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</si>
  <si>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</si>
  <si>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</si>
  <si>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</si>
  <si>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</si>
  <si>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</si>
  <si>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</si>
  <si>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</si>
  <si>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</si>
  <si>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</si>
  <si>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</si>
  <si>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</si>
  <si>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</si>
  <si>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</si>
  <si>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</si>
  <si>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</si>
  <si>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</si>
  <si>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</si>
  <si>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</si>
  <si>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</si>
  <si>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</si>
  <si>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</si>
  <si>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</si>
  <si>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</si>
  <si>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</si>
  <si>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</si>
  <si>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</si>
  <si>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</si>
  <si>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</si>
  <si>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</si>
  <si>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</si>
  <si>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</si>
  <si>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</si>
  <si>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</si>
  <si>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</si>
  <si>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</si>
  <si>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</si>
  <si>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</si>
  <si>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</si>
  <si>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</si>
  <si>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</si>
  <si>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</si>
  <si>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</si>
  <si>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</si>
  <si>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</si>
  <si>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</si>
  <si>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</si>
  <si>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</si>
  <si>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</si>
  <si>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</si>
  <si>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</si>
  <si>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</si>
  <si>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</si>
  <si>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</si>
  <si>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</si>
  <si>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</si>
  <si>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</si>
  <si>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</si>
  <si>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</si>
  <si>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</si>
  <si>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</si>
  <si>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</si>
  <si>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</si>
  <si>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</si>
  <si>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</si>
  <si>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</si>
  <si>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</si>
  <si>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</si>
  <si>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</si>
  <si>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</si>
  <si>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</si>
  <si>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</si>
  <si>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</si>
  <si>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</si>
  <si>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</si>
  <si>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</si>
  <si>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</si>
  <si>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</si>
  <si>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</si>
  <si>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</si>
  <si>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</si>
  <si>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</si>
  <si>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</si>
  <si>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</si>
  <si>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</si>
  <si>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</si>
  <si>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</si>
  <si>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</si>
  <si>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</si>
  <si>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</si>
  <si>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</si>
  <si>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</si>
  <si>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</si>
  <si>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</si>
  <si>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</si>
  <si>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</si>
  <si>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</si>
  <si>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</si>
  <si>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</si>
  <si>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</si>
  <si>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</si>
  <si>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</si>
  <si>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</si>
  <si>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</si>
  <si>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</si>
  <si>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</si>
  <si>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</si>
  <si>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</si>
  <si>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</si>
  <si>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</si>
  <si>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</si>
  <si>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</si>
  <si>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</si>
  <si>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</si>
  <si>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</si>
  <si>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</si>
  <si>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</si>
  <si>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</si>
  <si>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</si>
  <si>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</si>
  <si>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</si>
  <si>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</si>
  <si>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</si>
  <si>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</si>
  <si>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</si>
  <si>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</si>
  <si>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</si>
  <si>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</si>
  <si>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</si>
  <si>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</si>
  <si>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</si>
  <si>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</si>
  <si>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</si>
  <si>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</si>
  <si>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</si>
  <si>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</si>
  <si>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</si>
  <si>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</si>
  <si>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</si>
  <si>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</si>
  <si>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</si>
  <si>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</si>
  <si>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</si>
  <si>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</si>
  <si>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</si>
  <si>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</si>
  <si>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</si>
  <si>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</si>
  <si>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</si>
  <si>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</si>
  <si>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</si>
  <si>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</si>
  <si>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</si>
  <si>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</si>
  <si>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</si>
  <si>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</si>
  <si>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</si>
  <si>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</si>
  <si>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</si>
  <si>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</si>
  <si>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</si>
  <si>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</si>
  <si>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</si>
  <si>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</si>
  <si>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</si>
  <si>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</si>
  <si>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</si>
  <si>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</si>
  <si>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</si>
  <si>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</si>
  <si>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</si>
  <si>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</si>
  <si>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</si>
  <si>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</si>
  <si>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</si>
  <si>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</si>
  <si>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</si>
  <si>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</si>
  <si>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</si>
  <si>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</si>
  <si>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</si>
  <si>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</si>
  <si>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</si>
  <si>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</si>
  <si>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</si>
  <si>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</si>
  <si>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</si>
  <si>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</si>
  <si>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</si>
  <si>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</si>
  <si>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</si>
  <si>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</si>
  <si>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</si>
  <si>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</si>
  <si>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</si>
  <si>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</si>
  <si>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</si>
  <si>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</si>
  <si>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</si>
  <si>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</si>
  <si>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</si>
  <si>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</si>
  <si>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</si>
  <si>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</si>
  <si>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</si>
  <si>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</si>
  <si>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</si>
  <si>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</si>
  <si>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</si>
  <si>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</si>
  <si>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</si>
  <si>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</si>
  <si>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</si>
  <si>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</si>
  <si>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</si>
  <si>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</si>
  <si>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</si>
  <si>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</si>
  <si>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</si>
  <si>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</si>
  <si>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</si>
  <si>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</si>
  <si>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</si>
  <si>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</si>
  <si>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</si>
  <si>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</si>
  <si>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</si>
  <si>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</si>
  <si>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</si>
  <si>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</si>
  <si>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</si>
  <si>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</si>
  <si>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</si>
  <si>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</si>
  <si>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</si>
  <si>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</si>
  <si>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</si>
  <si>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</si>
  <si>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</si>
  <si>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</si>
  <si>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</si>
  <si>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</si>
  <si>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</si>
  <si>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</si>
  <si>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</si>
  <si>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</si>
  <si>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</si>
  <si>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</si>
  <si>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</si>
  <si>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</si>
  <si>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</si>
  <si>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</si>
  <si>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</si>
  <si>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</si>
  <si>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</si>
  <si>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</si>
  <si>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</si>
  <si>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</si>
  <si>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</si>
  <si>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</si>
  <si>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</si>
  <si>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</si>
  <si>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</si>
  <si>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</si>
  <si>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</si>
  <si>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</si>
  <si>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</si>
  <si>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</si>
  <si>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</si>
  <si>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</si>
  <si>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</si>
  <si>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</si>
  <si>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</si>
  <si>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</si>
  <si>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</si>
  <si>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</si>
  <si>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</si>
  <si>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</si>
  <si>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</si>
  <si>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</si>
  <si>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</si>
  <si>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</si>
  <si>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</si>
  <si>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</si>
  <si>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</si>
  <si>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</si>
  <si>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</si>
  <si>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</si>
  <si>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</si>
  <si>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</si>
  <si>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</si>
  <si>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</si>
  <si>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</si>
  <si>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</si>
  <si>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</si>
  <si>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</si>
  <si>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</si>
  <si>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</si>
  <si>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</si>
  <si>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</si>
  <si>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</si>
  <si>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</si>
  <si>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</si>
  <si>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</si>
  <si>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</si>
  <si>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</si>
  <si>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</si>
  <si>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</si>
  <si>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</si>
  <si>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</si>
  <si>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</si>
  <si>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</si>
  <si>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</si>
  <si>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</si>
  <si>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</si>
  <si>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</si>
  <si>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</si>
  <si>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</si>
  <si>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</si>
  <si>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</si>
  <si>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</si>
  <si>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</si>
  <si>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</si>
  <si>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</si>
  <si>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</si>
  <si>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</si>
  <si>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</si>
  <si>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</si>
  <si>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</si>
  <si>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</si>
  <si>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</si>
  <si>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</si>
  <si>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</si>
  <si>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</si>
  <si>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</si>
  <si>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</si>
  <si>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</si>
  <si>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</si>
  <si>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</si>
  <si>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</si>
  <si>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</si>
  <si>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</si>
  <si>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</si>
  <si>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</si>
  <si>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</si>
  <si>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</si>
  <si>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</si>
  <si>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</si>
  <si>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</si>
  <si>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</si>
  <si>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</si>
  <si>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</si>
  <si>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</si>
  <si>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</si>
  <si>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</si>
  <si>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</si>
  <si>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</si>
  <si>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</si>
  <si>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</si>
  <si>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</si>
  <si>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</si>
  <si>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</si>
  <si>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</si>
  <si>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</si>
  <si>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</si>
  <si>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</si>
  <si>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</si>
  <si>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</si>
  <si>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</si>
  <si>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</si>
  <si>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</si>
  <si>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</si>
  <si>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</si>
  <si>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</si>
  <si>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</si>
  <si>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</si>
  <si>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</si>
  <si>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</si>
  <si>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</si>
  <si>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</si>
  <si>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</si>
  <si>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</si>
  <si>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</si>
  <si>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</si>
  <si>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</si>
  <si>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</si>
  <si>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</si>
  <si>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</si>
  <si>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</si>
  <si>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</si>
  <si>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</si>
  <si>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</si>
  <si>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</si>
  <si>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</si>
  <si>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</si>
  <si>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</si>
  <si>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</si>
  <si>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</si>
  <si>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</si>
  <si>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</si>
  <si>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</si>
  <si>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</si>
  <si>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</si>
  <si>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</si>
  <si>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</si>
  <si>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</si>
  <si>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</si>
  <si>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</si>
  <si>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</si>
  <si>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</si>
  <si>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</si>
  <si>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</si>
  <si>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</si>
  <si>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</si>
  <si>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</si>
  <si>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</si>
  <si>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</si>
  <si>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</si>
  <si>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</si>
  <si>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</si>
  <si>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</si>
  <si>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</si>
  <si>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</si>
  <si>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</si>
  <si>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</si>
  <si>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</si>
  <si>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</si>
  <si>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</si>
  <si>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</si>
  <si>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</si>
  <si>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</si>
  <si>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</si>
  <si>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</si>
  <si>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</si>
  <si>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</si>
  <si>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</si>
  <si>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</si>
  <si>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</si>
  <si>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</si>
  <si>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</si>
  <si>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</si>
  <si>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</si>
  <si>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</si>
  <si>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</si>
  <si>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</si>
  <si>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</si>
  <si>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</si>
  <si>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</si>
  <si>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</si>
  <si>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</si>
  <si>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</si>
  <si>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</si>
  <si>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</si>
  <si>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</si>
  <si>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</si>
  <si>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</si>
  <si>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</si>
  <si>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</si>
  <si>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</si>
  <si>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</si>
  <si>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</si>
  <si>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</si>
  <si>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</si>
  <si>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</si>
  <si>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</si>
  <si>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</si>
  <si>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</si>
  <si>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</si>
  <si>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</si>
  <si>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</si>
  <si>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</si>
  <si>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</si>
  <si>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</si>
  <si>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</si>
  <si>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</si>
  <si>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</si>
  <si>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</si>
  <si>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</si>
  <si>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</si>
  <si>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</si>
  <si>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</si>
  <si>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</si>
  <si>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</si>
  <si>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</si>
  <si>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</si>
  <si>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</si>
  <si>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</si>
  <si>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</si>
  <si>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</si>
  <si>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</si>
  <si>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</si>
  <si>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</si>
  <si>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</si>
  <si>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</si>
  <si>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</si>
  <si>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</si>
  <si>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</si>
  <si>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</si>
  <si>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</si>
  <si>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</si>
  <si>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</si>
  <si>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</si>
  <si>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</si>
  <si>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</si>
  <si>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</si>
  <si>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</si>
  <si>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</si>
  <si>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</si>
  <si>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</si>
  <si>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</si>
  <si>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</si>
  <si>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</si>
  <si>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</si>
  <si>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</si>
  <si>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</si>
  <si>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</si>
  <si>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</si>
  <si>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</si>
  <si>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</si>
  <si>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</si>
  <si>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</si>
  <si>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</si>
  <si>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</si>
  <si>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</si>
  <si>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</si>
  <si>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</si>
  <si>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</si>
  <si>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</si>
  <si>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</si>
  <si>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</si>
  <si>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</si>
  <si>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</si>
  <si>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</si>
  <si>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</si>
  <si>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</si>
  <si>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</si>
  <si>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</si>
  <si>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</si>
  <si>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</si>
  <si>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</si>
  <si>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</si>
  <si>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</si>
  <si>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</si>
  <si>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</si>
  <si>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</si>
  <si>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</si>
  <si>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</si>
  <si>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</si>
  <si>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</si>
  <si>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</si>
  <si>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</si>
  <si>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</si>
  <si>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</si>
  <si>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</si>
  <si>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</si>
  <si>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</si>
  <si>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</si>
  <si>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</si>
  <si>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</si>
  <si>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</si>
  <si>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</si>
  <si>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</si>
  <si>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</si>
  <si>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</si>
  <si>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</si>
  <si>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</si>
  <si>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</si>
  <si>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</si>
  <si>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</si>
  <si>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</si>
  <si>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</si>
  <si>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</si>
  <si>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</si>
  <si>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</si>
  <si>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</si>
  <si>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</si>
  <si>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</si>
  <si>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</si>
  <si>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</si>
  <si>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</si>
  <si>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</si>
  <si>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</si>
  <si>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</si>
  <si>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</si>
  <si>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</si>
  <si>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</si>
  <si>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</si>
  <si>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</si>
  <si>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</si>
  <si>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</si>
  <si>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</si>
  <si>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</si>
  <si>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</si>
  <si>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</si>
  <si>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</si>
  <si>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</si>
  <si>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</si>
  <si>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</si>
  <si>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</si>
  <si>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</si>
  <si>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</si>
  <si>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</si>
  <si>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</si>
  <si>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</si>
  <si>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</si>
  <si>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</si>
  <si>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</si>
  <si>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</si>
  <si>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</si>
  <si>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</si>
  <si>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</si>
  <si>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</si>
  <si>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</si>
  <si>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</si>
  <si>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</si>
  <si>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</si>
  <si>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</si>
  <si>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</si>
  <si>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</si>
  <si>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</si>
  <si>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</si>
  <si>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</si>
  <si>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</si>
  <si>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</si>
  <si>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</si>
  <si>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</si>
  <si>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</si>
  <si>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</si>
  <si>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</si>
  <si>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</si>
  <si>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</si>
  <si>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</si>
  <si>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</si>
  <si>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</si>
  <si>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</si>
  <si>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</si>
  <si>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</si>
  <si>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</si>
  <si>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</si>
  <si>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</si>
  <si>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</si>
  <si>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</si>
  <si>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</si>
  <si>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</si>
  <si>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</si>
  <si>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</si>
  <si>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</si>
  <si>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</si>
  <si>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</si>
  <si>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</si>
  <si>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</si>
  <si>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</si>
  <si>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</si>
  <si>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</si>
  <si>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</si>
  <si>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</si>
  <si>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</si>
  <si>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</si>
  <si>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</si>
  <si>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</si>
  <si>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</si>
  <si>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</si>
  <si>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</si>
  <si>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</si>
  <si>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</si>
  <si>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</si>
  <si>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</si>
  <si>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</si>
  <si>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</si>
  <si>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</si>
  <si>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</si>
  <si>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</si>
  <si>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</si>
  <si>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</si>
  <si>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</si>
  <si>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</si>
  <si>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</si>
  <si>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</si>
  <si>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</si>
  <si>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</si>
  <si>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</si>
  <si>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</si>
  <si>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</si>
  <si>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</si>
  <si>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</si>
  <si>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</si>
  <si>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</si>
  <si>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</si>
  <si>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</si>
  <si>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</si>
  <si>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</si>
  <si>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</si>
  <si>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</si>
  <si>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</si>
  <si>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</si>
  <si>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</si>
  <si>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</si>
  <si>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</si>
  <si>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</si>
  <si>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</si>
  <si>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</si>
  <si>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</si>
  <si>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</si>
  <si>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</si>
  <si>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</si>
  <si>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</si>
  <si>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</si>
  <si>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</si>
  <si>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</si>
  <si>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</si>
  <si>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</si>
  <si>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</si>
  <si>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</si>
  <si>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</si>
  <si>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</si>
  <si>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</si>
  <si>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</si>
  <si>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</si>
  <si>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</si>
  <si>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</si>
  <si>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</si>
  <si>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</si>
  <si>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</si>
  <si>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</si>
  <si>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</si>
  <si>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</si>
  <si>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</si>
  <si>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</si>
  <si>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</si>
  <si>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</si>
  <si>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</si>
  <si>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</si>
  <si>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</si>
  <si>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</si>
  <si>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</si>
  <si>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</si>
  <si>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</si>
  <si>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</si>
  <si>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</si>
  <si>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</si>
  <si>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</si>
  <si>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</si>
  <si>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</si>
  <si>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</si>
  <si>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</si>
  <si>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</si>
  <si>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</si>
  <si>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</si>
  <si>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</si>
  <si>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</si>
  <si>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</si>
  <si>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</si>
  <si>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</si>
  <si>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</si>
  <si>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</si>
  <si>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</si>
  <si>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</si>
  <si>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</si>
  <si>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</si>
  <si>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</si>
  <si>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</si>
  <si>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</si>
  <si>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</si>
  <si>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</si>
  <si>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</si>
  <si>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</si>
  <si>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</si>
  <si>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</si>
  <si>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</si>
  <si>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</si>
  <si>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</si>
  <si>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</si>
  <si>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</si>
  <si>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</si>
  <si>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</si>
  <si>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</si>
  <si>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</si>
  <si>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</si>
  <si>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</si>
  <si>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</si>
  <si>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</si>
  <si>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</si>
  <si>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</si>
  <si>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</si>
  <si>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</si>
  <si>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</si>
  <si>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</si>
  <si>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</si>
  <si>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</si>
  <si>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</si>
  <si>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</si>
  <si>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</si>
  <si>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</si>
  <si>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</si>
  <si>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</si>
  <si>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</si>
  <si>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</si>
  <si>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</si>
  <si>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</si>
  <si>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</si>
  <si>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</si>
  <si>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</si>
  <si>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</si>
  <si>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</si>
  <si>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</si>
  <si>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</si>
  <si>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</si>
  <si>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</si>
  <si>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</si>
  <si>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</si>
  <si>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</si>
  <si>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</si>
  <si>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</si>
  <si>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</si>
  <si>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</si>
  <si>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</si>
  <si>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</si>
  <si>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</si>
  <si>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</si>
  <si>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</si>
  <si>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</si>
  <si>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</si>
  <si>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</si>
  <si>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</si>
  <si>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</si>
  <si>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</si>
  <si>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</si>
  <si>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</si>
  <si>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</si>
  <si>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</si>
  <si>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</si>
  <si>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</si>
  <si>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</si>
  <si>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</si>
  <si>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</si>
  <si>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</si>
  <si>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</si>
  <si>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</si>
  <si>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</si>
  <si>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</si>
  <si>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</si>
  <si>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</si>
  <si>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</si>
  <si>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</si>
  <si>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</si>
  <si>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</si>
  <si>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</si>
  <si>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</si>
  <si>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</si>
  <si>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</si>
  <si>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</si>
  <si>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</si>
  <si>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</si>
  <si>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</si>
  <si>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</si>
  <si>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</si>
  <si>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</si>
  <si>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</si>
  <si>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</si>
  <si>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</si>
  <si>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</si>
  <si>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</si>
  <si>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</si>
  <si>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</si>
  <si>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</si>
  <si>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</si>
  <si>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</si>
  <si>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</si>
  <si>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</si>
  <si>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</si>
  <si>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</si>
  <si>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</si>
  <si>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</si>
  <si>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</si>
  <si>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</si>
  <si>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</si>
  <si>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</si>
  <si>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</si>
  <si>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</si>
  <si>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</si>
  <si>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</si>
  <si>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</si>
  <si>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</si>
  <si>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</si>
  <si>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</si>
  <si>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</si>
  <si>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</si>
  <si>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</si>
  <si>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</si>
  <si>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</si>
  <si>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</si>
  <si>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</si>
  <si>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</si>
  <si>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</si>
  <si>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</si>
  <si>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</si>
  <si>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</si>
  <si>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</si>
  <si>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</si>
  <si>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</si>
  <si>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</si>
  <si>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</si>
  <si>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</si>
  <si>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</si>
  <si>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</si>
  <si>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</si>
  <si>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</si>
  <si>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</si>
  <si>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</si>
  <si>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</si>
  <si>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</si>
  <si>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</si>
  <si>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</si>
  <si>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</si>
  <si>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</si>
  <si>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</si>
  <si>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</si>
  <si>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</si>
  <si>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</si>
  <si>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</si>
  <si>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</si>
  <si>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</si>
  <si>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</si>
  <si>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</si>
  <si>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</si>
  <si>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</si>
  <si>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</si>
  <si>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</si>
  <si>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</si>
  <si>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</si>
  <si>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</si>
  <si>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</si>
  <si>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</si>
  <si>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</si>
  <si>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</si>
  <si>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</si>
  <si>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</si>
  <si>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</si>
  <si>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</si>
  <si>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</si>
  <si>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</si>
  <si>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</si>
  <si>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</si>
  <si>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</si>
  <si>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</si>
  <si>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</si>
  <si>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</si>
  <si>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</si>
  <si>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</si>
  <si>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</si>
  <si>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</si>
  <si>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</si>
  <si>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</si>
  <si>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</si>
  <si>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</si>
  <si>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</si>
  <si>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</si>
  <si>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</si>
  <si>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</si>
  <si>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</si>
  <si>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</si>
  <si>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</si>
  <si>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</si>
  <si>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</si>
  <si>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</si>
  <si>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</si>
  <si>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</si>
  <si>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</si>
  <si>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</si>
  <si>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</si>
  <si>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</si>
  <si>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</si>
  <si>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</si>
  <si>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</si>
  <si>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</si>
  <si>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</si>
  <si>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</si>
  <si>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</si>
  <si>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</si>
  <si>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</si>
  <si>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</si>
  <si>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</si>
  <si>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</si>
  <si>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</si>
  <si>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</si>
  <si>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</si>
  <si>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</si>
  <si>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</si>
  <si>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</si>
  <si>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</si>
  <si>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</si>
  <si>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</si>
  <si>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</si>
  <si>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</si>
  <si>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</si>
  <si>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</si>
  <si>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</si>
  <si>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</si>
  <si>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</si>
  <si>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</si>
  <si>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</si>
  <si>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</si>
  <si>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</si>
  <si>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</si>
  <si>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</si>
  <si>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</si>
  <si>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</si>
  <si>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</si>
  <si>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</si>
  <si>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</si>
  <si>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</si>
  <si>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</si>
  <si>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</si>
  <si>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</si>
  <si>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</si>
  <si>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</si>
  <si>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</si>
  <si>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</si>
  <si>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</si>
  <si>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</si>
  <si>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</si>
  <si>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</si>
  <si>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</si>
  <si>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</si>
  <si>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</si>
  <si>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</si>
  <si>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</si>
  <si>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</si>
  <si>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</si>
  <si>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</si>
  <si>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</si>
  <si>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</si>
  <si>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</si>
  <si>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</si>
  <si>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</si>
  <si>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</si>
  <si>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</si>
  <si>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</si>
  <si>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</si>
  <si>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</si>
  <si>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</si>
  <si>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</si>
  <si>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</si>
  <si>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</si>
  <si>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</si>
  <si>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</si>
  <si>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</si>
  <si>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</si>
  <si>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</si>
  <si>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</si>
  <si>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</si>
  <si>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</si>
  <si>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</si>
  <si>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</si>
  <si>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</si>
  <si>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</si>
  <si>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</si>
  <si>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</si>
  <si>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</si>
  <si>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</si>
  <si>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</si>
  <si>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</si>
  <si>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</si>
  <si>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</si>
  <si>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</si>
  <si>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</si>
  <si>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</si>
  <si>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</si>
  <si>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</si>
  <si>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</si>
  <si>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</si>
  <si>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</si>
  <si>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</si>
  <si>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</si>
  <si>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</si>
  <si>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</si>
  <si>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</si>
  <si>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</si>
  <si>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</si>
  <si>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</si>
  <si>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</si>
  <si>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</si>
  <si>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</si>
  <si>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</si>
  <si>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</si>
  <si>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</si>
  <si>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</si>
  <si>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</si>
  <si>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</si>
  <si>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</si>
  <si>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</si>
  <si>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</si>
  <si>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</si>
  <si>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</si>
  <si>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</si>
  <si>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</si>
  <si>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</si>
  <si>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</si>
  <si>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</si>
  <si>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</si>
  <si>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</si>
  <si>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</si>
  <si>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</si>
  <si>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</si>
  <si>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</si>
  <si>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</si>
  <si>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</si>
  <si>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</si>
  <si>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</si>
  <si>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</si>
  <si>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</si>
  <si>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</si>
  <si>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</si>
  <si>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</si>
  <si>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</si>
  <si>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</si>
  <si>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</si>
  <si>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</si>
  <si>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</si>
  <si>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</si>
  <si>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</si>
  <si>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</si>
  <si>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</si>
  <si>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</si>
  <si>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</si>
  <si>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</si>
  <si>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</si>
  <si>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</si>
  <si>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</si>
  <si>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</si>
  <si>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</si>
  <si>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</si>
  <si>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</si>
  <si>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</si>
  <si>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</si>
  <si>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</si>
  <si>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</si>
  <si>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</si>
  <si>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</si>
  <si>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</si>
  <si>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</si>
  <si>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</si>
  <si>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</si>
  <si>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</si>
  <si>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</si>
  <si>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</si>
  <si>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</si>
  <si>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</si>
  <si>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</si>
  <si>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</si>
  <si>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</si>
  <si>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</si>
  <si>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</si>
  <si>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</si>
  <si>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</si>
  <si>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</si>
  <si>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</si>
  <si>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</si>
  <si>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</si>
  <si>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</si>
  <si>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</si>
  <si>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</si>
  <si>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</si>
  <si>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</si>
  <si>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</si>
  <si>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</si>
  <si>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</si>
  <si>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</si>
  <si>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</si>
  <si>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</si>
  <si>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</si>
  <si>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</si>
  <si>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</si>
  <si>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</si>
  <si>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</si>
  <si>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</si>
  <si>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</si>
  <si>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</si>
  <si>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</si>
  <si>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</si>
  <si>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</si>
  <si>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</si>
  <si>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</si>
  <si>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</si>
  <si>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</si>
  <si>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</si>
  <si>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</si>
  <si>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</si>
  <si>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</si>
  <si>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</si>
  <si>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</si>
  <si>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</si>
  <si>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</si>
  <si>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</si>
  <si>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</si>
  <si>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</si>
  <si>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</si>
  <si>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</si>
  <si>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</si>
  <si>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</si>
  <si>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</si>
  <si>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</si>
  <si>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</si>
  <si>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</si>
  <si>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</si>
  <si>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</si>
  <si>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</si>
  <si>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</si>
  <si>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</si>
  <si>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</si>
  <si>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</si>
  <si>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</si>
  <si>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</si>
  <si>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</si>
  <si>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</si>
  <si>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</si>
  <si>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</si>
  <si>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</si>
  <si>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</si>
  <si>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</si>
  <si>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</si>
  <si>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</si>
  <si>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</si>
  <si>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</si>
  <si>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</si>
  <si>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</si>
  <si>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</si>
  <si>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</si>
  <si>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</si>
  <si>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</si>
  <si>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</si>
  <si>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</si>
  <si>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</si>
  <si>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</si>
  <si>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</si>
  <si>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</si>
  <si>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</si>
  <si>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</si>
  <si>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</si>
  <si>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</si>
  <si>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</si>
  <si>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</si>
  <si>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</si>
  <si>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</si>
  <si>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</si>
  <si>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</si>
  <si>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</si>
  <si>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</si>
  <si>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</si>
  <si>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</si>
  <si>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</si>
  <si>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</si>
  <si>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</si>
  <si>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</si>
  <si>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</si>
  <si>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</si>
  <si>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</si>
  <si>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</si>
  <si>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</si>
  <si>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</si>
  <si>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</si>
  <si>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</si>
  <si>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</si>
  <si>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</si>
  <si>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</si>
  <si>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</si>
  <si>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</si>
  <si>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</si>
  <si>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</si>
  <si>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</si>
  <si>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</si>
  <si>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</si>
  <si>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</si>
  <si>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</si>
  <si>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</si>
  <si>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</si>
  <si>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</si>
  <si>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</si>
  <si>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</si>
  <si>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</si>
  <si>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</si>
  <si>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</si>
  <si>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</si>
  <si>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</si>
  <si>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</si>
  <si>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</si>
  <si>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</si>
  <si>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</si>
  <si>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</si>
  <si>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</si>
  <si>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</si>
  <si>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</si>
  <si>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</si>
  <si>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</si>
  <si>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</si>
  <si>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</si>
  <si>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</si>
  <si>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</si>
  <si>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</si>
  <si>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</si>
  <si>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</si>
  <si>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</si>
  <si>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</si>
  <si>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</si>
  <si>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</si>
  <si>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</si>
  <si>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</si>
  <si>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</si>
  <si>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</si>
  <si>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</si>
  <si>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</si>
  <si>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</si>
  <si>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</si>
  <si>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</si>
  <si>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</si>
  <si>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</si>
  <si>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</si>
  <si>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</si>
  <si>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</si>
  <si>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</si>
  <si>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</si>
  <si>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</si>
  <si>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</si>
  <si>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</si>
  <si>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</si>
  <si>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</si>
  <si>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</si>
  <si>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</si>
  <si>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</si>
  <si>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</si>
  <si>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</si>
  <si>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</si>
  <si>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</si>
  <si>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</si>
  <si>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</si>
  <si>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</si>
  <si>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</si>
  <si>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</si>
  <si>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</si>
  <si>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</si>
  <si>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</si>
  <si>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</si>
  <si>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</si>
  <si>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</si>
  <si>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</si>
  <si>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</si>
  <si>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</si>
  <si>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</si>
  <si>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</si>
  <si>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</si>
  <si>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</si>
  <si>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</si>
  <si>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</si>
  <si>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</si>
  <si>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</si>
  <si>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</si>
  <si>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</si>
  <si>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</si>
  <si>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</si>
  <si>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</si>
  <si>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</si>
  <si>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</si>
  <si>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</si>
  <si>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</si>
  <si>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</si>
  <si>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</si>
  <si>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</si>
  <si>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</si>
  <si>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</si>
  <si>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</si>
  <si>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</si>
  <si>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</si>
  <si>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</si>
  <si>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</si>
  <si>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</si>
  <si>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</si>
  <si>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</si>
  <si>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</si>
  <si>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</si>
  <si>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</si>
  <si>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</si>
  <si>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</si>
  <si>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</si>
  <si>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</si>
  <si>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</si>
  <si>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</si>
  <si>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</si>
  <si>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</si>
  <si>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</si>
  <si>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</si>
  <si>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</si>
  <si>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</si>
  <si>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</si>
  <si>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</si>
  <si>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</si>
  <si>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</si>
  <si>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</si>
  <si>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</si>
  <si>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</si>
  <si>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</si>
  <si>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</si>
  <si>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</si>
  <si>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</si>
  <si>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</si>
  <si>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</si>
  <si>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</si>
  <si>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</si>
  <si>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</si>
  <si>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</si>
  <si>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</si>
  <si>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</si>
  <si>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</si>
  <si>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</si>
  <si>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</si>
  <si>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</si>
  <si>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</si>
  <si>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</si>
  <si>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</si>
  <si>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</si>
  <si>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</si>
  <si>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</si>
  <si>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</si>
  <si>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</si>
  <si>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</si>
  <si>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</si>
  <si>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</si>
  <si>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</si>
  <si>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</si>
  <si>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</si>
  <si>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</si>
  <si>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</si>
  <si>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</si>
  <si>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</si>
  <si>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</si>
  <si>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</si>
  <si>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</si>
  <si>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</si>
  <si>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</si>
  <si>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</si>
  <si>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</si>
  <si>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</si>
  <si>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</si>
  <si>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</si>
  <si>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</si>
  <si>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</si>
  <si>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</si>
  <si>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</si>
  <si>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</si>
  <si>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</si>
  <si>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</si>
  <si>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</si>
  <si>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</si>
  <si>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</si>
  <si>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</si>
  <si>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</si>
  <si>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</si>
  <si>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</si>
  <si>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</si>
  <si>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</si>
  <si>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</si>
  <si>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</si>
  <si>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</si>
  <si>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</si>
  <si>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</si>
  <si>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</si>
  <si>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</si>
  <si>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</si>
  <si>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</si>
  <si>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</si>
  <si>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</si>
  <si>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</si>
  <si>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</si>
  <si>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</si>
  <si>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</si>
  <si>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</si>
  <si>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</si>
  <si>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</si>
  <si>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</si>
  <si>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</si>
  <si>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</si>
  <si>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</si>
  <si>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</si>
  <si>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</si>
  <si>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</si>
  <si>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</si>
  <si>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</si>
  <si>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</si>
  <si>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</si>
  <si>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</si>
  <si>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</si>
  <si>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</si>
  <si>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</si>
  <si>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</si>
  <si>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</si>
  <si>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</si>
  <si>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</si>
  <si>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</si>
  <si>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</si>
  <si>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</si>
  <si>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</si>
  <si>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</si>
  <si>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</si>
  <si>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</si>
  <si>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</si>
  <si>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</si>
  <si>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</si>
  <si>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</si>
  <si>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</si>
  <si>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</si>
  <si>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</si>
  <si>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</si>
  <si>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</si>
  <si>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</si>
  <si>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</si>
  <si>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</si>
  <si>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</si>
  <si>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</si>
  <si>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</si>
  <si>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</si>
  <si>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</si>
  <si>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</si>
  <si>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</si>
  <si>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</si>
  <si>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</si>
  <si>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</si>
  <si>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</si>
  <si>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</si>
  <si>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</si>
  <si>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</si>
  <si>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</si>
  <si>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</si>
  <si>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</si>
  <si>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</si>
  <si>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</si>
  <si>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</si>
  <si>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</si>
  <si>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</si>
  <si>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</si>
  <si>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</si>
  <si>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</si>
  <si>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</si>
  <si>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</si>
  <si>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</si>
  <si>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</si>
  <si>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</si>
  <si>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</si>
  <si>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</si>
  <si>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</si>
  <si>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</si>
  <si>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</si>
  <si>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</si>
  <si>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</si>
  <si>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</si>
  <si>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</si>
  <si>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</si>
  <si>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</si>
  <si>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</si>
  <si>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</si>
  <si>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</si>
  <si>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</si>
  <si>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</si>
  <si>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</si>
  <si>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</si>
  <si>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</si>
  <si>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</si>
  <si>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</si>
  <si>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</si>
  <si>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</si>
  <si>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</si>
  <si>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</si>
  <si>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</si>
  <si>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</si>
  <si>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</si>
  <si>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</si>
  <si>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</si>
  <si>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</si>
  <si>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</si>
  <si>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</si>
  <si>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</si>
  <si>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</si>
  <si>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</si>
  <si>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</si>
  <si>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</si>
  <si>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</si>
  <si>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</si>
  <si>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</si>
  <si>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</si>
  <si>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</si>
  <si>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</si>
  <si>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</si>
  <si>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</si>
  <si>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</si>
  <si>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</si>
  <si>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</si>
  <si>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</si>
  <si>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</si>
  <si>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</si>
  <si>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</si>
  <si>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</si>
  <si>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</si>
  <si>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</si>
  <si>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</si>
  <si>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</si>
  <si>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</si>
  <si>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</si>
  <si>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</si>
  <si>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</si>
  <si>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</si>
  <si>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</si>
  <si>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</si>
  <si>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</si>
  <si>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</si>
  <si>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</si>
  <si>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</si>
  <si>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</si>
  <si>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</si>
  <si>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</si>
  <si>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</si>
  <si>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</si>
  <si>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</si>
  <si>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</si>
  <si>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</si>
  <si>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</si>
  <si>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</si>
  <si>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</si>
  <si>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</si>
  <si>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</si>
  <si>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</si>
  <si>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</si>
  <si>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</si>
  <si>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</si>
  <si>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</si>
  <si>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</si>
  <si>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</si>
  <si>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</si>
  <si>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</si>
  <si>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</si>
  <si>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</si>
  <si>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</si>
  <si>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</si>
  <si>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</si>
  <si>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</si>
  <si>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</si>
  <si>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</si>
  <si>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</si>
  <si>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</si>
  <si>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</si>
  <si>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</si>
  <si>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</si>
  <si>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</si>
  <si>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</si>
  <si>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</si>
  <si>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</si>
  <si>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</si>
  <si>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</si>
  <si>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</si>
  <si>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</si>
  <si>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</si>
  <si>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</si>
  <si>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</si>
  <si>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</si>
  <si>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</si>
  <si>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</si>
  <si>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</si>
  <si>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</si>
  <si>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</si>
  <si>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</si>
  <si>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</si>
  <si>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</si>
  <si>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</si>
  <si>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</si>
  <si>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</si>
  <si>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</si>
  <si>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</si>
  <si>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</si>
  <si>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</si>
  <si>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</si>
  <si>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</si>
  <si>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</si>
  <si>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</si>
  <si>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</si>
  <si>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</si>
  <si>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</si>
  <si>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</si>
  <si>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</si>
  <si>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</si>
  <si>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</si>
  <si>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</si>
  <si>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</si>
  <si>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</si>
  <si>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</si>
  <si>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</si>
  <si>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</si>
  <si>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</si>
  <si>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</si>
  <si>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</si>
  <si>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</si>
  <si>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</si>
  <si>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</si>
  <si>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</si>
  <si>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</si>
  <si>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</si>
  <si>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</si>
  <si>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</si>
  <si>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</si>
  <si>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</si>
  <si>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</si>
  <si>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</si>
  <si>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</si>
  <si>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</si>
  <si>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</si>
  <si>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</si>
  <si>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</si>
  <si>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</si>
  <si>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</si>
  <si>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</si>
  <si>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</si>
  <si>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</si>
  <si>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</si>
  <si>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</si>
  <si>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</si>
  <si>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</si>
  <si>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</si>
  <si>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</si>
  <si>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</si>
  <si>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</si>
  <si>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</si>
  <si>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</si>
  <si>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</si>
  <si>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</si>
  <si>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</si>
  <si>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</si>
  <si>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</si>
  <si>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</si>
  <si>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</si>
  <si>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</si>
  <si>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</si>
  <si>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</si>
  <si>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</si>
  <si>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</si>
  <si>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</si>
  <si>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</si>
  <si>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</si>
  <si>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</si>
  <si>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</si>
  <si>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</si>
  <si>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</si>
  <si>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</si>
  <si>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</si>
  <si>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</si>
  <si>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</si>
  <si>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</si>
  <si>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</si>
  <si>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</si>
  <si>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</si>
  <si>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</si>
  <si>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</si>
  <si>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</si>
  <si>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</si>
  <si>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</si>
  <si>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</si>
  <si>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</si>
  <si>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</si>
  <si>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</si>
  <si>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</si>
  <si>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</si>
  <si>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</si>
  <si>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</si>
  <si>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</si>
  <si>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</si>
  <si>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</si>
  <si>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</si>
  <si>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</si>
  <si>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</si>
  <si>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</si>
  <si>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</si>
  <si>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</si>
  <si>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</si>
  <si>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</si>
  <si>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</si>
  <si>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</si>
  <si>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</si>
  <si>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</si>
  <si>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</si>
  <si>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</si>
  <si>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</si>
  <si>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</si>
  <si>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</si>
  <si>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</si>
  <si>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</si>
  <si>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</si>
  <si>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</si>
  <si>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</si>
  <si>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</si>
  <si>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</si>
  <si>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</si>
  <si>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</si>
  <si>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</si>
  <si>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</si>
  <si>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</si>
  <si>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</si>
  <si>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</si>
  <si>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</si>
  <si>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</si>
  <si>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</si>
  <si>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</si>
  <si>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</si>
  <si>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</si>
  <si>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</si>
  <si>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</si>
  <si>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</si>
  <si>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</si>
  <si>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</si>
  <si>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</si>
  <si>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</si>
  <si>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</si>
  <si>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</si>
  <si>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</si>
  <si>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</si>
  <si>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</si>
  <si>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</si>
  <si>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</si>
  <si>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</si>
  <si>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</si>
  <si>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</si>
  <si>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</si>
  <si>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</si>
  <si>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</si>
  <si>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</si>
  <si>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</si>
  <si>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</si>
  <si>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</si>
  <si>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</si>
  <si>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</si>
  <si>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</si>
  <si>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</si>
  <si>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</si>
  <si>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</si>
  <si>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</si>
  <si>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</si>
  <si>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</si>
  <si>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</si>
  <si>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</si>
  <si>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</si>
  <si>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</si>
  <si>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</si>
  <si>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</si>
  <si>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</si>
  <si>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</si>
  <si>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</si>
  <si>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</si>
  <si>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</si>
  <si>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</si>
  <si>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</si>
  <si>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</si>
  <si>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</si>
  <si>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</si>
  <si>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</si>
  <si>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</si>
  <si>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</si>
  <si>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</si>
  <si>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</si>
  <si>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</si>
  <si>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</si>
  <si>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</si>
  <si>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</si>
  <si>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</si>
  <si>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</si>
  <si>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</si>
  <si>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</si>
  <si>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</si>
  <si>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</si>
  <si>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</si>
  <si>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</si>
  <si>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</si>
  <si>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</si>
  <si>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</si>
  <si>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</si>
  <si>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</si>
  <si>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</si>
  <si>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</si>
  <si>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</si>
  <si>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</si>
  <si>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</si>
  <si>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</si>
  <si>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</si>
  <si>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</si>
  <si>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</si>
  <si>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</si>
  <si>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</si>
  <si>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</si>
  <si>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</si>
  <si>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</si>
  <si>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</si>
  <si>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</si>
  <si>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</si>
  <si>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</si>
  <si>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</si>
  <si>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</si>
  <si>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</si>
  <si>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</si>
  <si>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</si>
  <si>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</si>
  <si>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</si>
  <si>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</si>
  <si>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</si>
  <si>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</si>
  <si>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</si>
  <si>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</si>
  <si>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</si>
  <si>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</si>
  <si>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</si>
  <si>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</si>
  <si>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</si>
  <si>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</si>
  <si>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</si>
  <si>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</si>
  <si>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</si>
  <si>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</si>
  <si>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</si>
  <si>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</si>
  <si>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</si>
  <si>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</si>
  <si>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</si>
  <si>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</si>
  <si>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</si>
  <si>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</si>
  <si>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</si>
  <si>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</si>
  <si>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</si>
  <si>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</si>
  <si>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</si>
  <si>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</si>
  <si>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</si>
  <si>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</si>
  <si>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</si>
  <si>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</si>
  <si>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</si>
  <si>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</si>
  <si>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</si>
  <si>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</si>
  <si>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</si>
  <si>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</si>
  <si>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</si>
  <si>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</si>
  <si>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</si>
  <si>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</si>
  <si>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</si>
  <si>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</si>
  <si>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</si>
  <si>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</si>
  <si>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</si>
  <si>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</si>
  <si>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</si>
  <si>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</si>
  <si>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</si>
  <si>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</si>
  <si>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</si>
  <si>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</si>
  <si>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</si>
  <si>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</si>
  <si>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</si>
  <si>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</si>
  <si>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</si>
  <si>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</si>
  <si>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</si>
  <si>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</si>
  <si>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</si>
  <si>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</si>
  <si>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</si>
  <si>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</si>
  <si>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</si>
  <si>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</si>
  <si>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</si>
  <si>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</si>
  <si>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</si>
  <si>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</si>
  <si>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</si>
  <si>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</si>
  <si>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</si>
  <si>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</si>
  <si>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</si>
  <si>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</si>
  <si>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</si>
  <si>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</si>
  <si>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</si>
  <si>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</si>
  <si>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</si>
  <si>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</si>
  <si>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</si>
  <si>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</si>
  <si>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</si>
  <si>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</si>
  <si>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</si>
  <si>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</si>
  <si>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</si>
  <si>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</si>
  <si>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</si>
  <si>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</si>
  <si>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</si>
  <si>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</si>
  <si>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</si>
  <si>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</si>
  <si>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</si>
  <si>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</si>
  <si>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</si>
  <si>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</si>
  <si>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</si>
  <si>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</si>
  <si>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</si>
  <si>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</si>
  <si>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</si>
  <si>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</si>
  <si>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</si>
  <si>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</si>
  <si>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</si>
  <si>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</si>
  <si>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</si>
  <si>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</si>
  <si>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</si>
  <si>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</si>
  <si>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</si>
  <si>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</si>
  <si>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</si>
  <si>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</si>
  <si>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</si>
  <si>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</si>
  <si>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</si>
  <si>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</si>
  <si>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</si>
  <si>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</si>
  <si>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</si>
  <si>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</si>
  <si>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</si>
  <si>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</si>
  <si>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</si>
  <si>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</si>
  <si>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</si>
  <si>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</si>
  <si>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</si>
  <si>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</si>
  <si>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</si>
  <si>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</si>
  <si>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</si>
  <si>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</si>
  <si>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</si>
  <si>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</si>
  <si>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</si>
  <si>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</si>
  <si>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</si>
  <si>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</si>
  <si>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</si>
  <si>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</si>
  <si>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</si>
  <si>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</si>
  <si>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</si>
  <si>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</si>
  <si>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</si>
  <si>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</si>
  <si>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</si>
  <si>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</si>
  <si>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</si>
  <si>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</si>
  <si>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</si>
  <si>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</si>
  <si>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</si>
  <si>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</si>
  <si>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</si>
  <si>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</si>
  <si>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</si>
  <si>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</si>
  <si>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</si>
  <si>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</si>
  <si>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</si>
  <si>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</si>
  <si>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</si>
  <si>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</si>
  <si>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</si>
  <si>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</si>
  <si>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</si>
  <si>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</si>
  <si>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</si>
  <si>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</si>
  <si>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</si>
  <si>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</si>
  <si>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</si>
  <si>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</si>
  <si>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</si>
  <si>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</si>
  <si>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</si>
  <si>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</si>
  <si>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</si>
  <si>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</si>
  <si>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</si>
  <si>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</si>
  <si>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</si>
  <si>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</si>
  <si>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</si>
  <si>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</si>
  <si>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</si>
  <si>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</si>
  <si>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</si>
  <si>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</si>
  <si>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</si>
  <si>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</si>
  <si>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</si>
  <si>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</si>
  <si>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</si>
  <si>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</si>
  <si>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</si>
  <si>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</si>
  <si>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</si>
  <si>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</si>
  <si>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</si>
  <si>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</si>
  <si>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</si>
  <si>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</si>
  <si>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</si>
  <si>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</si>
  <si>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</si>
  <si>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</si>
  <si>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</si>
  <si>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</si>
  <si>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</si>
  <si>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</si>
  <si>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</si>
  <si>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</si>
  <si>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</si>
  <si>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</si>
  <si>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</si>
  <si>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</si>
  <si>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</si>
  <si>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</si>
  <si>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</si>
  <si>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</si>
  <si>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</si>
  <si>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</si>
  <si>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</si>
  <si>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</si>
  <si>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</si>
  <si>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</si>
  <si>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</si>
  <si>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</si>
  <si>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</si>
  <si>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</si>
  <si>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</si>
  <si>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</si>
  <si>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</si>
  <si>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</si>
  <si>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</si>
  <si>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</si>
  <si>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</si>
  <si>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</si>
  <si>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</si>
  <si>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</si>
  <si>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</si>
  <si>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</si>
  <si>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</si>
  <si>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</si>
  <si>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</si>
  <si>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</si>
  <si>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</si>
  <si>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</si>
  <si>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</si>
  <si>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</si>
  <si>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</si>
  <si>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</si>
  <si>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</si>
  <si>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</si>
  <si>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</si>
  <si>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</si>
  <si>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</si>
  <si>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</si>
  <si>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</si>
  <si>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</si>
  <si>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</si>
  <si>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</si>
  <si>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</si>
  <si>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</si>
  <si>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</si>
  <si>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</si>
  <si>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</si>
  <si>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</si>
  <si>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</si>
  <si>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</si>
  <si>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</si>
  <si>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</si>
  <si>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</si>
  <si>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</si>
  <si>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</si>
  <si>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</si>
  <si>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</si>
  <si>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</si>
  <si>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</si>
  <si>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</si>
  <si>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</si>
  <si>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</si>
  <si>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</si>
  <si>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</si>
  <si>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</si>
  <si>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</si>
  <si>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</si>
  <si>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</si>
  <si>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</si>
  <si>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</si>
  <si>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</si>
  <si>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</si>
  <si>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</si>
  <si>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</si>
  <si>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</si>
  <si>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</si>
  <si>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</si>
  <si>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</si>
  <si>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</si>
  <si>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</si>
  <si>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</si>
  <si>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</si>
  <si>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</si>
  <si>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</si>
  <si>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</si>
  <si>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</si>
  <si>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</si>
  <si>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</si>
  <si>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</si>
  <si>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</si>
  <si>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</si>
  <si>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</si>
  <si>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</si>
  <si>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</si>
  <si>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</si>
  <si>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</si>
  <si>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</si>
  <si>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</si>
  <si>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</si>
  <si>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</si>
  <si>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</si>
  <si>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</si>
  <si>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</si>
  <si>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</si>
  <si>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</si>
  <si>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</si>
  <si>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</si>
  <si>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</si>
  <si>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</si>
  <si>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</si>
  <si>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</si>
  <si>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</si>
  <si>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</si>
  <si>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</si>
  <si>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</si>
  <si>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</si>
  <si>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</si>
  <si>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</si>
  <si>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</si>
  <si>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</si>
  <si>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</si>
  <si>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</si>
  <si>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</si>
  <si>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</si>
  <si>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</si>
  <si>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</si>
  <si>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</si>
  <si>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</si>
  <si>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</si>
  <si>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</si>
  <si>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</si>
  <si>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</si>
  <si>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</si>
  <si>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</si>
  <si>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</si>
  <si>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</si>
  <si>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</si>
  <si>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</si>
  <si>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</si>
  <si>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</si>
  <si>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</si>
  <si>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</si>
  <si>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</si>
  <si>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</si>
  <si>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</si>
  <si>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</si>
  <si>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</si>
  <si>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</si>
  <si>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</si>
  <si>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</si>
  <si>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</si>
  <si>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</si>
  <si>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</si>
  <si>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</si>
  <si>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</si>
  <si>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</si>
  <si>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</si>
  <si>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</si>
  <si>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</si>
  <si>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</si>
  <si>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</si>
  <si>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</si>
  <si>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</si>
  <si>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</si>
  <si>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</si>
  <si>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</si>
  <si>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</si>
  <si>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</si>
  <si>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</si>
  <si>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</si>
  <si>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</si>
  <si>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</si>
  <si>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</si>
  <si>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</si>
  <si>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</si>
  <si>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</si>
  <si>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</si>
  <si>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</si>
  <si>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</si>
  <si>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</si>
  <si>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</si>
  <si>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</si>
  <si>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</si>
  <si>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</si>
  <si>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</si>
  <si>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</si>
  <si>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</si>
  <si>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</si>
  <si>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</si>
  <si>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</si>
  <si>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</si>
  <si>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</si>
  <si>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</si>
  <si>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</si>
  <si>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</si>
  <si>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</si>
  <si>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</si>
  <si>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</si>
  <si>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</si>
  <si>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</si>
  <si>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</si>
  <si>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</si>
  <si>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</si>
  <si>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</si>
  <si>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</si>
  <si>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</si>
  <si>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</si>
  <si>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</si>
  <si>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</si>
  <si>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</si>
  <si>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</si>
  <si>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</si>
  <si>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</si>
  <si>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</si>
  <si>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</si>
  <si>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</si>
  <si>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</si>
  <si>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</si>
  <si>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</si>
  <si>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</si>
  <si>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</si>
  <si>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</si>
  <si>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</si>
  <si>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</si>
  <si>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</si>
  <si>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</si>
  <si>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</si>
  <si>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</si>
  <si>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</si>
  <si>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</si>
  <si>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</si>
  <si>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</si>
  <si>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</si>
  <si>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</si>
  <si>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</si>
  <si>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</si>
  <si>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</si>
  <si>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</si>
  <si>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</si>
  <si>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</si>
  <si>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</si>
  <si>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</si>
  <si>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</si>
  <si>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</si>
  <si>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</si>
  <si>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</si>
  <si>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</si>
  <si>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</si>
  <si>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</si>
  <si>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</si>
  <si>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</si>
  <si>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</si>
  <si>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</si>
  <si>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</si>
  <si>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</si>
  <si>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</si>
  <si>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</si>
  <si>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</si>
  <si>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</si>
  <si>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</si>
  <si>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</si>
  <si>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</si>
  <si>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</si>
  <si>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</si>
  <si>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</si>
  <si>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</si>
  <si>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</si>
  <si>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</si>
  <si>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</si>
  <si>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</si>
  <si>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</si>
  <si>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</si>
  <si>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</si>
  <si>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</si>
  <si>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</si>
  <si>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</si>
  <si>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</si>
  <si>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</si>
  <si>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</si>
  <si>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</si>
  <si>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</si>
  <si>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</si>
  <si>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</si>
  <si>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</si>
  <si>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</si>
  <si>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</si>
  <si>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</si>
  <si>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</si>
  <si>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</si>
  <si>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</si>
  <si>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</si>
  <si>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</si>
  <si>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</si>
  <si>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</si>
  <si>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</si>
  <si>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</si>
  <si>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</si>
  <si>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</si>
  <si>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</si>
  <si>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</si>
  <si>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</si>
  <si>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</si>
  <si>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</si>
  <si>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</si>
  <si>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</si>
  <si>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</si>
  <si>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</si>
  <si>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</si>
  <si>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</si>
  <si>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</si>
  <si>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</si>
  <si>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</si>
  <si>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</si>
  <si>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</si>
  <si>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</si>
  <si>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</si>
  <si>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</si>
  <si>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</si>
  <si>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</si>
  <si>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</si>
  <si>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</si>
  <si>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</si>
  <si>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</si>
  <si>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</si>
  <si>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</si>
  <si>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</si>
  <si>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</si>
  <si>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</si>
  <si>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</si>
  <si>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</si>
  <si>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</si>
  <si>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</si>
  <si>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</si>
  <si>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</si>
  <si>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</si>
  <si>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</si>
  <si>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</si>
  <si>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</si>
  <si>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</si>
  <si>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</si>
  <si>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</si>
  <si>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</si>
  <si>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</si>
  <si>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</si>
  <si>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</si>
  <si>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</si>
  <si>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</si>
  <si>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</si>
  <si>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</si>
  <si>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</si>
  <si>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</si>
  <si>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</si>
  <si>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</si>
  <si>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</si>
  <si>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</si>
  <si>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</si>
  <si>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</si>
  <si>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</si>
  <si>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</si>
  <si>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</si>
  <si>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</si>
  <si>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</si>
  <si>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</si>
  <si>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</si>
  <si>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</si>
  <si>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</si>
  <si>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</si>
  <si>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</si>
  <si>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</si>
  <si>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</si>
  <si>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</si>
  <si>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</si>
  <si>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</si>
  <si>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</si>
  <si>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</si>
  <si>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</si>
  <si>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</si>
  <si>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</si>
  <si>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</si>
  <si>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</si>
  <si>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</si>
  <si>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</si>
  <si>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</si>
  <si>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</si>
  <si>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</si>
  <si>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</si>
  <si>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</si>
  <si>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</si>
  <si>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</si>
  <si>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</si>
  <si>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</si>
  <si>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</si>
  <si>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</si>
  <si>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</si>
  <si>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</si>
  <si>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</si>
  <si>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</si>
  <si>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</si>
  <si>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</si>
  <si>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</si>
  <si>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</si>
  <si>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</si>
  <si>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</si>
  <si>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</si>
  <si>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</si>
  <si>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</si>
  <si>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</si>
  <si>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</si>
  <si>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</si>
  <si>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</si>
  <si>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</si>
  <si>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</si>
  <si>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</si>
  <si>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</si>
  <si>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</si>
  <si>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</si>
  <si>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</si>
  <si>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</si>
  <si>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</si>
  <si>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</si>
  <si>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</si>
  <si>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</si>
  <si>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</si>
  <si>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</si>
  <si>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</si>
  <si>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</si>
  <si>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</si>
  <si>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</si>
  <si>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</si>
  <si>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</si>
  <si>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</si>
  <si>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</si>
  <si>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</si>
  <si>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</si>
  <si>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</si>
  <si>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</si>
  <si>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</si>
  <si>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</si>
  <si>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</si>
  <si>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</si>
  <si>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</si>
  <si>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</si>
  <si>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</si>
  <si>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</si>
  <si>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</si>
  <si>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</si>
  <si>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</si>
  <si>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</si>
  <si>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</si>
  <si>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</si>
  <si>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</si>
  <si>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</si>
  <si>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</si>
  <si>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</si>
  <si>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</si>
  <si>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</si>
  <si>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</si>
  <si>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</si>
  <si>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</si>
  <si>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</si>
  <si>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</si>
  <si>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</si>
  <si>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</si>
  <si>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</si>
  <si>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</si>
  <si>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</si>
  <si>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</si>
  <si>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</si>
  <si>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</si>
  <si>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</si>
  <si>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</si>
  <si>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</si>
  <si>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</si>
  <si>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</si>
  <si>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</si>
  <si>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</si>
  <si>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</si>
  <si>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</si>
  <si>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</si>
  <si>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</si>
  <si>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</si>
  <si>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</si>
  <si>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</si>
  <si>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</si>
  <si>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</si>
  <si>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</si>
  <si>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</si>
  <si>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</si>
  <si>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</si>
  <si>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</si>
  <si>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</si>
  <si>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</si>
  <si>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</si>
  <si>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</si>
  <si>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</si>
  <si>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</si>
  <si>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</si>
  <si>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</si>
  <si>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</si>
  <si>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</si>
  <si>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</si>
  <si>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</si>
  <si>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</si>
  <si>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</si>
  <si>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</si>
  <si>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</si>
  <si>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</si>
  <si>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</si>
  <si>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</si>
  <si>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</si>
  <si>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</si>
  <si>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</si>
  <si>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</si>
  <si>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</si>
  <si>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</si>
  <si>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</si>
  <si>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</si>
  <si>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</si>
  <si>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</si>
  <si>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</si>
  <si>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</si>
  <si>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</si>
  <si>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</si>
  <si>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</si>
  <si>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</si>
  <si>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</si>
  <si>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</si>
  <si>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</si>
  <si>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</si>
  <si>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</si>
  <si>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</si>
  <si>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</si>
  <si>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</si>
  <si>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</si>
  <si>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</si>
  <si>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</si>
  <si>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</si>
  <si>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</si>
  <si>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</si>
  <si>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</si>
  <si>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</si>
  <si>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</si>
  <si>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</si>
  <si>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</si>
  <si>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</si>
  <si>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</si>
  <si>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</si>
  <si>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</si>
  <si>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</si>
  <si>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</si>
  <si>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</si>
  <si>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</si>
  <si>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</si>
  <si>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</si>
  <si>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</si>
  <si>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</si>
  <si>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</si>
  <si>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</si>
  <si>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</si>
  <si>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</si>
  <si>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</si>
  <si>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</si>
  <si>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</si>
  <si>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</si>
  <si>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</si>
  <si>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</si>
  <si>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</si>
  <si>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</si>
  <si>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</si>
  <si>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</si>
  <si>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</si>
  <si>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</si>
  <si>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</si>
  <si>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</si>
  <si>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</si>
  <si>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</si>
  <si>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</si>
  <si>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</si>
  <si>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</si>
  <si>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</si>
  <si>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</si>
  <si>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</si>
  <si>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</si>
  <si>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</si>
  <si>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</si>
  <si>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</si>
  <si>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</si>
  <si>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</si>
  <si>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</si>
  <si>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</si>
  <si>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</si>
  <si>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</si>
  <si>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</si>
  <si>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</si>
  <si>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</si>
  <si>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</si>
  <si>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</si>
  <si>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</si>
  <si>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</si>
  <si>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</si>
  <si>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</si>
  <si>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</si>
  <si>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</si>
  <si>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</si>
  <si>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</si>
  <si>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</si>
  <si>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</si>
  <si>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</si>
  <si>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</si>
  <si>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</si>
  <si>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</si>
  <si>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</si>
  <si>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</si>
  <si>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</si>
  <si>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</si>
  <si>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</si>
  <si>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</si>
  <si>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</si>
  <si>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</si>
  <si>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</si>
  <si>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</si>
  <si>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</si>
  <si>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</si>
  <si>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</si>
  <si>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</si>
  <si>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</si>
  <si>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</si>
  <si>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</si>
  <si>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</si>
  <si>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</si>
  <si>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</si>
  <si>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</si>
  <si>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</si>
  <si>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</si>
  <si>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</si>
  <si>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</si>
  <si>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</si>
  <si>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</si>
  <si>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</si>
  <si>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</si>
  <si>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</si>
  <si>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</si>
  <si>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</si>
  <si>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</si>
  <si>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</si>
  <si>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</si>
  <si>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</si>
  <si>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</si>
  <si>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</si>
  <si>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</si>
  <si>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</si>
  <si>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</si>
  <si>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</si>
  <si>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</si>
  <si>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</si>
  <si>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</si>
  <si>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</si>
  <si>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</si>
  <si>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</si>
  <si>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</si>
  <si>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</si>
  <si>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</si>
  <si>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</si>
  <si>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</si>
  <si>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</si>
  <si>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</si>
  <si>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</si>
  <si>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</si>
  <si>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</si>
  <si>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</si>
  <si>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</si>
  <si>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</si>
  <si>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</si>
  <si>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</si>
  <si>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</si>
  <si>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</si>
  <si>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</si>
  <si>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</si>
  <si>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</si>
  <si>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</si>
  <si>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</si>
  <si>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</si>
  <si>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</si>
  <si>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</si>
  <si>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</si>
  <si>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</si>
  <si>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</si>
  <si>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</si>
  <si>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</si>
  <si>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</si>
  <si>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</si>
  <si>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</si>
  <si>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</si>
  <si>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</si>
  <si>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</si>
  <si>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</si>
  <si>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</si>
  <si>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</si>
  <si>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</si>
  <si>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</si>
  <si>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</si>
  <si>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</si>
  <si>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</si>
  <si>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</si>
  <si>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</si>
  <si>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</si>
  <si>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</si>
  <si>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</si>
  <si>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</si>
  <si>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</si>
  <si>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</si>
  <si>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</si>
  <si>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</si>
  <si>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</si>
  <si>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</si>
  <si>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</si>
  <si>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</si>
  <si>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</si>
  <si>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</si>
  <si>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</si>
  <si>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</si>
  <si>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</si>
  <si>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</si>
  <si>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</si>
  <si>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</si>
  <si>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</si>
  <si>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</si>
  <si>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</si>
  <si>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</si>
  <si>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</si>
  <si>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</si>
  <si>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</si>
  <si>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</si>
  <si>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</si>
  <si>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</si>
  <si>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</si>
  <si>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</si>
  <si>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</si>
  <si>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</si>
  <si>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</si>
  <si>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</si>
  <si>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</si>
  <si>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</si>
  <si>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</si>
  <si>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</si>
  <si>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</si>
  <si>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</si>
  <si>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</si>
  <si>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</si>
  <si>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</si>
  <si>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</si>
  <si>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</si>
  <si>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</si>
  <si>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</si>
  <si>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</si>
  <si>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</si>
  <si>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</si>
  <si>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</si>
  <si>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</si>
  <si>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</si>
  <si>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</si>
  <si>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</si>
  <si>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</si>
  <si>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</si>
  <si>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</si>
  <si>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</si>
  <si>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</si>
  <si>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</si>
  <si>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</si>
  <si>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</si>
  <si>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</si>
  <si>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</si>
  <si>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</si>
  <si>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</si>
  <si>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</si>
  <si>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</si>
  <si>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</si>
  <si>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</si>
  <si>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</si>
  <si>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</si>
  <si>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</si>
  <si>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</si>
  <si>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</si>
  <si>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</si>
  <si>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</si>
  <si>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</si>
  <si>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</si>
  <si>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</si>
  <si>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</si>
  <si>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</si>
  <si>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</si>
  <si>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</si>
  <si>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</si>
  <si>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</si>
  <si>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</si>
  <si>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</si>
  <si>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</si>
  <si>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</si>
  <si>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</si>
  <si>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</si>
  <si>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</si>
  <si>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</si>
  <si>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</si>
  <si>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</si>
  <si>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</si>
  <si>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</si>
  <si>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</si>
  <si>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</si>
  <si>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</si>
  <si>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</si>
  <si>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</si>
  <si>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</si>
  <si>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</si>
  <si>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</si>
  <si>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</si>
  <si>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</si>
  <si>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</si>
  <si>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</si>
  <si>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</si>
  <si>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</si>
  <si>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</si>
  <si>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</si>
  <si>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</si>
  <si>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</si>
  <si>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</si>
  <si>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</si>
  <si>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</si>
  <si>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</si>
  <si>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</si>
  <si>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</si>
  <si>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</si>
  <si>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</si>
  <si>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</si>
  <si>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</si>
  <si>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</si>
  <si>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</si>
  <si>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</si>
  <si>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</si>
  <si>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</si>
  <si>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</si>
  <si>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</si>
  <si>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</si>
  <si>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</si>
  <si>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</si>
  <si>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</si>
  <si>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</si>
  <si>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</si>
  <si>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</si>
  <si>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</si>
  <si>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</si>
  <si>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</si>
  <si>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</si>
  <si>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</si>
  <si>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</si>
  <si>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</si>
  <si>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</si>
  <si>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</si>
  <si>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</si>
  <si>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</si>
  <si>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</si>
  <si>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</si>
  <si>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</si>
  <si>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</si>
  <si>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</si>
  <si>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</si>
  <si>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</si>
  <si>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</si>
  <si>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</si>
  <si>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</si>
  <si>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</si>
  <si>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</si>
  <si>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</si>
  <si>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</si>
  <si>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</si>
  <si>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</si>
  <si>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</si>
  <si>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</si>
  <si>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</si>
  <si>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</si>
  <si>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</si>
  <si>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</si>
  <si>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</si>
  <si>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</si>
  <si>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</si>
  <si>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</si>
  <si>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</si>
  <si>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</si>
  <si>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</si>
  <si>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</si>
  <si>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</si>
  <si>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</si>
  <si>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</si>
  <si>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</si>
  <si>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</si>
  <si>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</si>
  <si>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</si>
  <si>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</si>
  <si>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</si>
  <si>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</si>
  <si>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</si>
  <si>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</si>
  <si>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</si>
  <si>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</si>
  <si>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</si>
  <si>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</si>
  <si>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</si>
  <si>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</si>
  <si>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</si>
  <si>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</si>
  <si>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</si>
  <si>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</si>
  <si>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</si>
  <si>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</si>
  <si>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</si>
  <si>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</si>
  <si>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</si>
  <si>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</si>
  <si>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</si>
  <si>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</si>
  <si>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</si>
  <si>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</si>
  <si>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</si>
  <si>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</si>
  <si>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</si>
  <si>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</si>
  <si>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</si>
  <si>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</si>
  <si>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</si>
  <si>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</si>
  <si>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</si>
  <si>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</si>
  <si>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</si>
  <si>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</si>
  <si>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</si>
  <si>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</si>
  <si>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</si>
  <si>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</si>
  <si>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</si>
  <si>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</si>
  <si>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</si>
  <si>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</si>
  <si>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</si>
  <si>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</si>
  <si>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</si>
  <si>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</si>
  <si>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</si>
  <si>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</si>
  <si>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</si>
  <si>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</si>
  <si>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</si>
  <si>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</si>
  <si>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</si>
  <si>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</si>
  <si>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</si>
  <si>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</si>
  <si>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</si>
  <si>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</si>
  <si>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</si>
  <si>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</si>
  <si>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</si>
  <si>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</si>
  <si>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</si>
  <si>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</si>
  <si>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</si>
  <si>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</si>
  <si>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</si>
  <si>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</si>
  <si>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</si>
  <si>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</si>
  <si>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</si>
  <si>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</si>
  <si>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</si>
  <si>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</si>
  <si>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</si>
  <si>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</si>
  <si>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</si>
  <si>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</si>
  <si>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</si>
  <si>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</si>
  <si>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</si>
  <si>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</si>
  <si>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</si>
  <si>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</si>
  <si>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</si>
  <si>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</si>
  <si>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</si>
  <si>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</si>
  <si>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</si>
  <si>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</si>
  <si>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</si>
  <si>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</si>
  <si>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</si>
  <si>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</si>
  <si>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</si>
  <si>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</si>
  <si>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</si>
  <si>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</si>
  <si>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</si>
  <si>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</si>
  <si>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</si>
  <si>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</si>
  <si>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</si>
  <si>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</si>
  <si>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</si>
  <si>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</si>
  <si>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</si>
  <si>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</si>
  <si>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</si>
  <si>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</si>
  <si>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</si>
  <si>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</si>
  <si>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</si>
  <si>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</si>
  <si>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</si>
  <si>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</si>
  <si>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</si>
  <si>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</si>
  <si>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</si>
  <si>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</si>
  <si>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</si>
  <si>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</si>
  <si>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</si>
  <si>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</si>
  <si>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</si>
  <si>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</si>
  <si>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</si>
  <si>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</si>
  <si>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</si>
  <si>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</si>
  <si>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</si>
  <si>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</si>
  <si>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</si>
  <si>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</si>
  <si>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</si>
  <si>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</si>
  <si>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</si>
  <si>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</si>
  <si>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</si>
  <si>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</si>
  <si>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</si>
  <si>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</si>
  <si>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</si>
  <si>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</si>
  <si>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</si>
  <si>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</si>
  <si>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</si>
  <si>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</si>
  <si>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</si>
  <si>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</si>
  <si>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</si>
  <si>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</si>
  <si>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</si>
  <si>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</si>
  <si>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</si>
  <si>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</si>
  <si>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</si>
  <si>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</si>
  <si>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</si>
  <si>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</si>
  <si>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</si>
  <si>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</si>
  <si>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</si>
  <si>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</si>
  <si>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</si>
  <si>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</si>
  <si>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</si>
  <si>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</si>
  <si>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</si>
  <si>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</si>
  <si>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</si>
  <si>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</si>
  <si>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</si>
  <si>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</si>
  <si>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</si>
  <si>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</si>
  <si>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</si>
  <si>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</si>
  <si>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</si>
  <si>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</si>
  <si>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</si>
  <si>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</si>
  <si>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</si>
  <si>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</si>
  <si>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</si>
  <si>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</si>
  <si>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</si>
  <si>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</si>
  <si>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</si>
  <si>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</si>
  <si>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</si>
  <si>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</si>
  <si>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</si>
  <si>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</si>
  <si>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</si>
  <si>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</si>
  <si>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</si>
  <si>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</si>
  <si>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</si>
  <si>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</si>
  <si>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</si>
  <si>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</si>
  <si>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</si>
  <si>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</si>
  <si>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</si>
  <si>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</si>
  <si>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</si>
  <si>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</si>
  <si>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</si>
  <si>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</si>
  <si>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</si>
  <si>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</si>
  <si>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</si>
  <si>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</si>
  <si>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</si>
  <si>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</si>
  <si>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</si>
  <si>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</si>
  <si>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</si>
  <si>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</si>
  <si>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</si>
  <si>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</si>
  <si>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</si>
  <si>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</si>
  <si>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</si>
  <si>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</si>
  <si>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</si>
  <si>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</si>
  <si>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</si>
  <si>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</si>
  <si>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</si>
  <si>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</si>
  <si>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</si>
  <si>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</si>
  <si>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</si>
  <si>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</si>
  <si>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</si>
  <si>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</si>
  <si>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</si>
  <si>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</si>
  <si>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</si>
  <si>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</si>
  <si>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</si>
  <si>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</si>
  <si>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</si>
  <si>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</si>
  <si>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</si>
  <si>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</si>
  <si>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</si>
  <si>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</si>
  <si>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</si>
  <si>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</si>
  <si>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</si>
  <si>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</si>
  <si>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</si>
  <si>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</si>
  <si>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</si>
  <si>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</si>
  <si>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</si>
  <si>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</si>
  <si>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</si>
  <si>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</si>
  <si>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</si>
  <si>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</si>
  <si>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</si>
  <si>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</si>
  <si>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</si>
  <si>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</si>
  <si>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</si>
  <si>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</si>
  <si>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</si>
  <si>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</si>
  <si>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</si>
  <si>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</si>
  <si>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</si>
  <si>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</si>
  <si>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</si>
  <si>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</si>
  <si>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</si>
  <si>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</si>
  <si>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</si>
  <si>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</si>
  <si>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</si>
  <si>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</si>
  <si>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</si>
  <si>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</si>
  <si>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</si>
  <si>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</si>
  <si>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</si>
  <si>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</si>
  <si>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</si>
  <si>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</si>
  <si>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</si>
  <si>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</si>
  <si>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</si>
  <si>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</si>
  <si>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</si>
  <si>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</si>
  <si>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</si>
  <si>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</si>
  <si>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</si>
  <si>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</si>
  <si>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</si>
  <si>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</si>
  <si>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</si>
  <si>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</si>
  <si>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</si>
  <si>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</si>
  <si>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</si>
  <si>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</si>
  <si>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</si>
  <si>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</si>
  <si>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</si>
  <si>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</si>
  <si>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</si>
  <si>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</si>
  <si>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</si>
  <si>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</si>
  <si>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</si>
  <si>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</si>
  <si>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</si>
  <si>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</si>
  <si>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</si>
  <si>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</si>
  <si>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</si>
  <si>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</si>
  <si>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</si>
  <si>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</si>
  <si>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</si>
  <si>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</si>
  <si>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</si>
  <si>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</si>
  <si>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</si>
  <si>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</si>
  <si>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</si>
  <si>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</si>
  <si>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</si>
  <si>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</si>
  <si>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</si>
  <si>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</si>
  <si>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</si>
  <si>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</si>
  <si>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</si>
  <si>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</si>
  <si>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</si>
  <si>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</si>
  <si>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</si>
  <si>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</si>
  <si>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</si>
  <si>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</si>
  <si>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</si>
  <si>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</si>
  <si>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</si>
  <si>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</si>
  <si>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</si>
  <si>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</si>
  <si>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</si>
  <si>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</si>
  <si>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</si>
  <si>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</si>
  <si>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</si>
  <si>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</si>
  <si>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</si>
  <si>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</si>
  <si>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</si>
  <si>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</si>
  <si>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</si>
  <si>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</si>
  <si>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</si>
  <si>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</si>
  <si>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</si>
  <si>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</si>
  <si>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</si>
  <si>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</si>
  <si>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</si>
  <si>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</si>
  <si>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</si>
  <si>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</si>
  <si>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</si>
  <si>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</si>
  <si>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</si>
  <si>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</si>
  <si>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</si>
  <si>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</si>
  <si>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</si>
  <si>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</si>
  <si>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</si>
  <si>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</si>
  <si>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</si>
  <si>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</si>
  <si>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</si>
  <si>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</si>
  <si>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</si>
  <si>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</si>
  <si>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</si>
  <si>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</si>
  <si>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</si>
  <si>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</si>
  <si>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</si>
  <si>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</si>
  <si>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</si>
  <si>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</si>
  <si>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</si>
  <si>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</si>
  <si>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</si>
  <si>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</si>
  <si>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</si>
  <si>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</si>
  <si>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</si>
  <si>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</si>
  <si>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</si>
  <si>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</si>
  <si>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</si>
  <si>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</si>
  <si>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</si>
  <si>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</si>
  <si>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</si>
  <si>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</si>
  <si>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</si>
  <si>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</si>
  <si>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</si>
  <si>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</si>
  <si>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</si>
  <si>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</si>
  <si>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</si>
  <si>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</si>
  <si>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</si>
  <si>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</si>
  <si>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</si>
  <si>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</si>
  <si>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</si>
  <si>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</si>
  <si>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</si>
  <si>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</si>
  <si>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</si>
  <si>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</si>
  <si>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</si>
  <si>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</si>
  <si>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</si>
  <si>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</si>
  <si>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</si>
  <si>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</si>
  <si>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</si>
  <si>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</si>
  <si>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</si>
  <si>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</si>
  <si>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</si>
  <si>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</si>
  <si>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</si>
  <si>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</si>
  <si>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</si>
  <si>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</si>
  <si>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</si>
  <si>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</si>
  <si>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</si>
  <si>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</si>
  <si>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</si>
  <si>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</si>
  <si>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</si>
  <si>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</si>
  <si>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</si>
  <si>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</si>
  <si>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</si>
  <si>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</si>
  <si>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</si>
  <si>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</si>
  <si>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</si>
  <si>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</si>
  <si>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</si>
  <si>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</si>
  <si>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</si>
  <si>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</si>
  <si>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</si>
  <si>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</si>
  <si>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</si>
  <si>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</si>
  <si>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</si>
  <si>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</si>
  <si>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</si>
  <si>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</si>
  <si>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</si>
  <si>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</si>
  <si>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</si>
  <si>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</si>
  <si>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</si>
  <si>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</si>
  <si>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</si>
  <si>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</si>
  <si>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</si>
  <si>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</si>
  <si>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</si>
  <si>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</si>
  <si>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</si>
  <si>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</si>
  <si>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</si>
  <si>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</si>
  <si>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</si>
  <si>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</si>
  <si>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</si>
  <si>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</si>
  <si>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</si>
  <si>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</si>
  <si>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</si>
  <si>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</si>
  <si>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</si>
  <si>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</si>
  <si>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</si>
  <si>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</si>
  <si>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</si>
  <si>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</si>
  <si>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</si>
  <si>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</si>
  <si>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</si>
  <si>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</si>
  <si>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</si>
  <si>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</si>
  <si>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</si>
  <si>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</si>
  <si>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</si>
  <si>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</si>
  <si>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</si>
  <si>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</si>
  <si>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</si>
  <si>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</si>
  <si>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</si>
  <si>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</si>
  <si>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</si>
  <si>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</si>
  <si>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</si>
  <si>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</si>
  <si>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</si>
  <si>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</si>
  <si>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</si>
  <si>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</si>
  <si>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</si>
  <si>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</si>
  <si>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</si>
  <si>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</si>
  <si>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</si>
  <si>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</si>
  <si>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</si>
  <si>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</si>
  <si>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</si>
  <si>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</si>
  <si>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</si>
  <si>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</si>
  <si>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</si>
  <si>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</si>
  <si>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</si>
  <si>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</si>
  <si>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</si>
  <si>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</si>
  <si>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</si>
  <si>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</si>
  <si>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</si>
  <si>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</si>
  <si>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</si>
  <si>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</si>
  <si>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</si>
  <si>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</si>
  <si>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</si>
  <si>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</si>
  <si>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</si>
  <si>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</si>
  <si>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</si>
  <si>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</si>
  <si>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</si>
  <si>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</si>
  <si>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</si>
  <si>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</si>
  <si>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</si>
  <si>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</si>
  <si>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</si>
  <si>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</si>
  <si>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</si>
  <si>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</si>
  <si>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</si>
  <si>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</si>
  <si>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</si>
  <si>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</si>
  <si>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</si>
  <si>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</si>
  <si>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</si>
  <si>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</si>
  <si>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</si>
  <si>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</si>
  <si>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</si>
  <si>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</si>
  <si>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</si>
  <si>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</si>
  <si>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</si>
  <si>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</si>
  <si>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</si>
  <si>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</si>
  <si>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</si>
  <si>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</si>
  <si>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</si>
  <si>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</si>
  <si>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</si>
  <si>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</si>
  <si>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</si>
  <si>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</si>
  <si>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</si>
  <si>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</si>
  <si>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</si>
  <si>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</si>
  <si>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</si>
  <si>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</si>
  <si>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</si>
  <si>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</si>
  <si>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</si>
  <si>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</si>
  <si>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</si>
  <si>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</si>
  <si>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</si>
  <si>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</si>
  <si>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</si>
  <si>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</si>
  <si>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</si>
  <si>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</si>
  <si>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</si>
  <si>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</si>
  <si>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</si>
  <si>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</si>
  <si>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</si>
  <si>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</si>
  <si>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</si>
  <si>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</si>
  <si>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</si>
  <si>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</si>
  <si>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</si>
  <si>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</si>
  <si>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</si>
  <si>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</si>
  <si>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</si>
  <si>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</si>
  <si>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</si>
  <si>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</si>
  <si>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</si>
  <si>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</si>
  <si>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</si>
  <si>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</si>
  <si>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</si>
  <si>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</si>
  <si>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</si>
  <si>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</si>
  <si>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</si>
  <si>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</si>
  <si>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</si>
  <si>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</si>
  <si>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</si>
  <si>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</si>
  <si>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</si>
  <si>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</si>
  <si>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</si>
  <si>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</si>
  <si>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</si>
  <si>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</si>
  <si>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</si>
  <si>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</si>
  <si>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</si>
  <si>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</si>
  <si>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</si>
  <si>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</si>
  <si>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</si>
  <si>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</si>
  <si>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</si>
  <si>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</si>
  <si>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</si>
  <si>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</si>
  <si>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</si>
  <si>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</si>
  <si>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</si>
  <si>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</si>
  <si>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</si>
  <si>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</si>
  <si>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</si>
  <si>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</si>
  <si>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</si>
  <si>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</si>
  <si>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</si>
  <si>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</si>
  <si>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</si>
  <si>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</si>
  <si>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</si>
  <si>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</si>
  <si>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</si>
  <si>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</si>
  <si>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</si>
  <si>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</si>
  <si>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</si>
  <si>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</si>
  <si>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</si>
  <si>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</si>
  <si>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</si>
  <si>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</si>
  <si>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</si>
  <si>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</si>
  <si>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</si>
  <si>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</si>
  <si>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</si>
  <si>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</si>
  <si>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</si>
  <si>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</si>
  <si>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</si>
  <si>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</si>
  <si>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</si>
  <si>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</si>
  <si>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</si>
  <si>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</si>
  <si>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</si>
  <si>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</si>
  <si>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</si>
  <si>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</si>
  <si>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</si>
  <si>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</si>
  <si>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</si>
  <si>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</si>
  <si>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</si>
  <si>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</si>
  <si>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</si>
  <si>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</si>
  <si>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</si>
  <si>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</si>
  <si>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</si>
  <si>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</si>
  <si>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</si>
  <si>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</si>
  <si>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</si>
  <si>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</si>
  <si>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</si>
  <si>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</si>
  <si>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</si>
  <si>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</si>
  <si>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</si>
  <si>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</si>
  <si>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</si>
  <si>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</si>
  <si>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</si>
  <si>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</si>
  <si>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</si>
  <si>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</si>
  <si>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</si>
  <si>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</si>
  <si>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</si>
  <si>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</si>
  <si>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</si>
  <si>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</si>
  <si>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</si>
  <si>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</si>
  <si>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</si>
  <si>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</si>
  <si>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</si>
  <si>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</si>
  <si>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</si>
  <si>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</si>
  <si>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</si>
  <si>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</si>
  <si>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</si>
  <si>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</si>
  <si>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</si>
  <si>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</si>
  <si>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</si>
  <si>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</si>
  <si>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</si>
  <si>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</si>
  <si>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</si>
  <si>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</si>
  <si>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</si>
  <si>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</si>
  <si>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</si>
  <si>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</si>
  <si>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</si>
  <si>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</si>
  <si>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</si>
  <si>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</si>
  <si>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</si>
  <si>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</si>
  <si>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</si>
  <si>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</si>
  <si>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</si>
  <si>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</si>
  <si>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</si>
  <si>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</si>
  <si>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</si>
  <si>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</si>
  <si>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</si>
  <si>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</si>
  <si>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</si>
  <si>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</si>
  <si>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</si>
  <si>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</si>
  <si>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</si>
  <si>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</si>
  <si>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</si>
  <si>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</si>
  <si>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</si>
  <si>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</si>
  <si>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</si>
  <si>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</si>
  <si>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</si>
  <si>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</si>
  <si>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</si>
  <si>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</si>
  <si>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</si>
  <si>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</si>
  <si>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</si>
  <si>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</si>
  <si>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</si>
  <si>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</si>
  <si>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</si>
  <si>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</si>
  <si>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</si>
  <si>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</si>
  <si>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</si>
  <si>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</si>
  <si>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</si>
  <si>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</si>
  <si>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</si>
  <si>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</si>
  <si>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</si>
  <si>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</si>
  <si>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</si>
  <si>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</si>
  <si>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</si>
  <si>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</si>
  <si>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</si>
  <si>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</si>
  <si>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</si>
  <si>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</si>
  <si>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</si>
  <si>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</si>
  <si>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</si>
  <si>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</si>
  <si>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</si>
  <si>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</si>
  <si>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</si>
  <si>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</si>
  <si>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</si>
  <si>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</si>
  <si>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</si>
  <si>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</si>
  <si>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</si>
  <si>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</si>
  <si>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</si>
  <si>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</si>
  <si>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</si>
  <si>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</si>
  <si>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</si>
  <si>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</si>
  <si>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</si>
  <si>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</si>
  <si>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</si>
  <si>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</si>
  <si>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</si>
  <si>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</si>
  <si>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</si>
  <si>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</si>
  <si>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</si>
  <si>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</si>
  <si>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</si>
  <si>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</si>
  <si>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</si>
  <si>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</si>
  <si>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</si>
  <si>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</si>
  <si>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</si>
  <si>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</si>
  <si>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</si>
  <si>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</si>
  <si>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</si>
  <si>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</si>
  <si>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</si>
  <si>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</si>
  <si>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</si>
  <si>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</si>
  <si>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</si>
  <si>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</si>
  <si>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</si>
  <si>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</si>
  <si>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</si>
  <si>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</si>
  <si>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</si>
  <si>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</si>
  <si>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</si>
  <si>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</si>
  <si>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</si>
  <si>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</si>
  <si>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</si>
  <si>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</si>
  <si>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</si>
  <si>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</si>
  <si>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</si>
  <si>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</si>
  <si>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</si>
  <si>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</si>
  <si>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</si>
  <si>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</si>
  <si>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</si>
  <si>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</si>
  <si>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</si>
  <si>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</si>
  <si>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</si>
  <si>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</si>
  <si>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</si>
  <si>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</si>
  <si>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</si>
  <si>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</si>
  <si>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</si>
  <si>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</si>
  <si>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</si>
  <si>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</si>
  <si>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</si>
  <si>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</si>
  <si>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</si>
  <si>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</si>
  <si>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</si>
  <si>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</si>
  <si>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</si>
  <si>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</si>
  <si>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</si>
  <si>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</si>
  <si>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</si>
  <si>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</si>
  <si>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</si>
  <si>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</si>
  <si>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</si>
  <si>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</si>
  <si>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</si>
  <si>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</si>
  <si>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</si>
  <si>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</si>
  <si>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</si>
  <si>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</si>
  <si>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</si>
  <si>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</si>
  <si>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</si>
  <si>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</si>
  <si>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</si>
  <si>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</si>
  <si>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</si>
  <si>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</si>
  <si>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</si>
  <si>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</si>
  <si>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</si>
  <si>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</si>
  <si>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</si>
  <si>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</si>
  <si>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</si>
  <si>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</si>
  <si>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</si>
  <si>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</si>
  <si>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</si>
  <si>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</si>
  <si>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</si>
  <si>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</si>
  <si>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</si>
  <si>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</si>
  <si>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</si>
  <si>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</si>
  <si>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</si>
  <si>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</si>
  <si>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</si>
  <si>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</si>
  <si>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</si>
  <si>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</si>
  <si>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</si>
  <si>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</si>
  <si>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</si>
  <si>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</si>
  <si>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</si>
  <si>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</si>
  <si>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</si>
  <si>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</si>
  <si>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</si>
  <si>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</si>
  <si>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</si>
  <si>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</si>
  <si>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</si>
  <si>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</si>
  <si>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</si>
  <si>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</si>
  <si>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</si>
  <si>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</si>
  <si>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</si>
  <si>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</si>
  <si>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</si>
  <si>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</si>
  <si>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</si>
  <si>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</si>
  <si>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</si>
  <si>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</si>
  <si>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</si>
  <si>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</si>
  <si>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</si>
  <si>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</si>
  <si>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</si>
  <si>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</si>
  <si>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</si>
  <si>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</si>
  <si>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</si>
  <si>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</si>
  <si>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</si>
  <si>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</si>
  <si>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</si>
  <si>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</si>
  <si>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</si>
  <si>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</si>
  <si>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</si>
  <si>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</si>
  <si>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</si>
  <si>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</si>
  <si>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</si>
  <si>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</si>
  <si>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</si>
  <si>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</si>
  <si>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</si>
  <si>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</si>
  <si>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</si>
  <si>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</si>
  <si>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</si>
  <si>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</si>
  <si>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</si>
  <si>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</si>
  <si>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</si>
  <si>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</si>
  <si>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</si>
  <si>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</si>
  <si>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</si>
  <si>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</si>
  <si>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</si>
  <si>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</si>
  <si>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</si>
  <si>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</si>
  <si>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</si>
  <si>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</si>
  <si>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</si>
  <si>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</si>
  <si>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</si>
  <si>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</si>
  <si>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</si>
  <si>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</si>
  <si>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</si>
  <si>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</si>
  <si>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</si>
  <si>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</si>
  <si>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</si>
  <si>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</si>
  <si>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</si>
  <si>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</si>
  <si>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</si>
  <si>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</si>
  <si>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</si>
  <si>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</si>
  <si>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</si>
  <si>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</si>
  <si>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</si>
  <si>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</si>
  <si>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</si>
  <si>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</si>
  <si>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</si>
  <si>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</si>
  <si>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</si>
  <si>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</si>
  <si>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</si>
  <si>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</si>
  <si>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</si>
  <si>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</si>
  <si>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</si>
  <si>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</si>
  <si>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</si>
  <si>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</si>
  <si>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</si>
  <si>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</si>
  <si>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</si>
  <si>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</si>
  <si>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</si>
  <si>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</si>
  <si>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</si>
  <si>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</si>
  <si>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</si>
  <si>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</si>
  <si>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</si>
  <si>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</si>
  <si>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</si>
  <si>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</si>
  <si>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</si>
  <si>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</si>
  <si>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</si>
  <si>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</si>
  <si>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</si>
  <si>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</si>
  <si>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</si>
  <si>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</si>
  <si>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</si>
  <si>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</si>
  <si>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</si>
  <si>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</si>
  <si>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</si>
  <si>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</si>
  <si>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</si>
  <si>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</si>
  <si>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</si>
  <si>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</si>
  <si>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</si>
  <si>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</si>
  <si>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</si>
  <si>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</si>
  <si>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</si>
  <si>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</si>
  <si>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</si>
  <si>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</si>
  <si>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</si>
  <si>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</si>
  <si>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</si>
  <si>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</si>
  <si>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</si>
  <si>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</si>
  <si>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</si>
  <si>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</si>
  <si>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</si>
  <si>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</si>
  <si>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</si>
  <si>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</si>
  <si>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</si>
  <si>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</si>
  <si>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</si>
  <si>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</si>
  <si>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</si>
  <si>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</si>
  <si>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</si>
  <si>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</si>
  <si>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</si>
  <si>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</si>
  <si>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</si>
  <si>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</si>
  <si>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</si>
  <si>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</si>
  <si>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</si>
  <si>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</si>
  <si>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</si>
  <si>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</si>
  <si>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</si>
  <si>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</si>
  <si>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</si>
  <si>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</si>
  <si>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</si>
  <si>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</si>
  <si>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</si>
  <si>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</si>
  <si>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</si>
  <si>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</si>
  <si>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</si>
  <si>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</si>
  <si>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</si>
  <si>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</si>
  <si>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</si>
  <si>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</si>
  <si>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</si>
  <si>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</si>
  <si>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</si>
  <si>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</si>
  <si>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</si>
  <si>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</si>
  <si>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</si>
  <si>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</si>
  <si>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</si>
  <si>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</si>
  <si>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</si>
  <si>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</si>
  <si>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</si>
  <si>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</si>
  <si>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</si>
  <si>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</si>
  <si>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</si>
  <si>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</si>
  <si>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</si>
  <si>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</si>
  <si>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</si>
  <si>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</si>
  <si>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</si>
  <si>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</si>
  <si>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</si>
  <si>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</si>
  <si>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</si>
  <si>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</si>
  <si>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</si>
  <si>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</si>
  <si>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</si>
  <si>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</si>
  <si>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</si>
  <si>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</si>
  <si>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</si>
  <si>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</si>
  <si>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</si>
  <si>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</si>
  <si>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</si>
  <si>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</si>
  <si>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</si>
  <si>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</si>
  <si>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</si>
  <si>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</si>
  <si>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</si>
  <si>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</si>
  <si>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</si>
  <si>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</si>
  <si>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</si>
  <si>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</si>
  <si>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</si>
  <si>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</si>
  <si>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</si>
  <si>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</si>
  <si>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</si>
  <si>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</si>
  <si>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</si>
  <si>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</si>
  <si>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</si>
  <si>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</si>
  <si>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</si>
  <si>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</si>
  <si>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</si>
  <si>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</si>
  <si>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</si>
  <si>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</si>
  <si>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</si>
  <si>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</si>
  <si>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</si>
  <si>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</si>
  <si>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</si>
  <si>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</si>
  <si>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</si>
  <si>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</si>
  <si>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</si>
  <si>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</si>
  <si>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</si>
  <si>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</si>
  <si>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</si>
  <si>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</si>
  <si>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</si>
  <si>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</si>
  <si>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</si>
  <si>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</si>
  <si>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</si>
  <si>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</si>
  <si>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</si>
  <si>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</si>
  <si>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</si>
  <si>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</si>
  <si>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</si>
  <si>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</si>
  <si>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</si>
  <si>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</si>
  <si>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</si>
  <si>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</si>
  <si>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</si>
  <si>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</si>
  <si>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</si>
  <si>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</si>
  <si>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</si>
  <si>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</si>
  <si>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</si>
  <si>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</si>
  <si>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</si>
  <si>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</si>
  <si>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</si>
  <si>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</si>
  <si>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</si>
  <si>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</si>
  <si>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</si>
  <si>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</si>
  <si>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</si>
  <si>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</si>
  <si>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</si>
  <si>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</si>
  <si>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</si>
  <si>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</si>
  <si>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</si>
  <si>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</si>
  <si>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</si>
  <si>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</si>
  <si>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</si>
  <si>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</si>
  <si>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</si>
  <si>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</si>
  <si>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</si>
  <si>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</si>
  <si>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</si>
  <si>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</si>
  <si>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</si>
  <si>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</si>
  <si>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</si>
  <si>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</si>
  <si>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</si>
  <si>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</si>
  <si>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</si>
  <si>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</si>
  <si>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</si>
  <si>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</si>
  <si>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</si>
  <si>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</si>
  <si>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</si>
  <si>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</si>
  <si>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</si>
  <si>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</si>
  <si>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</si>
  <si>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</si>
  <si>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</si>
  <si>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</si>
  <si>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</si>
  <si>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</si>
  <si>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</si>
  <si>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</si>
  <si>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</si>
  <si>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</si>
  <si>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</si>
  <si>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</si>
  <si>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</si>
  <si>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</si>
  <si>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</si>
  <si>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</si>
  <si>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</si>
  <si>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</si>
  <si>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</si>
  <si>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</si>
  <si>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</si>
  <si>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</si>
  <si>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</si>
  <si>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</si>
  <si>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</si>
  <si>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</si>
  <si>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</si>
  <si>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</si>
  <si>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</si>
  <si>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</si>
  <si>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</si>
  <si>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</si>
  <si>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</si>
  <si>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</si>
  <si>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</si>
  <si>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</si>
  <si>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</si>
  <si>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</si>
  <si>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</si>
  <si>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</si>
  <si>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</si>
  <si>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</si>
  <si>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</si>
  <si>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</si>
  <si>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</si>
  <si>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</si>
  <si>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</si>
  <si>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</si>
  <si>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</si>
  <si>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</si>
  <si>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</si>
  <si>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</si>
  <si>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</si>
  <si>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</si>
  <si>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</si>
  <si>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</si>
  <si>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</si>
  <si>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</si>
  <si>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</si>
  <si>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</si>
  <si>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</si>
  <si>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</si>
  <si>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</si>
  <si>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</si>
  <si>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</si>
  <si>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</si>
  <si>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</si>
  <si>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</si>
  <si>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</si>
  <si>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</si>
  <si>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</si>
  <si>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</si>
  <si>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</si>
  <si>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</si>
  <si>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</si>
  <si>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</si>
  <si>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</si>
  <si>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</si>
  <si>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</si>
  <si>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</si>
  <si>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</si>
  <si>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</si>
  <si>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</si>
  <si>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</si>
  <si>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</si>
  <si>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</si>
  <si>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</si>
  <si>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</si>
  <si>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</si>
  <si>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</si>
  <si>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</si>
  <si>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</si>
  <si>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</si>
  <si>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</si>
  <si>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</si>
  <si>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</si>
  <si>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</si>
  <si>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</si>
  <si>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</si>
  <si>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</si>
  <si>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</si>
  <si>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</si>
  <si>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</si>
  <si>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</si>
  <si>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</si>
  <si>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</si>
  <si>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</si>
  <si>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</si>
  <si>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</si>
  <si>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</si>
  <si>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</si>
  <si>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</si>
  <si>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</si>
  <si>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</si>
  <si>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</si>
  <si>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</si>
  <si>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</si>
  <si>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</si>
  <si>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</si>
  <si>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</si>
  <si>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</si>
  <si>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</si>
  <si>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</si>
  <si>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</si>
  <si>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</si>
  <si>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</si>
  <si>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</si>
  <si>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</si>
  <si>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</si>
  <si>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</si>
  <si>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</si>
  <si>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</si>
  <si>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</si>
  <si>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</si>
  <si>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</si>
  <si>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</si>
  <si>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</si>
  <si>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</si>
  <si>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</si>
  <si>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</si>
  <si>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</si>
  <si>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</si>
  <si>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</si>
  <si>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</si>
  <si>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</si>
  <si>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</si>
  <si>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</si>
  <si>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</si>
  <si>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</si>
  <si>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</si>
  <si>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</si>
  <si>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</si>
  <si>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</si>
  <si>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</si>
  <si>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</si>
  <si>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</si>
  <si>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</si>
  <si>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</si>
  <si>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</si>
  <si>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</si>
  <si>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</si>
  <si>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</si>
  <si>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</si>
  <si>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</si>
  <si>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</si>
  <si>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</si>
  <si>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</si>
  <si>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</si>
  <si>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</si>
  <si>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</si>
  <si>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</si>
  <si>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</si>
  <si>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</si>
  <si>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</si>
  <si>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</si>
  <si>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</si>
  <si>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</si>
  <si>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</si>
  <si>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</si>
  <si>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</si>
  <si>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</si>
  <si>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</si>
  <si>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</si>
  <si>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</si>
  <si>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</si>
  <si>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</si>
  <si>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</si>
  <si>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</si>
  <si>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</si>
  <si>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</si>
  <si>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</si>
  <si>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</si>
  <si>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</si>
  <si>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</si>
  <si>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</si>
  <si>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</si>
  <si>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</si>
  <si>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</si>
  <si>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</si>
  <si>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</si>
  <si>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</si>
  <si>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</si>
  <si>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</si>
  <si>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</si>
  <si>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</si>
  <si>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</si>
  <si>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</si>
  <si>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</si>
  <si>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</si>
  <si>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</si>
  <si>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</si>
  <si>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</si>
  <si>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</si>
  <si>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</si>
  <si>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</si>
  <si>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</si>
  <si>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</si>
  <si>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</si>
  <si>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</si>
  <si>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</si>
  <si>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</si>
  <si>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</si>
  <si>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</si>
  <si>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</si>
  <si>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</si>
  <si>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</si>
  <si>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</si>
  <si>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</si>
  <si>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</si>
  <si>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</si>
  <si>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</si>
  <si>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</si>
  <si>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</si>
  <si>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</si>
  <si>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</si>
  <si>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</si>
  <si>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</si>
  <si>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</si>
  <si>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</si>
  <si>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</si>
  <si>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</si>
  <si>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</si>
  <si>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</si>
  <si>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</si>
  <si>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</si>
  <si>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</si>
  <si>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</si>
  <si>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</si>
  <si>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</si>
  <si>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</si>
  <si>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</si>
  <si>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</si>
  <si>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</si>
  <si>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</si>
  <si>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</si>
  <si>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</si>
  <si>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</si>
  <si>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</si>
  <si>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</si>
  <si>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</si>
  <si>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</si>
  <si>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</si>
  <si>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</si>
  <si>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</si>
  <si>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</si>
  <si>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</si>
  <si>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</si>
  <si>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</si>
  <si>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</si>
  <si>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</si>
  <si>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</si>
  <si>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</si>
  <si>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</si>
  <si>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</si>
  <si>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</si>
  <si>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</si>
  <si>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</si>
  <si>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</si>
  <si>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</si>
  <si>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</si>
  <si>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</si>
  <si>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</si>
  <si>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</si>
  <si>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</si>
  <si>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</si>
  <si>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</si>
  <si>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</si>
  <si>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</si>
  <si>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</si>
  <si>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</si>
  <si>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</si>
  <si>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</si>
  <si>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</si>
  <si>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</si>
  <si>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</si>
  <si>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</si>
  <si>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</si>
  <si>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</si>
  <si>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</si>
  <si>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</si>
  <si>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</si>
  <si>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</si>
  <si>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</si>
  <si>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</si>
  <si>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</si>
  <si>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</si>
  <si>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</si>
  <si>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</si>
  <si>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</si>
  <si>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</si>
  <si>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</si>
  <si>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</si>
  <si>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</si>
  <si>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</si>
  <si>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</si>
  <si>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</si>
  <si>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</si>
  <si>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</si>
  <si>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</si>
  <si>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</si>
  <si>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</si>
  <si>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</si>
  <si>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</si>
  <si>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</si>
  <si>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</si>
  <si>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</si>
  <si>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</si>
  <si>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</si>
  <si>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</si>
  <si>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</si>
  <si>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</si>
  <si>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</si>
  <si>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</si>
  <si>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</si>
  <si>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</si>
  <si>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</si>
  <si>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</si>
  <si>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</si>
  <si>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</si>
  <si>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</si>
  <si>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</si>
  <si>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</si>
  <si>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</si>
  <si>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</si>
  <si>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</si>
  <si>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</si>
  <si>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</si>
  <si>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</si>
  <si>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</si>
  <si>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</si>
  <si>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</si>
  <si>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</si>
  <si>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</si>
  <si>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</si>
  <si>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</si>
  <si>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</si>
  <si>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</si>
  <si>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</si>
  <si>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</si>
  <si>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</si>
  <si>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</si>
  <si>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</si>
  <si>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</si>
  <si>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</si>
  <si>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</si>
  <si>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</si>
  <si>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</si>
  <si>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</si>
  <si>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</si>
  <si>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</si>
  <si>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</si>
  <si>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</si>
  <si>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</si>
  <si>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</si>
  <si>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</si>
  <si>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</si>
  <si>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</si>
  <si>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</si>
  <si>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</si>
  <si>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</si>
  <si>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</si>
  <si>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</si>
  <si>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</si>
  <si>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</si>
  <si>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</si>
  <si>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</si>
  <si>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</si>
  <si>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</si>
  <si>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</si>
  <si>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</si>
  <si>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</si>
  <si>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</si>
  <si>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</si>
  <si>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</si>
  <si>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</si>
  <si>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</si>
  <si>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</si>
  <si>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</si>
  <si>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</si>
  <si>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</si>
  <si>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</si>
  <si>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</si>
  <si>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</si>
  <si>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</si>
  <si>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</si>
  <si>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</si>
  <si>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</si>
  <si>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</si>
  <si>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</si>
  <si>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</si>
  <si>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</si>
  <si>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</si>
  <si>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</si>
  <si>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</si>
  <si>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</si>
  <si>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</si>
  <si>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</si>
  <si>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</si>
  <si>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</si>
  <si>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</si>
  <si>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</si>
  <si>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</si>
  <si>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</si>
  <si>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</si>
  <si>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</si>
  <si>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</si>
  <si>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</si>
  <si>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</si>
  <si>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</si>
  <si>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</si>
  <si>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</si>
  <si>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</si>
  <si>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</si>
  <si>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</si>
  <si>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</si>
  <si>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</si>
  <si>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</si>
  <si>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</si>
  <si>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</si>
  <si>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</si>
  <si>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</si>
  <si>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</si>
  <si>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</si>
  <si>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</si>
  <si>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</si>
  <si>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</si>
  <si>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</si>
  <si>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</si>
  <si>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</si>
  <si>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</si>
  <si>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</si>
  <si>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</si>
  <si>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</si>
  <si>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</si>
  <si>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</si>
  <si>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</si>
  <si>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</si>
  <si>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</si>
  <si>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</si>
  <si>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</si>
  <si>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</si>
  <si>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</si>
  <si>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</si>
  <si>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</si>
  <si>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</si>
  <si>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</si>
  <si>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</si>
  <si>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</si>
  <si>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</si>
  <si>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</si>
  <si>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</si>
  <si>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</si>
  <si>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</si>
  <si>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</si>
  <si>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</si>
  <si>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</si>
  <si>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</si>
  <si>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</si>
  <si>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</si>
  <si>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</si>
  <si>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</si>
  <si>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</si>
  <si>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</si>
  <si>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</si>
  <si>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</si>
  <si>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</si>
  <si>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</si>
  <si>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</si>
  <si>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</si>
  <si>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</si>
  <si>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</si>
  <si>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</si>
  <si>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</si>
  <si>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</si>
  <si>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</si>
  <si>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</si>
  <si>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</si>
  <si>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</si>
  <si>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</si>
  <si>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</si>
  <si>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</si>
  <si>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</si>
  <si>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</si>
  <si>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</si>
  <si>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</si>
  <si>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</si>
  <si>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</si>
  <si>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</si>
  <si>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</si>
  <si>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</si>
  <si>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</si>
  <si>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</si>
  <si>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</si>
  <si>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</si>
  <si>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</si>
  <si>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</si>
  <si>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</si>
  <si>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</si>
  <si>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</si>
  <si>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</si>
  <si>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</si>
  <si>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</si>
  <si>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</si>
  <si>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</si>
  <si>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</si>
  <si>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</si>
  <si>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</si>
  <si>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</si>
  <si>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</si>
  <si>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</si>
  <si>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</si>
  <si>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</si>
  <si>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</si>
  <si>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</si>
  <si>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</si>
  <si>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</si>
  <si>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</si>
  <si>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</si>
  <si>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</si>
  <si>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</si>
  <si>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</si>
  <si>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</si>
  <si>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</si>
  <si>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</si>
  <si>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</si>
  <si>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</si>
  <si>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</si>
  <si>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</si>
  <si>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</si>
  <si>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</si>
  <si>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</si>
  <si>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</si>
  <si>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</si>
  <si>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</si>
  <si>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</si>
  <si>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</si>
  <si>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</si>
  <si>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</si>
  <si>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</si>
  <si>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</si>
  <si>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</si>
  <si>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</si>
  <si>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</si>
  <si>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</si>
  <si>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</si>
  <si>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</si>
  <si>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</si>
  <si>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</si>
  <si>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</si>
  <si>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</si>
  <si>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</si>
  <si>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</si>
  <si>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</si>
  <si>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</si>
  <si>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</si>
  <si>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</si>
  <si>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</si>
  <si>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</si>
  <si>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</si>
  <si>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</si>
  <si>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</si>
  <si>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</si>
  <si>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</si>
  <si>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</si>
  <si>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</si>
  <si>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</si>
  <si>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</si>
  <si>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</si>
  <si>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</si>
  <si>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</si>
  <si>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</si>
  <si>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</si>
  <si>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</si>
  <si>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</si>
  <si>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</si>
  <si>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</si>
  <si>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</si>
  <si>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</si>
  <si>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</si>
  <si>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</si>
  <si>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</si>
  <si>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</si>
  <si>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</si>
  <si>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</si>
  <si>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</si>
  <si>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</si>
  <si>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</si>
  <si>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</si>
  <si>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</si>
  <si>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</si>
  <si>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</si>
  <si>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</si>
  <si>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</si>
  <si>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</si>
  <si>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</si>
  <si>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</si>
  <si>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</si>
  <si>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</si>
  <si>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</si>
  <si>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</si>
  <si>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</si>
  <si>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</si>
  <si>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</si>
  <si>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</si>
  <si>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</si>
  <si>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</si>
  <si>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</si>
  <si>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</si>
  <si>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</si>
  <si>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</si>
  <si>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</si>
  <si>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</si>
  <si>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</si>
  <si>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</si>
  <si>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</si>
  <si>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</si>
  <si>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</si>
  <si>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</si>
  <si>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</si>
  <si>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</si>
  <si>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</si>
  <si>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</si>
  <si>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</si>
  <si>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</si>
  <si>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</si>
  <si>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</si>
  <si>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</si>
  <si>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</si>
  <si>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</si>
  <si>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</si>
  <si>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</si>
  <si>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</si>
  <si>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</si>
  <si>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</si>
  <si>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</si>
  <si>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</si>
  <si>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</si>
  <si>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</si>
  <si>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</si>
  <si>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</si>
  <si>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</si>
  <si>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</si>
  <si>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</si>
  <si>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</si>
  <si>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</si>
  <si>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</si>
  <si>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</si>
  <si>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</si>
  <si>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</si>
  <si>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</si>
  <si>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</si>
  <si>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</si>
  <si>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</si>
  <si>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</si>
  <si>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</si>
  <si>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</si>
  <si>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</si>
  <si>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</si>
  <si>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</si>
  <si>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</si>
  <si>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</si>
  <si>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</si>
  <si>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</si>
  <si>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</si>
  <si>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</si>
  <si>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</si>
  <si>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</si>
  <si>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</si>
  <si>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</si>
  <si>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</si>
  <si>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</si>
  <si>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</si>
  <si>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</si>
  <si>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</si>
  <si>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</si>
  <si>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</si>
  <si>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</si>
  <si>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</si>
  <si>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</si>
  <si>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</si>
  <si>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</si>
  <si>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</si>
  <si>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</si>
  <si>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</si>
  <si>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</si>
  <si>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</si>
  <si>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</si>
  <si>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</si>
  <si>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</si>
  <si>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</si>
  <si>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</si>
  <si>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</si>
  <si>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</si>
  <si>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</si>
  <si>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</si>
  <si>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</si>
  <si>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</si>
  <si>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</si>
  <si>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</si>
  <si>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</si>
  <si>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</si>
  <si>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</si>
  <si>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</si>
  <si>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</si>
  <si>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</si>
  <si>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</si>
  <si>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</si>
  <si>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</si>
  <si>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</si>
  <si>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</si>
  <si>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</si>
  <si>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</si>
  <si>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</si>
  <si>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</si>
  <si>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</si>
  <si>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</si>
  <si>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</si>
  <si>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</si>
  <si>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</si>
  <si>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</si>
  <si>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</si>
  <si>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</si>
  <si>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</si>
  <si>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</si>
  <si>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</si>
  <si>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</si>
  <si>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</si>
  <si>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</si>
  <si>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</si>
  <si>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</si>
  <si>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</si>
  <si>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</si>
  <si>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</si>
  <si>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</si>
  <si>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</si>
  <si>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</si>
  <si>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</si>
  <si>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</si>
  <si>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</si>
  <si>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</si>
  <si>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</si>
  <si>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</si>
  <si>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</si>
  <si>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</si>
  <si>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</si>
  <si>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</si>
  <si>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</si>
  <si>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</si>
  <si>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</si>
  <si>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</si>
  <si>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</si>
  <si>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</si>
  <si>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</si>
  <si>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</si>
  <si>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</si>
  <si>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</si>
  <si>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</si>
  <si>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</si>
  <si>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</si>
  <si>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</si>
  <si>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</si>
  <si>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</si>
  <si>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</si>
  <si>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</si>
  <si>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</si>
  <si>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</si>
  <si>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</si>
  <si>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</si>
  <si>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</si>
  <si>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</si>
  <si>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</si>
  <si>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</si>
  <si>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</si>
  <si>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</si>
  <si>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</si>
  <si>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</si>
  <si>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</si>
  <si>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</si>
  <si>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</si>
  <si>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</si>
  <si>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</si>
  <si>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</si>
  <si>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</si>
  <si>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</si>
  <si>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</si>
  <si>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</si>
  <si>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</si>
  <si>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</si>
  <si>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</si>
  <si>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</si>
  <si>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</si>
  <si>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</si>
  <si>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</si>
  <si>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</si>
  <si>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</si>
  <si>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</si>
  <si>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</si>
  <si>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</si>
  <si>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</si>
  <si>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</si>
  <si>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</si>
  <si>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</si>
  <si>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</si>
  <si>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</si>
  <si>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</si>
  <si>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</si>
  <si>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</si>
  <si>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</si>
  <si>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</si>
  <si>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</si>
  <si>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</si>
  <si>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</si>
  <si>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</si>
  <si>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</si>
  <si>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</si>
  <si>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</si>
  <si>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</si>
  <si>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</si>
  <si>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</si>
  <si>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</si>
  <si>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</si>
  <si>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</si>
  <si>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</si>
  <si>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</si>
  <si>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</si>
  <si>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</si>
  <si>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</si>
  <si>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</si>
  <si>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</si>
  <si>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</si>
  <si>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</si>
  <si>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</si>
  <si>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</si>
  <si>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</si>
  <si>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</si>
  <si>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</si>
  <si>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</si>
  <si>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</si>
  <si>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</si>
  <si>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</si>
  <si>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</si>
  <si>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</si>
  <si>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</si>
  <si>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</si>
  <si>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</si>
  <si>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</si>
  <si>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</si>
  <si>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</si>
  <si>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</si>
  <si>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</si>
  <si>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</si>
  <si>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</si>
  <si>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</si>
  <si>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</si>
  <si>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</si>
  <si>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</si>
  <si>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</si>
  <si>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</si>
  <si>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</si>
  <si>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</si>
  <si>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</si>
  <si>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</si>
  <si>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</si>
  <si>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</si>
  <si>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</si>
  <si>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</si>
  <si>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</si>
  <si>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</si>
  <si>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</si>
  <si>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</si>
  <si>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</si>
  <si>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</si>
  <si>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</si>
  <si>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</si>
  <si>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</si>
  <si>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</si>
  <si>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</si>
  <si>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</si>
  <si>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</si>
  <si>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</si>
  <si>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</si>
  <si>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</si>
  <si>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</si>
  <si>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</si>
  <si>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</si>
  <si>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</si>
  <si>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</si>
  <si>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</si>
  <si>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</si>
  <si>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</si>
  <si>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</si>
  <si>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</si>
  <si>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</si>
  <si>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</si>
  <si>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</si>
  <si>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</si>
  <si>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</si>
  <si>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</si>
  <si>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</si>
  <si>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</si>
  <si>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</si>
  <si>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</si>
  <si>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</si>
  <si>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</si>
  <si>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</si>
  <si>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</si>
  <si>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</si>
  <si>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</si>
  <si>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</si>
  <si>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</si>
  <si>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</si>
  <si>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</si>
  <si>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</si>
  <si>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</si>
  <si>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</si>
  <si>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</si>
  <si>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</si>
  <si>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</si>
  <si>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</si>
  <si>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</si>
  <si>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</si>
  <si>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</si>
  <si>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</si>
  <si>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</si>
  <si>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</si>
  <si>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</si>
  <si>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</si>
  <si>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</si>
  <si>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</si>
  <si>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</si>
  <si>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</si>
  <si>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</si>
  <si>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</si>
  <si>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</si>
  <si>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</si>
  <si>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</si>
  <si>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</si>
  <si>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</si>
  <si>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</si>
  <si>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</si>
  <si>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</si>
  <si>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</si>
  <si>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</si>
  <si>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</si>
  <si>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</si>
  <si>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</si>
  <si>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</si>
  <si>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</si>
  <si>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</si>
  <si>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</si>
  <si>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</si>
  <si>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</si>
  <si>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</si>
  <si>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</si>
  <si>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</si>
  <si>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</si>
  <si>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</si>
  <si>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</si>
  <si>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</si>
  <si>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</si>
  <si>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</si>
  <si>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</si>
  <si>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</si>
  <si>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</si>
  <si>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</si>
  <si>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</si>
  <si>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</si>
  <si>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</si>
  <si>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</si>
  <si>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</si>
  <si>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</si>
  <si>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</si>
  <si>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</si>
  <si>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</si>
  <si>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</si>
  <si>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</si>
  <si>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</si>
  <si>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</si>
  <si>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</si>
  <si>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</si>
  <si>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</si>
  <si>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</si>
  <si>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</si>
  <si>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</si>
  <si>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</si>
  <si>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</si>
  <si>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</si>
  <si>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</si>
  <si>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</si>
  <si>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</si>
  <si>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</si>
  <si>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</si>
  <si>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</si>
  <si>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</si>
  <si>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</si>
  <si>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</si>
  <si>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</si>
  <si>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</si>
  <si>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</si>
  <si>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</si>
  <si>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</si>
  <si>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</si>
  <si>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</si>
  <si>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</si>
  <si>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</si>
  <si>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</si>
  <si>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</si>
  <si>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</si>
  <si>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</si>
  <si>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</si>
  <si>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</si>
  <si>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</si>
  <si>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</si>
  <si>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</si>
  <si>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</si>
  <si>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</si>
  <si>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</si>
  <si>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</si>
  <si>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</si>
  <si>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</si>
  <si>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</si>
  <si>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</si>
  <si>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</si>
  <si>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</si>
  <si>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</si>
  <si>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</si>
  <si>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</si>
  <si>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</si>
  <si>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</si>
  <si>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</si>
  <si>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</si>
  <si>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</si>
  <si>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</si>
  <si>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</si>
  <si>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</si>
  <si>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</si>
  <si>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</si>
  <si>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</si>
  <si>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</si>
  <si>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</si>
  <si>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</si>
  <si>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</si>
  <si>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</si>
  <si>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</si>
  <si>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</si>
  <si>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</si>
  <si>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</si>
  <si>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</si>
  <si>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</si>
  <si>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</si>
  <si>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</si>
  <si>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</si>
  <si>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</si>
  <si>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</si>
  <si>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</si>
  <si>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</si>
  <si>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</si>
  <si>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</si>
  <si>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</si>
  <si>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</si>
  <si>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</si>
  <si>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</si>
  <si>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</si>
  <si>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</si>
  <si>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</si>
  <si>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</si>
  <si>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</si>
  <si>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</si>
  <si>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</si>
  <si>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</si>
  <si>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</si>
  <si>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</si>
  <si>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</si>
  <si>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</si>
  <si>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</si>
  <si>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</si>
  <si>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</si>
  <si>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</si>
  <si>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</si>
  <si>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</si>
  <si>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</si>
  <si>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</si>
  <si>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</si>
  <si>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</si>
  <si>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</si>
  <si>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</si>
  <si>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</si>
  <si>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</si>
  <si>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</si>
  <si>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</si>
  <si>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</si>
  <si>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</si>
  <si>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</si>
  <si>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</si>
  <si>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</si>
  <si>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</si>
  <si>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</si>
  <si>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</si>
  <si>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</si>
  <si>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</si>
  <si>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</si>
  <si>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</si>
  <si>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</si>
  <si>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</si>
  <si>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</si>
  <si>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</si>
  <si>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</si>
  <si>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</si>
  <si>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</si>
  <si>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</si>
  <si>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</si>
  <si>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</si>
  <si>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</si>
  <si>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</si>
  <si>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</si>
  <si>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</si>
  <si>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</si>
  <si>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</si>
  <si>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</si>
  <si>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</si>
  <si>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</si>
  <si>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</si>
  <si>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</si>
  <si>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</si>
  <si>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</si>
  <si>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</si>
  <si>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</si>
  <si>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</si>
  <si>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</si>
  <si>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</si>
  <si>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</si>
  <si>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</si>
  <si>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</si>
  <si>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</si>
  <si>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</si>
  <si>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</si>
  <si>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</si>
  <si>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</si>
  <si>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</si>
  <si>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</si>
  <si>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</si>
  <si>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</si>
  <si>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</si>
  <si>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</si>
  <si>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</si>
  <si>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</si>
  <si>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</si>
  <si>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</si>
  <si>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</si>
  <si>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</si>
  <si>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</si>
  <si>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</si>
  <si>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Jul</t>
  </si>
  <si>
    <t>6 PM</t>
  </si>
  <si>
    <t>15-Jul</t>
  </si>
  <si>
    <t>16-Jul</t>
  </si>
  <si>
    <t>8 AM</t>
  </si>
  <si>
    <t>17-Jul</t>
  </si>
  <si>
    <t>4 PM</t>
  </si>
  <si>
    <t>5 PM</t>
  </si>
  <si>
    <t>18-Jul</t>
  </si>
  <si>
    <t>1 AM</t>
  </si>
  <si>
    <t>4 AM</t>
  </si>
  <si>
    <t>5 AM</t>
  </si>
  <si>
    <t>6 AM</t>
  </si>
  <si>
    <t>10 AM</t>
  </si>
  <si>
    <t>8 PM</t>
  </si>
  <si>
    <t>19-Jul</t>
  </si>
  <si>
    <t>9 PM</t>
  </si>
  <si>
    <t>10 PM</t>
  </si>
  <si>
    <t>20-Jul</t>
  </si>
  <si>
    <t>2 AM</t>
  </si>
  <si>
    <t>192, 192, 192</t>
  </si>
  <si>
    <t>Red</t>
  </si>
  <si>
    <t>TwitterSearch</t>
  </si>
  <si>
    <t>The graph was laid out using the Harel-Koren Fast Multiscale layout algorithm.</t>
  </si>
  <si>
    <t>The graph's vertices were grouped by cluster using the Clauset-Newman-Moore cluster algorithm.</t>
  </si>
  <si>
    <t>youtu.be</t>
  </si>
  <si>
    <t>18:20:32</t>
  </si>
  <si>
    <t>IFTTT</t>
  </si>
  <si>
    <t>#ai</t>
  </si>
  <si>
    <t>ai</t>
  </si>
  <si>
    <t>#marketing</t>
  </si>
  <si>
    <t>AI</t>
  </si>
  <si>
    <t>marketing</t>
  </si>
  <si>
    <t>12 PM</t>
  </si>
  <si>
    <t>1 PM</t>
  </si>
  <si>
    <t>Jun</t>
  </si>
  <si>
    <t>7 AM</t>
  </si>
  <si>
    <t>9 AM</t>
  </si>
  <si>
    <t>12-Jul</t>
  </si>
  <si>
    <t>2 PM</t>
  </si>
  <si>
    <t>13-Jul</t>
  </si>
  <si>
    <t>14-Jul</t>
  </si>
  <si>
    <t>11 AM</t>
  </si>
  <si>
    <t>jfsebastian146</t>
  </si>
  <si>
    <t>cybersecurityn8</t>
  </si>
  <si>
    <t>sectest9</t>
  </si>
  <si>
    <t>linkedin</t>
  </si>
  <si>
    <t>youtube.com</t>
  </si>
  <si>
    <t>influencer</t>
  </si>
  <si>
    <t>iot</t>
  </si>
  <si>
    <t>digitaltransformation</t>
  </si>
  <si>
    <t>futureofwork</t>
  </si>
  <si>
    <t>06:23:25</t>
  </si>
  <si>
    <t>12:00:12</t>
  </si>
  <si>
    <t>My1stNewApp</t>
  </si>
  <si>
    <t>forRetweeting</t>
  </si>
  <si>
    <t xml:space="preserve">auto is the only way it can be </t>
  </si>
  <si>
    <t>Cyber Security News</t>
  </si>
  <si>
    <t>JFSebastian146</t>
  </si>
  <si>
    <t>Security Testing</t>
  </si>
  <si>
    <t>1729193269</t>
  </si>
  <si>
    <t>1142424032794406912</t>
  </si>
  <si>
    <t>710123736175783938</t>
  </si>
  <si>
    <t>#digitalmarketing #endracism #BLM #climateactionnow #stopcensorship #wordpress #wp</t>
  </si>
  <si>
    <t>The place for InfoSec, CyberSecurity, DevSecOps, DataSecurity and many more!!! Stay tuned.</t>
  </si>
  <si>
    <t>News Hub! Get the latest Security News &amp; Updates!</t>
  </si>
  <si>
    <t>Hyderabad, India</t>
  </si>
  <si>
    <t>Internet</t>
  </si>
  <si>
    <t>#digitaltransformation</t>
  </si>
  <si>
    <t>#futureofwork</t>
  </si>
  <si>
    <t>#iot</t>
  </si>
  <si>
    <t>#influencer</t>
  </si>
  <si>
    <t>#socialmedia</t>
  </si>
  <si>
    <t>#ces2021</t>
  </si>
  <si>
    <t>#iiot</t>
  </si>
  <si>
    <t>#digitalmarketing</t>
  </si>
  <si>
    <t>DigitalTransformation</t>
  </si>
  <si>
    <t>socialmedia</t>
  </si>
  <si>
    <t>IoT</t>
  </si>
  <si>
    <t>CES2021</t>
  </si>
  <si>
    <t>IIoT</t>
  </si>
  <si>
    <t>SocialMedia</t>
  </si>
  <si>
    <t>DigitalMarketing</t>
  </si>
  <si>
    <t>Te</t>
  </si>
  <si>
    <t>225, 94, 94</t>
  </si>
  <si>
    <t>10:57:11</t>
  </si>
  <si>
    <t>kalkua1</t>
  </si>
  <si>
    <t>06:35:16</t>
  </si>
  <si>
    <t>07:04:42</t>
  </si>
  <si>
    <t>07:19:57</t>
  </si>
  <si>
    <t>07:21:06</t>
  </si>
  <si>
    <t>08:30:03</t>
  </si>
  <si>
    <t>07:56:33</t>
  </si>
  <si>
    <t>08:20:30</t>
  </si>
  <si>
    <t>08:39:01</t>
  </si>
  <si>
    <t>08:41:23</t>
  </si>
  <si>
    <t>08:31:15</t>
  </si>
  <si>
    <t>08:53:34</t>
  </si>
  <si>
    <t>09:00:11</t>
  </si>
  <si>
    <t>09:00:13</t>
  </si>
  <si>
    <t>George</t>
  </si>
  <si>
    <t>kaila</t>
  </si>
  <si>
    <t>188945540</t>
  </si>
  <si>
    <t>youtuber</t>
  </si>
  <si>
    <t>blogger</t>
  </si>
  <si>
    <t>Young, Wild _xD83D__xDE1C_ and Free. @ChelseaFC fan, Nature, Space and Time #EnergyVibrationWave☄️#SacredGeometry_xD83D__xDDA4__xD83D__xDD4A_✌_xD83C__xDFFF__xD83E__xDD1F__xD83C__xDFFF_✊_xD83C__xDFFF__xD83D__xDE4F__xD83C__xDFFF__xD83D__xDE0E_</t>
  </si>
  <si>
    <t>Everywhere</t>
  </si>
  <si>
    <t>Barcelona</t>
  </si>
  <si>
    <t>Israel</t>
  </si>
  <si>
    <t>Nowhere and everywhere</t>
  </si>
  <si>
    <t>hashtag</t>
  </si>
  <si>
    <t>gave</t>
  </si>
  <si>
    <t>hashtags</t>
  </si>
  <si>
    <t>#blogger</t>
  </si>
  <si>
    <t>Para</t>
  </si>
  <si>
    <t>17-Jun</t>
  </si>
  <si>
    <t>13:12:40</t>
  </si>
  <si>
    <t>#hashtag</t>
  </si>
  <si>
    <t>#hashtags</t>
  </si>
  <si>
    <t>mas</t>
  </si>
  <si>
    <t>diferentes</t>
  </si>
  <si>
    <t>manolorodriguez</t>
  </si>
  <si>
    <t>masqueunaweb</t>
  </si>
  <si>
    <t>creandoblog</t>
  </si>
  <si>
    <t>esmarketingdigi</t>
  </si>
  <si>
    <t>jperezpa26</t>
  </si>
  <si>
    <t>esmktdigital</t>
  </si>
  <si>
    <t>anayr7</t>
  </si>
  <si>
    <t>richartasanchez</t>
  </si>
  <si>
    <t>s_msonia</t>
  </si>
  <si>
    <t>bloguero_pro</t>
  </si>
  <si>
    <t>shubhamkanwar97</t>
  </si>
  <si>
    <t>streamyng</t>
  </si>
  <si>
    <t>anapatricia_gc</t>
  </si>
  <si>
    <t>anabelanogs</t>
  </si>
  <si>
    <t>collectables66</t>
  </si>
  <si>
    <t>diebo37rt</t>
  </si>
  <si>
    <t>loxlo3</t>
  </si>
  <si>
    <t>sapiensdigital</t>
  </si>
  <si>
    <t>marketintools1</t>
  </si>
  <si>
    <t>emarketersocial</t>
  </si>
  <si>
    <t>ancelernesto</t>
  </si>
  <si>
    <t>albertoemachado</t>
  </si>
  <si>
    <t>eli_krumova</t>
  </si>
  <si>
    <t>bloguers_net</t>
  </si>
  <si>
    <t>yas_yasuok</t>
  </si>
  <si>
    <t>maserrabcn</t>
  </si>
  <si>
    <t>hashtagmarketi7</t>
  </si>
  <si>
    <t>iotslam</t>
  </si>
  <si>
    <t>iotchannel</t>
  </si>
  <si>
    <t>iotcommunity</t>
  </si>
  <si>
    <t>kred</t>
  </si>
  <si>
    <t>Conoce las métricas de un #hashtag antes de interactuar con sus audiencias #SEOhashtag por @hashtagmarketi7
 https://t.co/KfVZj7Wxeu</t>
  </si>
  <si>
    <t>_xD83D__xDCA1_ Conoce las métricas de un #hashtag antes de interactuar con sus audiencias #SEOhashtag
✍ por @hashtagmarketi7
#SEO #SocialMedia https://t.co/cJkREwnH2d</t>
  </si>
  <si>
    <t>⏩ #mwc21 una edición híbrida que no capto la atención de las #redessociales by #SEOhashtag
_xD83D__xDC40_ por @hashtagmarketi7
#SEO #SocialMedia https://t.co/RQHHJZNsRj</t>
  </si>
  <si>
    <t>▶️ Conoce las métricas de un #hashtag antes de interactuar con sus audiencias #SEOhashtag ✍ por @hashtagmarketi7 #SEO #SocialMedia https://t.co/33YSUjeR3D
— _xD83C__xDD74__xD83C__xDD82_ _xD83C__xDD7C__xD83C__xDD70__xD83C__xDD81__xD83C__xDD7A__xD83C__xDD74__xD83C__xDD83__xD83C__xDD78__xD83C__xDD7D__xD83C__xDD76_ _xD83C__xDD73__xD83C__xDD78__xD83C__xDD76__xD83C__xDD78__xD83C__xDD83__xD83C__xDD70__xD83C__xDD7B_ (@esMktDigital) Jul 14, 2021</t>
  </si>
  <si>
    <t>➤ Conoce las métricas de un #hashtag antes de interactuar con sus audiencias #SEOhashtag
✏ de @hashtagmarketi7
#SEO #SocialMedia https://t.co/yU4XezkdrW</t>
  </si>
  <si>
    <t>▶️ Conoce las métricas de un #hashtag antes de interactuar con sus audiencias #SEOhashtag
✍ por @hashtagmarketi7
#SEO #SocialMedia https://t.co/e20XhBbC0t</t>
  </si>
  <si>
    <t>_xD83D__xDCA1_ 10 tareas simples mejorarán tu estrategia hashtag - Vivian Francos #SEOhashtag #Bloguers_NET
_xD83D__xDC51_ de @hashtagmarketi7
#SEO #SocialMedia https://t.co/txHZoBKa3Y</t>
  </si>
  <si>
    <t>_xD83D__xDCDD_ Conoce las métricas de un #hashtag antes de interactuar con sus audiencias #SEOhashtag
✍ por @hashtagmarketi7
#SEO #SocialMedia https://t.co/XXzSISqcra</t>
  </si>
  <si>
    <t>_xD83C__xDF10_ Conoce las métricas de un #hashtag antes de interactuar con sus audiencias #SEOhashtag
_xD83D__xDC64_ de @hashtagmarketi7
#SEO #SocialMedia https://t.co/z5PSBD8HbH</t>
  </si>
  <si>
    <t>I gave +Kred to @AlbertoEMachado on @Kred #influencer #CES2021 #AhoraNodeXLhablaespañol #CMM21 #SEOHashtag #DigitalMarketing #SocialMedia #DigitalTransformation #AI #IoT #futureofwork #IoT #IIoT #IoTPL #IoTCommunity #IoTSlam @IoTCommunity @IoTchannel @IoTslam #ActionClimate</t>
  </si>
  <si>
    <t>_xD83D__xDD01_ Conoce las métricas de un #hashtag antes de interactuar con sus audiencias #SEOhashtag
✍ vía @hashtagmarketi7
#SEO #SocialMedia https://t.co/NtLXFAxYPr</t>
  </si>
  <si>
    <t>✅ Plataformas de múltiples métricas de #hashtags en diferentes #RedesSociales by #SEOHashtag
_xD83D__xDC64_ por @hashtagmarketi7
#SEO #SocialMedia https://t.co/jX3CDkVwRk</t>
  </si>
  <si>
    <t>_xD83D__xDD0E_ ¿Cómo? ¿Qué? ¿Para qué? Usar #Hashtag en los #eventos #SEOhashtag
✍ vía @hashtagmarketi7
#SEO #SocialMedia https://t.co/MzGMzxQftf</t>
  </si>
  <si>
    <t>_xD83D__xDCA1_ Conoce las métricas de un #hashtag antes de interactuar con sus audiencias #SEOhashtag
_xD83D__xDD16_ por @hashtagmarketi7
#SEO #SocialMedia https://t.co/DP1ZnQjryQ</t>
  </si>
  <si>
    <t>⏩ Conoce las métricas de un #hashtag antes de interactuar con sus audiencias #SEOhashtag
✍ por @hashtagmarketi7
#SEO #SocialMedia https://t.co/DP1ZnQjryQ</t>
  </si>
  <si>
    <t>_xD83D__xDC49_ Conoce las métricas de un #hashtag antes de interactuar con sus audiencias #SEOhashtag
✏ por @hashtagmarketi7
#SEO #SocialMedia https://t.co/DP1ZnQjryQ</t>
  </si>
  <si>
    <t>✅ Conoce las métricas de un #hashtag antes de interactuar con sus audiencias #SEOhashtag
✍ por @hashtagmarketi7
#SEO #SocialMedia https://t.co/gzvxugggnw</t>
  </si>
  <si>
    <t>_xD83D__xDD01_ Conoce las métricas de un #hashtag antes de interactuar con sus audiencias #SEOhashtag
_xD83D__xDC51_ vía @hashtagmarketi7
#SEO #SocialMedia #marketing #eMarketerSocial #marketingdigital #blogger #implementadorweb #podcaster #videopodcasting #youtuber https://t.co/GgGUYRiG11</t>
  </si>
  <si>
    <t>✏ Conoce las métricas de un #hashtag antes de interactuar con sus audiencias #SEOhashtag #SEO #SocialMedia por @hashtagmarketi7 
➡ https://t.co/UAeQkQQRiM</t>
  </si>
  <si>
    <t>_xD83D__xDCE2_ Ebook Como encontrar los hashtags mas potentes en #Linkedin by #SEOHashtag
¿Te resulta difícil encontrar y usar los hashtags? Descarga este eBook GRATIS y Descubre como encontrar los hashtags…
#SEO #SocialMedia
por @hashtagmarketi7
https://t.co/1XQJlpimH5</t>
  </si>
  <si>
    <t>_xD83D__xDCCC_ Ebook Como encontrar los hashtags mas potentes en #Linkedin by #SEOHashtag
por @hashtagmarketi7
https://t.co/1XQJlpimH5</t>
  </si>
  <si>
    <t>➡️ Conoce las métricas de un #hashtag antes de interactuar con sus audiencias #SEOhashtag
✍ por @hashtagmarketi7
#SEO #SocialMedia https://t.co/MCnYcsmXJy</t>
  </si>
  <si>
    <t>vivianfrancos.com</t>
  </si>
  <si>
    <t>hashtag seohashtag</t>
  </si>
  <si>
    <t>hashtag seohashtag seo socialmedia</t>
  </si>
  <si>
    <t>mwc21 redessociales seohashtag seo socialmedia</t>
  </si>
  <si>
    <t>seohashtag bloguers_net seo socialmedia</t>
  </si>
  <si>
    <t>influencer ces2021 ahoranodexlhablaespañol cmm21 seohashtag digitalmarketing socialmedia digitaltransformation ai iot futureofwork iot iiot iotpl iotcommunity iotslam actionclimate</t>
  </si>
  <si>
    <t>hashtags redessociales seohashtag seo socialmedia</t>
  </si>
  <si>
    <t>hashtag eventos seohashtag seo socialmedia</t>
  </si>
  <si>
    <t>hashtag seohashtag seo socialmedia marketing emarketersocial marketingdigital blogger implementadorweb podcaster videopodcasting youtuber</t>
  </si>
  <si>
    <t>linkedin seohashtag seo socialmedia</t>
  </si>
  <si>
    <t>linkedin seohashtag</t>
  </si>
  <si>
    <t>02:47:47</t>
  </si>
  <si>
    <t>13:56:29</t>
  </si>
  <si>
    <t>12:30:03</t>
  </si>
  <si>
    <t>14:00:47</t>
  </si>
  <si>
    <t>13:55:03</t>
  </si>
  <si>
    <t>16:14:34</t>
  </si>
  <si>
    <t>11:30:02</t>
  </si>
  <si>
    <t>13:43:58</t>
  </si>
  <si>
    <t>12:24:05</t>
  </si>
  <si>
    <t>18:20:14</t>
  </si>
  <si>
    <t>11:48:14</t>
  </si>
  <si>
    <t>22:50:15</t>
  </si>
  <si>
    <t>18:21:01</t>
  </si>
  <si>
    <t>10:25:39</t>
  </si>
  <si>
    <t>18:24:09</t>
  </si>
  <si>
    <t>06:29:09</t>
  </si>
  <si>
    <t>18:31:30</t>
  </si>
  <si>
    <t>05:00:47</t>
  </si>
  <si>
    <t>04:00:02</t>
  </si>
  <si>
    <t>20:24:10</t>
  </si>
  <si>
    <t>21:11:48</t>
  </si>
  <si>
    <t>08:48:20</t>
  </si>
  <si>
    <t>17:26:23</t>
  </si>
  <si>
    <t>16:53:35</t>
  </si>
  <si>
    <t>16:42:20</t>
  </si>
  <si>
    <t>18:20:10</t>
  </si>
  <si>
    <t>13:05:42</t>
  </si>
  <si>
    <t>01:54:03</t>
  </si>
  <si>
    <t>11:57:59</t>
  </si>
  <si>
    <t>13:34:02</t>
  </si>
  <si>
    <t>13:34:47</t>
  </si>
  <si>
    <t>1415140943548887042</t>
  </si>
  <si>
    <t>1415205597385986048</t>
  </si>
  <si>
    <t>1415227075867418630</t>
  </si>
  <si>
    <t>1415298201771515909</t>
  </si>
  <si>
    <t>1415309225564295170</t>
  </si>
  <si>
    <t>1415287473471729666</t>
  </si>
  <si>
    <t>1415310310718820358</t>
  </si>
  <si>
    <t>1415209434683432960</t>
  </si>
  <si>
    <t>1415308864044601344</t>
  </si>
  <si>
    <t>1415343975817416704</t>
  </si>
  <si>
    <t>1415581035748864001</t>
  </si>
  <si>
    <t>1415591721455427589</t>
  </si>
  <si>
    <t>1415634758974021634</t>
  </si>
  <si>
    <t>1415306078309470208</t>
  </si>
  <si>
    <t>1415648363509428229</t>
  </si>
  <si>
    <t>1415988879685918724</t>
  </si>
  <si>
    <t>1414872279922581506</t>
  </si>
  <si>
    <t>1417187540411437070</t>
  </si>
  <si>
    <t>1417187615661445142</t>
  </si>
  <si>
    <t>1414914564999847942</t>
  </si>
  <si>
    <t>1415805940771733509</t>
  </si>
  <si>
    <t>1417187740102414339</t>
  </si>
  <si>
    <t>1405471696459603972</t>
  </si>
  <si>
    <t>1417188526043566088</t>
  </si>
  <si>
    <t>1415559040914972674</t>
  </si>
  <si>
    <t>1417190374490136581</t>
  </si>
  <si>
    <t>1414812025646198788</t>
  </si>
  <si>
    <t>1415521514166890501</t>
  </si>
  <si>
    <t>1417384052819124235</t>
  </si>
  <si>
    <t>1417399001964482561</t>
  </si>
  <si>
    <t>1417218730292035591</t>
  </si>
  <si>
    <t>1417454291623813238</t>
  </si>
  <si>
    <t>1414835804489371653</t>
  </si>
  <si>
    <t>1415557598309351425</t>
  </si>
  <si>
    <t>1416868328786825219</t>
  </si>
  <si>
    <t>1414505154238468096</t>
  </si>
  <si>
    <t>1414872270619783179</t>
  </si>
  <si>
    <t>1415231676255543298</t>
  </si>
  <si>
    <t>1415589768042270720</t>
  </si>
  <si>
    <t>1416086825668681730</t>
  </si>
  <si>
    <t>1416440958552616964</t>
  </si>
  <si>
    <t>1416800515644592130</t>
  </si>
  <si>
    <t>1417187523625988097</t>
  </si>
  <si>
    <t>1417470772239548427</t>
  </si>
  <si>
    <t>1414765031837872136</t>
  </si>
  <si>
    <t>1417453734058205203</t>
  </si>
  <si>
    <t>1417477903705575428</t>
  </si>
  <si>
    <t>1417478092289884164</t>
  </si>
  <si>
    <t>1414870608148672519</t>
  </si>
  <si>
    <t>Bloguers.net ShareMarket</t>
  </si>
  <si>
    <t>Bloguers.net</t>
  </si>
  <si>
    <t>#SEOHASHTAG conoce estrategias #hashtag #marketing</t>
  </si>
  <si>
    <t>Manolo Rodríguez</t>
  </si>
  <si>
    <t>_xD83D__xDCDD_Abraham Creando Blog ✍️</t>
  </si>
  <si>
    <t>_xD83D__xDCE2_es Marketing Digital</t>
  </si>
  <si>
    <t>_xD83C__xDD74__xD83C__xDD82_ _xD83C__xDD7C__xD83C__xDD70__xD83C__xDD81__xD83C__xDD7A__xD83C__xDD74__xD83C__xDD83__xD83C__xDD78__xD83C__xDD7D__xD83C__xDD76_ _xD83C__xDD73__xD83C__xDD78__xD83C__xDD76__xD83C__xDD78__xD83C__xDD83__xD83C__xDD70__xD83C__xDD7B_</t>
  </si>
  <si>
    <t>José Pérez _xD83D__xDE80__xD83D__xDE80_</t>
  </si>
  <si>
    <t>Ana Eskudero</t>
  </si>
  <si>
    <t>Ric _xD83D__xDDA5_️_xD83C__xDF93__xD83E__xDDD8_ _xD83D__xDE47_ #proyectosocialbytes</t>
  </si>
  <si>
    <t>Sonia Álvaro</t>
  </si>
  <si>
    <t>BlogueroPro</t>
  </si>
  <si>
    <t>Shubham Kanwar _xD83C__xDDEE__xD83C__xDDF3_</t>
  </si>
  <si>
    <t>IoT Slam 2021 August 19th, 2021 ONLINE, FREE</t>
  </si>
  <si>
    <t>IoT Channel of @IoTCommunity®</t>
  </si>
  <si>
    <t>IoT Community®</t>
  </si>
  <si>
    <t>Kred</t>
  </si>
  <si>
    <t>Alberto E. Machado #EventInfluencer #HashtagTeam</t>
  </si>
  <si>
    <t>Elitsa Krumova</t>
  </si>
  <si>
    <t>Zapa - Streamyng. Vídeo &amp; Marketing _xD83D__xDCE1_</t>
  </si>
  <si>
    <t>Ana Patricia G. C.</t>
  </si>
  <si>
    <t>Anabela Amaral | #Igualdad | #HashtagTeam _xD83D__xDE80_</t>
  </si>
  <si>
    <t>J Knight</t>
  </si>
  <si>
    <t>loxlo</t>
  </si>
  <si>
    <t>Market-in Tools</t>
  </si>
  <si>
    <t>eMarketerSocial by Toni Herrera</t>
  </si>
  <si>
    <t>Ernesto Ancel</t>
  </si>
  <si>
    <t>Bloguers</t>
  </si>
  <si>
    <t>_xD835__xDCB4__xD835__xDCB6__xD835__xDCC8__xD835__xDCCA_</t>
  </si>
  <si>
    <t>miguel ángel Serra</t>
  </si>
  <si>
    <t>1377239026432888832</t>
  </si>
  <si>
    <t>214492604</t>
  </si>
  <si>
    <t>3092801741</t>
  </si>
  <si>
    <t>1304112048280870915</t>
  </si>
  <si>
    <t>780968433492062209</t>
  </si>
  <si>
    <t>936235920</t>
  </si>
  <si>
    <t>860860377659322369</t>
  </si>
  <si>
    <t>117081872</t>
  </si>
  <si>
    <t>172648195</t>
  </si>
  <si>
    <t>1510550473</t>
  </si>
  <si>
    <t>1105091138128658432</t>
  </si>
  <si>
    <t>823154473476431872</t>
  </si>
  <si>
    <t>3071324950</t>
  </si>
  <si>
    <t>135138822</t>
  </si>
  <si>
    <t>908714359135854592</t>
  </si>
  <si>
    <t>348783600</t>
  </si>
  <si>
    <t>314535201</t>
  </si>
  <si>
    <t>1264433760</t>
  </si>
  <si>
    <t>757582401795153920</t>
  </si>
  <si>
    <t>4202959876</t>
  </si>
  <si>
    <t>2800080527</t>
  </si>
  <si>
    <t>2227526898</t>
  </si>
  <si>
    <t>1130048227531792389</t>
  </si>
  <si>
    <t>1282355522478510086</t>
  </si>
  <si>
    <t>381649971</t>
  </si>
  <si>
    <t>1342084381553389573</t>
  </si>
  <si>
    <t>1975098816</t>
  </si>
  <si>
    <t>2900806540</t>
  </si>
  <si>
    <t>1565153503</t>
  </si>
  <si>
    <t>1073262127807426562</t>
  </si>
  <si>
    <t>373795061</t>
  </si>
  <si>
    <t>#SEOhashtag Conoce Estrategias de #marketing para posicionar #Marcas #Eventos  Miembro @smr_foundation  #NodeXL  SOY #Hashtagteam  Impulso #TransVision</t>
  </si>
  <si>
    <t>✍️ Periodista y coordinador de RRSS en @laopinioncoruna 
_xD83D__xDCD6_ Padre de una novela https://t.co/BAIYIdwEA1 
_xD83D__xDCD5_ de un libro sobre blogs https://t.co/lu3EAJlzAY
y alguna cosa menos</t>
  </si>
  <si>
    <t>Diseño web #freelance especializado en #WordPress y #Prestashop / #Marketing #SEO #Ecommerce
Descarga #Gratis mis 2 Ebooks https://t.co/oVwuxBj4uW</t>
  </si>
  <si>
    <t>En #CreandoBlog intento hacerte FÁCIL el mundo del blog, disfrutando del camino y compartiendo contigo lo que aprendo _xD83D__xDC48_</t>
  </si>
  <si>
    <t>es Marketing Digital #Internet_xD83C__xDF10_ #Marketing_xD83C__xDFAF_#Networking_xD83D__xDC65_#eCommerce_xD83D__xDED2_#Socialmedia_xD83D__xDCE3_ #Seo_xD83D__xDD0E_ _xD83D__xDDA5_ Web Application Development _xD83D__xDDA5_</t>
  </si>
  <si>
    <t>_xD83D__xDC68_‍_xD83D__xDD2C_ #DataScience
_xD83D__xDC68_‍_xD83D__xDCBB_ #FullStackDevelopment
_xD83C__xDFAF_ #Marketing
_xD83D__xDCE2_ #SocialSelling
_xD83D__xDC65_ #Networking
_xD83D__xDED2_ #eCommerce
_xD83D__xDD0E_ #Seo</t>
  </si>
  <si>
    <t>Camino Por La Derecha, Administrador De Empresas, Orgulloso de ser Costeño, Creador Del Blog CuriosidadesShop</t>
  </si>
  <si>
    <t>#Amante de la #Musika... _xD83C__xDFA4_
 Facebook: MUSIC Bizkaia / #SMS20 #MusicBizkaia #SocialMedia #Marketing #Publicidad #Music #Peace &amp; #Love _xD83D__xDC9C_</t>
  </si>
  <si>
    <t>#blogger©️
#marketing_xD83D__xDC9A_
#marcapersonal_xD83D__xDE47_
#informática_xD83D__xDDA5_️
#socialmedia_xD83D__xDD78_️
#wordpress 
IBO #amway_xD83D__xDE0B_
https://t.co/TYBQqwWF1W</t>
  </si>
  <si>
    <t>Cree en ti y elige a las personas que te valoran y quieren verte feliz _xD83D__xDE42_
#Comunicación#MarketingdeContenidos#Publicidad #Formador3.0#Copywriter</t>
  </si>
  <si>
    <t>Somos un punto de encuentro para todos los blogueros de habla hispana. #bloguero #MarketingDeContenidos</t>
  </si>
  <si>
    <t>#AffiliateMarketer | #DigitalMarketer | #Blogger | #Youtuber | #3Dartist
LET'S FLY TOGETHER!
_xD83D__xDC26__xD83D__xDC49_ Follow @gointodigital _xD83D__xDC68_‍_xD83D__xDCBB_ &amp; @fashion_3bs _xD83D__xDE0E_ _xD83D__xDC4D_</t>
  </si>
  <si>
    <t>.@IoTCommunity's IoT Slam 2021 August 19th, Online. Details at https://t.co/IHQGubMa9B #IoTCommunity #IoTSlam #IoTSlamLive #IIoT #IoTPL</t>
  </si>
  <si>
    <t>Amplifying handle of World's Largest #InternetofThings #IoT #IIoT Community® (#IoTCommunity®) Follow @IoTCommunity and Join Us! Tweets by Kevin Grant</t>
  </si>
  <si>
    <t>Official Handle of world's first to market, largest and undisputed number one IoT Community. Join us at https://t.co/BY0s1MgLR3 aka @IoTChannel. #IoTCommunity</t>
  </si>
  <si>
    <t>Take control with https://t.co/MUCFWn2lDD - Your own branded link. For everything.</t>
  </si>
  <si>
    <t>Top #Influencer #CES2021 
#Fitur2021
#DES2021
#EventTech
#EventProfs
#MarketingDigital
#SocialMedia
#DigitalTransformation
#IoT #futureofwork
#ActOnClimate</t>
  </si>
  <si>
    <t>|#Digital _xD83E__xDD84_ Nomad|
|#WomeninTech| Professional #Influencer @Onalytica | #Tech #IoT #IIoT #AI #ML #RPA #robotics #CyberSecurity #IoTPL |#SocialMedia #Marketing|</t>
  </si>
  <si>
    <t>_xD83D__xDCE1_ Especialista en el uso de Vídeo _xD83D__xDCF9_ para ⏫ la productividad . Tuiteo y escribo sobre #MarketingAudiovisual #Marketing #Comunicacion. Sobre mí https://t.co/D2zdLT4pPU</t>
  </si>
  <si>
    <t>_xD83D__xDE80_ Consultor SEO freelance 
_xD83D__xDE80_ SEO Manager en @KupakiaMKT
#MarketingDigital #SEO #MarketingDeContenidos - #Galicia - #Madrid</t>
  </si>
  <si>
    <t>• Talento Inédito p Sonreír _xD83D__xDE00_
• Amo _xD83D__xDC08_
_xD83C__xDDF5__xD83C__xDDF9__xD83C__xDDEA__xD83C__xDDF8__xD83C__xDDEC__xD83C__xDDE7__xD83C__xDDEB__xD83C__xDDF7_
#Idiomas #Marketing #CMEventos #Social #Eventos #Humanista #DesmarketingES #AnabelaNogs #HashtagTeam</t>
  </si>
  <si>
    <t>Antique's,Vintage Books, Stamps, Small Museum caretaker most funds from sales here &amp; @antiqueman99 usually go to charities, as a pensioner I never earn enough</t>
  </si>
  <si>
    <t>Store cufflinks &amp; rings
ebay: manueortizaguiler-0
Etsy: loxlojelwery
Instagram/tumblr: loxlojelwery.
#loxlo3
Afiliated amazon y aliexpress
Brands collaborations</t>
  </si>
  <si>
    <t>Main Account 
@DIEBO37 _xD83C__xDDFA__xD83C__xDDF8_</t>
  </si>
  <si>
    <t>Soy Emprendedor, Marketero, #Defifarmer y Docente Digital mi nombre es Franco Utrera, mi objetivo: ayudarte a crear una #CulturaDigital. Bloguer en #HomoDigital</t>
  </si>
  <si>
    <t>Herramientas de Marketing Digital que necesitas para tu proyecto online
Fundadores @tuwebdecero @NestorMarquinez</t>
  </si>
  <si>
    <t>#eMarketerSocial Te saluda Toni blogger creador de https://t.co/vxEMyDzuEc Premio @Blogosur al Mejor Blog 2017. Equipo #HashtagTeam #MarketingDigital y #DiseñoWeb</t>
  </si>
  <si>
    <t>Si no hago deporte, hago trabajos extremos:
_xD83D__xDD1D_ Marketing Digital
_xD83E__xDDE0_ Gamificación
_xD83D__xDCBB_ Diseño Gráfico/Multimedia
¿O era al revés? _xD83D__xDE43_
_xD83C__xDFC6_ Marketing Digital deportivo</t>
  </si>
  <si>
    <t>¡Promoción para #bloguers #Podcasters y #Youtubers! No te pierdas los últimos posts de los mejores #blogs y comparte los tuyos #Bloguers_net</t>
  </si>
  <si>
    <t>Sólo soy un alma aprisionada en éste mundo, que sólo estaba de pasó...
. 
Inserte la edad.
.
.
Soy fan de #fringe más que de #dark
Mí blog _xD83D__xDC47__xD83C__xDFFB__xD83D__xDC47__xD83C__xDFFB__xD83D__xDC47__xD83C__xDFFB_</t>
  </si>
  <si>
    <t>Apasionado del #marketing digital y el #SEO. Disfruto haciendo ganar dinero a mis clientes y superando competidores.</t>
  </si>
  <si>
    <t>A Coruña</t>
  </si>
  <si>
    <t>Benidorm, España</t>
  </si>
  <si>
    <t>Girona, España</t>
  </si>
  <si>
    <t>Click _xD83D__xDC49_</t>
  </si>
  <si>
    <t>Bilbao</t>
  </si>
  <si>
    <t>Cualquier lugar del Mundo</t>
  </si>
  <si>
    <t>Madrid   Spain</t>
  </si>
  <si>
    <t>ONLINE</t>
  </si>
  <si>
    <t>San Francisco, California</t>
  </si>
  <si>
    <t>Southampton, UK</t>
  </si>
  <si>
    <t>Rías Baixas, Madrid y donde haga falta!</t>
  </si>
  <si>
    <t>Mt Morgan, Queensland</t>
  </si>
  <si>
    <t>Alcorcón</t>
  </si>
  <si>
    <t>United States- Boston</t>
  </si>
  <si>
    <t>Tocina - Sevilla - España</t>
  </si>
  <si>
    <t>Santa Cruz de Tenerife</t>
  </si>
  <si>
    <t xml:space="preserve">hashtagmarketi7
</t>
  </si>
  <si>
    <t>manolorodriguez
Conoce las métricas de un #hashtag
antes de interactuar con sus audiencias
#SEOhashtag por @hashtagmarketi7
https://t.co/KfVZj7Wxeu</t>
  </si>
  <si>
    <t>masqueunaweb
_xD83D__xDCA1_ Conoce las métricas de un #hashtag
antes de interactuar con sus audiencias
#SEOhashtag ✍ por @hashtagmarketi7
#SEO #SocialMedia https://t.co/cJkREwnH2d</t>
  </si>
  <si>
    <t>creandoblog
⏩ #mwc21 una edición híbrida que
no capto la atención de las #redessociales
by #SEOhashtag _xD83D__xDC40_ por @hashtagmarketi7
#SEO #SocialMedia https://t.co/RQHHJZNsRj</t>
  </si>
  <si>
    <t>esmarketingdigi
▶️ Conoce las métricas de un #hashtag
antes de interactuar con sus audiencias
#SEOhashtag ✍ por @hashtagmarketi7
#SEO #SocialMedia https://t.co/33YSUjeR3D
— _xD83C__xDD74__xD83C__xDD82_ _xD83C__xDD7C__xD83C__xDD70__xD83C__xDD81__xD83C__xDD7A__xD83C__xDD74__xD83C__xDD83__xD83C__xDD78__xD83C__xDD7D__xD83C__xDD76_ _xD83C__xDD73__xD83C__xDD78__xD83C__xDD76__xD83C__xDD78__xD83C__xDD83__xD83C__xDD70__xD83C__xDD7B_
(@esMktDigital) Jul 14, 2021</t>
  </si>
  <si>
    <t>esmktdigital
▶️ Conoce las métricas de un #hashtag
antes de interactuar con sus audiencias
#SEOhashtag ✍ por @hashtagmarketi7
#SEO #SocialMedia https://t.co/e20XhBbC0t</t>
  </si>
  <si>
    <t>jperezpa26
➤ Conoce las métricas de un #hashtag
antes de interactuar con sus audiencias
#SEOhashtag ✏ de @hashtagmarketi7
#SEO #SocialMedia https://t.co/yU4XezkdrW</t>
  </si>
  <si>
    <t>anayr7
▶️ Conoce las métricas de un #hashtag
antes de interactuar con sus audiencias
#SEOhashtag ✍ por @hashtagmarketi7
#SEO #SocialMedia https://t.co/e20XhBbC0t</t>
  </si>
  <si>
    <t>richartasanchez
_xD83D__xDCDD_ Conoce las métricas de un #hashtag
antes de interactuar con sus audiencias
#SEOhashtag ✍ por @hashtagmarketi7
#SEO #SocialMedia https://t.co/XXzSISqcra</t>
  </si>
  <si>
    <t>s_msonia
_xD83D__xDCDD_ Conoce las métricas de un #hashtag
antes de interactuar con sus audiencias
#SEOhashtag ✍ por @hashtagmarketi7
#SEO #SocialMedia https://t.co/XXzSISqcra</t>
  </si>
  <si>
    <t>bloguero_pro
_xD83C__xDF10_ Conoce las métricas de un #hashtag
antes de interactuar con sus audiencias
#SEOhashtag _xD83D__xDC64_ de @hashtagmarketi7
#SEO #SocialMedia https://t.co/z5PSBD8HbH</t>
  </si>
  <si>
    <t>shubhamkanwar97
I gave +Kred to @AlbertoEMachado
on @Kred #influencer #CES2021 #AhoraNodeXLhablaespañol
#CMM21 #SEOHashtag #DigitalMarketing
#SocialMedia #DigitalTransformation
#AI #IoT #futureofwork #IoT #IIoT
#IoTPL #IoTCommunity #IoTSlam @IoTCommunity
@IoTchannel @IoTslam #ActionClimate</t>
  </si>
  <si>
    <t xml:space="preserve">iotslam
</t>
  </si>
  <si>
    <t xml:space="preserve">iotchannel
</t>
  </si>
  <si>
    <t xml:space="preserve">iotcommunity
</t>
  </si>
  <si>
    <t xml:space="preserve">kred
</t>
  </si>
  <si>
    <t>albertoemachado
I gave +Kred to @AlbertoEMachado
on @Kred #influencer #CES2021 #AhoraNodeXLhablaespañol
#CMM21 #SEOHashtag #DigitalMarketing
#SocialMedia #DigitalTransformation
#AI #IoT #futureofwork #IoT #IIoT
#IoTPL #IoTCommunity #IoTSlam @IoTCommunity
@IoTchannel @IoTslam #ActionClimate</t>
  </si>
  <si>
    <t>eli_krumova
I gave +Kred to @AlbertoEMachado
on @Kred #influencer #CES2021 #AhoraNodeXLhablaespañol
#CMM21 #SEOHashtag #DigitalMarketing
#SocialMedia #DigitalTransformation
#AI #IoT #futureofwork #IoT #IIoT
#IoTPL #IoTCommunity #IoTSlam @IoTCommunity
@IoTchannel @IoTslam #ActionClimate</t>
  </si>
  <si>
    <t>streamyng
_xD83D__xDD01_ Conoce las métricas de un #hashtag
antes de interactuar con sus audiencias
#SEOhashtag ✍ vía @hashtagmarketi7
#SEO #SocialMedia https://t.co/NtLXFAxYPr</t>
  </si>
  <si>
    <t>anapatricia_gc
✅ Plataformas de múltiples métricas
de #hashtags en diferentes #RedesSociales
by #SEOHashtag _xD83D__xDC64_ por @hashtagmarketi7
#SEO #SocialMedia https://t.co/jX3CDkVwRk</t>
  </si>
  <si>
    <t>anabelanogs
✅ Plataformas de múltiples métricas
de #hashtags en diferentes #RedesSociales
by #SEOHashtag _xD83D__xDC64_ por @hashtagmarketi7
#SEO #SocialMedia https://t.co/jX3CDkVwRk</t>
  </si>
  <si>
    <t>collectables66
_xD83D__xDD0E_ ¿Cómo? ¿Qué? ¿Para qué? Usar
#Hashtag en los #eventos #SEOhashtag
✍ vía @hashtagmarketi7 #SEO #SocialMedia
https://t.co/MzGMzxQftf</t>
  </si>
  <si>
    <t>loxlo3
_xD83D__xDD0E_ ¿Cómo? ¿Qué? ¿Para qué? Usar
#Hashtag en los #eventos #SEOhashtag
✍ vía @hashtagmarketi7 #SEO #SocialMedia
https://t.co/MzGMzxQftf</t>
  </si>
  <si>
    <t>cybersecurityn8
I gave +Kred to @AlbertoEMachado
on @Kred #influencer #CES2021 #AhoraNodeXLhablaespañol
#CMM21 #SEOHashtag #DigitalMarketing
#SocialMedia #DigitalTransformation
#AI #IoT #futureofwork #IoT #IIoT
#IoTPL #IoTCommunity #IoTSlam @IoTCommunity
@IoTchannel @IoTslam #ActionClimate</t>
  </si>
  <si>
    <t>sectest9
I gave +Kred to @AlbertoEMachado
on @Kred #influencer #CES2021 #AhoraNodeXLhablaespañol
#CMM21 #SEOHashtag #DigitalMarketing
#SocialMedia #DigitalTransformation
#AI #IoT #futureofwork #IoT #IIoT
#IoTPL #IoTCommunity #IoTSlam @IoTCommunity
@IoTchannel @IoTslam #ActionClimate</t>
  </si>
  <si>
    <t>diebo37rt
_xD83D__xDD0E_ ¿Cómo? ¿Qué? ¿Para qué? Usar
#Hashtag en los #eventos #SEOhashtag
✍ vía @hashtagmarketi7 #SEO #SocialMedia
https://t.co/MzGMzxQftf</t>
  </si>
  <si>
    <t>kalkua1
_xD83D__xDD0E_ ¿Cómo? ¿Qué? ¿Para qué? Usar
#Hashtag en los #eventos #SEOhashtag
✍ vía @hashtagmarketi7 #SEO #SocialMedia
https://t.co/MzGMzxQftf</t>
  </si>
  <si>
    <t>jfsebastian146
I gave +Kred to @AlbertoEMachado
on @Kred #influencer #CES2021 #AhoraNodeXLhablaespañol
#CMM21 #SEOHashtag #DigitalMarketing
#SocialMedia #DigitalTransformation
#AI #IoT #futureofwork #IoT #IIoT
#IoTPL #IoTCommunity #IoTSlam @IoTCommunity
@IoTchannel @IoTslam #ActionClimate</t>
  </si>
  <si>
    <t>sapiensdigital
_xD83D__xDC49_ Conoce las métricas de un #hashtag
antes de interactuar con sus audiencias
#SEOhashtag ✏ por @hashtagmarketi7
#SEO #SocialMedia https://t.co/DP1ZnQjryQ</t>
  </si>
  <si>
    <t>marketintools1
✅ Conoce las métricas de un #hashtag
antes de interactuar con sus audiencias
#SEOhashtag ✍ por @hashtagmarketi7
#SEO #SocialMedia https://t.co/gzvxugggnw</t>
  </si>
  <si>
    <t>emarketersocial
_xD83D__xDD01_ Conoce las métricas de un #hashtag
antes de interactuar con sus audiencias
#SEOhashtag _xD83D__xDC51_ vía @hashtagmarketi7
#SEO #SocialMedia #marketing #eMarketerSocial
#marketingdigital #blogger #implementadorweb
#podcaster #videopodcasting #youtuber
https://t.co/GgGUYRiG11</t>
  </si>
  <si>
    <t>ancelernesto
_xD83D__xDD01_ Conoce las métricas de un #hashtag
antes de interactuar con sus audiencias
#SEOhashtag _xD83D__xDC51_ vía @hashtagmarketi7
#SEO #SocialMedia #marketing #eMarketerSocial
#marketingdigital #blogger #implementadorweb
#podcaster #videopodcasting #youtuber
https://t.co/GgGUYRiG11</t>
  </si>
  <si>
    <t>bloguers_net
_xD83D__xDCCC_ Ebook Como encontrar los hashtags
mas potentes en #Linkedin by #SEOHashtag
por @hashtagmarketi7 https://t.co/1XQJlpimH5</t>
  </si>
  <si>
    <t>yas_yasuok
_xD83D__xDCCC_ Ebook Como encontrar los hashtags
mas potentes en #Linkedin by #SEOHashtag
por @hashtagmarketi7 https://t.co/1XQJlpimH5</t>
  </si>
  <si>
    <t>maserrabcn
➡️ Conoce las métricas de un #hashtag
antes de interactuar con sus audiencias
#SEOhashtag ✍ por @hashtagmarketi7
#SEO #SocialMedia https://t.co/MCnYcsmXJy</t>
  </si>
  <si>
    <t>#seohashtag</t>
  </si>
  <si>
    <t>#seo</t>
  </si>
  <si>
    <t>métricas</t>
  </si>
  <si>
    <t>conoce</t>
  </si>
  <si>
    <t>antes</t>
  </si>
  <si>
    <t>interactuar</t>
  </si>
  <si>
    <t>audiencias</t>
  </si>
  <si>
    <t>#ahoranodexlhablaespañol</t>
  </si>
  <si>
    <t>#cmm21</t>
  </si>
  <si>
    <t>#iotpl</t>
  </si>
  <si>
    <t>#iotcommunity</t>
  </si>
  <si>
    <t>#iotslam</t>
  </si>
  <si>
    <t>#actionclimate</t>
  </si>
  <si>
    <t>usar</t>
  </si>
  <si>
    <t>cómo</t>
  </si>
  <si>
    <t>#eventos</t>
  </si>
  <si>
    <t>encontrar</t>
  </si>
  <si>
    <t>ebook</t>
  </si>
  <si>
    <t>potentes</t>
  </si>
  <si>
    <t>#linkedin</t>
  </si>
  <si>
    <t>#redessociales</t>
  </si>
  <si>
    <t>#emarketersocial</t>
  </si>
  <si>
    <t>#marketingdigital</t>
  </si>
  <si>
    <t>#implementadorweb</t>
  </si>
  <si>
    <t>#podcaster</t>
  </si>
  <si>
    <t>#videopodcasting</t>
  </si>
  <si>
    <t>#youtuber</t>
  </si>
  <si>
    <t>plataformas</t>
  </si>
  <si>
    <t>múltiples</t>
  </si>
  <si>
    <t>Ebook</t>
  </si>
  <si>
    <t>Como</t>
  </si>
  <si>
    <t>Linkedin</t>
  </si>
  <si>
    <t>SEOHashtag</t>
  </si>
  <si>
    <t>resulta</t>
  </si>
  <si>
    <t>difícil</t>
  </si>
  <si>
    <t>Descarga</t>
  </si>
  <si>
    <t>eBook</t>
  </si>
  <si>
    <t>GRATIS</t>
  </si>
  <si>
    <t>Descubre</t>
  </si>
  <si>
    <t>SEO</t>
  </si>
  <si>
    <t>Conoce</t>
  </si>
  <si>
    <t>SEOhashtag</t>
  </si>
  <si>
    <t>eMarketerSocial</t>
  </si>
  <si>
    <t>marketingdigital</t>
  </si>
  <si>
    <t>implementadorweb</t>
  </si>
  <si>
    <t>podcaster</t>
  </si>
  <si>
    <t>videopodcasting</t>
  </si>
  <si>
    <t>AlbertoEMachado</t>
  </si>
  <si>
    <t>AhoraNodeXLhablaespañol</t>
  </si>
  <si>
    <t>CMM21</t>
  </si>
  <si>
    <t>IoTPL</t>
  </si>
  <si>
    <t>IoTCommunity</t>
  </si>
  <si>
    <t>IoTSlam</t>
  </si>
  <si>
    <t>IoTchannel</t>
  </si>
  <si>
    <t>IoTslam</t>
  </si>
  <si>
    <t>ActionClimate</t>
  </si>
  <si>
    <t>Cómo</t>
  </si>
  <si>
    <t>Qué</t>
  </si>
  <si>
    <t>Usar</t>
  </si>
  <si>
    <t>eventos</t>
  </si>
  <si>
    <t>Plataformas</t>
  </si>
  <si>
    <t>RedesSociales</t>
  </si>
  <si>
    <t>tareas</t>
  </si>
  <si>
    <t>simples</t>
  </si>
  <si>
    <t>mejorarán</t>
  </si>
  <si>
    <t>estrategia</t>
  </si>
  <si>
    <t>Vivian</t>
  </si>
  <si>
    <t>Francos</t>
  </si>
  <si>
    <t>Bloguers_NET</t>
  </si>
  <si>
    <t>esMktDigital</t>
  </si>
  <si>
    <t>mwc21</t>
  </si>
  <si>
    <t>edición</t>
  </si>
  <si>
    <t>híbrida</t>
  </si>
  <si>
    <t>capto</t>
  </si>
  <si>
    <t>atención</t>
  </si>
  <si>
    <t>redessociales</t>
  </si>
  <si>
    <t>https://vivianfrancos.com/conoce-las-metricas-de-un-hashtag-antes-de-interactuar-con-sus-audiencias/</t>
  </si>
  <si>
    <t>https://www.youtube.com/watch?v=LZIzkVFb41M</t>
  </si>
  <si>
    <t>https://vivianfrancos.com/ebook-como-encontrar-los-hashtags-mas-potentes-en-linkedin/</t>
  </si>
  <si>
    <t>https://youtu.be/IwdoWxN6KaI</t>
  </si>
  <si>
    <t>https://vivianfrancos.com/10-tareas-simples-mejoraran-tu-estrategia-hashtag/</t>
  </si>
  <si>
    <t>https://vivianfrancos.com/mwc21-una-edicion-hibrida-que-no-capto-la-atencion-de-las-redes-sociales/</t>
  </si>
  <si>
    <t>https://vivianfrancos.com/conoce-las-metricas-de-un-hashtag-antes-de-interactuar-con-sus-audiencias/ https://www.youtube.com/watch?v=LZIzkVFb41M https://vivianfrancos.com/ebook-como-encontrar-los-hashtags-mas-potentes-en-linkedin/ https://youtu.be/IwdoWxN6KaI https://vivianfrancos.com/10-tareas-simples-mejoraran-tu-estrategia-hashtag/ https://vivianfrancos.com/mwc21-una-edicion-hibrida-que-no-capto-la-atencion-de-las-redes-sociales/</t>
  </si>
  <si>
    <t>vivianfrancos.com youtube.com youtu.be</t>
  </si>
  <si>
    <t>seohashtag</t>
  </si>
  <si>
    <t>seo</t>
  </si>
  <si>
    <t>ces2021</t>
  </si>
  <si>
    <t>ahoranodexlhablaespañol</t>
  </si>
  <si>
    <t>cmm21</t>
  </si>
  <si>
    <t>digitalmarketing</t>
  </si>
  <si>
    <t>seohashtag seo socialmedia hashtag eventos linkedin redessociales marketing emarketersocial marketingdigital</t>
  </si>
  <si>
    <t>iot influencer ces2021 ahoranodexlhablaespañol cmm21 seohashtag digitalmarketing socialmedia digitaltransformation ai</t>
  </si>
  <si>
    <t>#seohashtag hashtagmarketi7 #seo #socialmedia #hashtag métricas conoce antes interactuar audiencias</t>
  </si>
  <si>
    <t>kred #iot gave albertoemachado #influencer #ces2021 #ahoranodexlhablaespañol #cmm21 #seohashtag #digitalmarketing</t>
  </si>
  <si>
    <t>#seohashtag,hashtagmarketi7</t>
  </si>
  <si>
    <t>#seo,#socialmedia</t>
  </si>
  <si>
    <t>hashtagmarketi7,#seo</t>
  </si>
  <si>
    <t>conoce,métricas</t>
  </si>
  <si>
    <t>métricas,#hashtag</t>
  </si>
  <si>
    <t>#hashtag,antes</t>
  </si>
  <si>
    <t>antes,interactuar</t>
  </si>
  <si>
    <t>interactuar,audiencias</t>
  </si>
  <si>
    <t>audiencias,#seohashtag</t>
  </si>
  <si>
    <t>gave,kred</t>
  </si>
  <si>
    <t>cómo,usar</t>
  </si>
  <si>
    <t>kred,albertoemachado</t>
  </si>
  <si>
    <t>albertoemachado,kred</t>
  </si>
  <si>
    <t>kred,#influencer</t>
  </si>
  <si>
    <t>#influencer,#ces2021</t>
  </si>
  <si>
    <t>#ces2021,#ahoranodexlhablaespañol</t>
  </si>
  <si>
    <t>#ahoranodexlhablaespañol,#cmm21</t>
  </si>
  <si>
    <t>#cmm21,#seohashtag</t>
  </si>
  <si>
    <t>#seohashtag,#digitalmarketing</t>
  </si>
  <si>
    <t>#digitalmarketing,#socialmedia</t>
  </si>
  <si>
    <t>#seohashtag,hashtagmarketi7  #seo,#socialmedia  hashtagmarketi7,#seo  conoce,métricas  métricas,#hashtag  #hashtag,antes  antes,interactuar  interactuar,audiencias  audiencias,#seohashtag  cómo,usar</t>
  </si>
  <si>
    <t>gave,kred  kred,albertoemachado  albertoemachado,kred  kred,#influencer  #influencer,#ces2021  #ces2021,#ahoranodexlhablaespañol  #ahoranodexlhablaespañol,#cmm21  #cmm21,#seohashtag  #seohashtag,#digitalmarketing  #digitalmarketing,#socialmedia</t>
  </si>
  <si>
    <t>hashtagmarketi7 esmktdigital</t>
  </si>
  <si>
    <t>albertoemachado kred iotcommunity iotchannel iotslam</t>
  </si>
  <si>
    <t>s_msonia kalkua1 diebo37rt collectables66 anapatricia_gc bloguers_net yas_yasuok loxlo3 richartasanchez manolorodriguez</t>
  </si>
  <si>
    <t>sectest9 cybersecurityn8 jfsebastian146 albertoemachado kred eli_krumova shubhamkanwar97 iotchannel iotslam iotcommunity</t>
  </si>
  <si>
    <t>https://vivianfrancos.com/conoce-las-metricas-de-un-hashtag-antes-de-interactuar-con-sus-audiencias/ https://vivianfrancos.com/10-tareas-simples-mejoraran-tu-estrategia-hashtag/</t>
  </si>
  <si>
    <t>https://vivianfrancos.com/ebook-como-encontrar-los-hashtags-mas-potentes-en-linkedin/ https://vivianfrancos.com/conoce-las-metricas-de-un-hashtag-antes-de-interactuar-con-sus-audiencias/</t>
  </si>
  <si>
    <t>https://vivianfrancos.com/conoce-las-metricas-de-un-hashtag-antes-de-interactuar-con-sus-audiencias/ https://vivianfrancos.com/ebook-como-encontrar-los-hashtags-mas-potentes-en-linkedin/</t>
  </si>
  <si>
    <t>seohashtag seo socialmedia hashtag bloguers_net</t>
  </si>
  <si>
    <t>hashtag seohashtag seo socialmedia marketing emarketersocial marketingdigital blogger implementadorweb podcaster</t>
  </si>
  <si>
    <t>seohashtag linkedin seo socialmedia hashtag</t>
  </si>
  <si>
    <t>hashtag bloguers_net seohashtag seo socialmedia</t>
  </si>
  <si>
    <t>hashtag linkedin seo socialmedia seohashtag</t>
  </si>
  <si>
    <t>conoce métricas #hashtag antes interactuar audiencias hashtagmarketi7 #seo #socialmedia</t>
  </si>
  <si>
    <t>conoce métricas #hashtag antes interactuar audiencias hashtagmarketi7</t>
  </si>
  <si>
    <t>#mwc21 edición híbrida capto atención #redessociales hashtagmarketi7 #seo #socialmedia</t>
  </si>
  <si>
    <t>conoce métricas #hashtag antes interactuar audiencias hashtagmarketi7 #seo #socialmedia esmktdigital</t>
  </si>
  <si>
    <t>hashtagmarketi7 #seo #socialmedia conoce métricas #hashtag antes interactuar audiencias 10</t>
  </si>
  <si>
    <t>kred #iot gave albertoemachado #influencer #ces2021 #ahoranodexlhablaespañol #cmm21 #digitalmarketing #socialmedia</t>
  </si>
  <si>
    <t>plataformas múltiples métricas #hashtags diferentes #redessociales hashtagmarketi7 #seo #socialmedia</t>
  </si>
  <si>
    <t>cómo usar #hashtag #eventos hashtagmarketi7 #seo #socialmedia</t>
  </si>
  <si>
    <t>conoce métricas #hashtag antes interactuar audiencias hashtagmarketi7 #seo #socialmedia #marketing</t>
  </si>
  <si>
    <t>encontrar hashtags ebook hashtagmarketi7 mas potentes #linkedin #seo #socialmedia resulta</t>
  </si>
  <si>
    <t>ebook encontrar hashtags mas potentes #linkedin hashtagmarketi7</t>
  </si>
  <si>
    <t>conoce métricas #hashtag antes interactuar audiencias 10 tareas simples mejorarán</t>
  </si>
  <si>
    <t>encontrar hashtags ebook resulta difícil usar descarga gratis descubre conoce</t>
  </si>
  <si>
    <t>conoce,métricas  métricas,#hashtag  #hashtag,antes  antes,interactuar  interactuar,audiencias  audiencias,#seohashtag  #seohashtag,hashtagmarketi7  hashtagmarketi7,#seo  #seo,#socialmedia</t>
  </si>
  <si>
    <t>conoce,métricas  métricas,#hashtag  #hashtag,antes  antes,interactuar  interactuar,audiencias  audiencias,#seohashtag  #seohashtag,hashtagmarketi7</t>
  </si>
  <si>
    <t>#mwc21,edición  edición,híbrida  híbrida,capto  capto,atención  atención,#redessociales  #redessociales,#seohashtag  #seohashtag,hashtagmarketi7  hashtagmarketi7,#seo  #seo,#socialmedia</t>
  </si>
  <si>
    <t>conoce,métricas  métricas,#hashtag  #hashtag,antes  antes,interactuar  interactuar,audiencias  audiencias,#seohashtag  #seohashtag,hashtagmarketi7  hashtagmarketi7,#seo  #seo,#socialmedia  #socialmedia,esmktdigital</t>
  </si>
  <si>
    <t>hashtagmarketi7,#seo  #seo,#socialmedia  conoce,métricas  métricas,#hashtag  #hashtag,antes  antes,interactuar  interactuar,audiencias  audiencias,#seohashtag  #seohashtag,hashtagmarketi7  10,tareas</t>
  </si>
  <si>
    <t>plataformas,múltiples  múltiples,métricas  métricas,#hashtags  #hashtags,diferentes  diferentes,#redessociales  #redessociales,#seohashtag  #seohashtag,hashtagmarketi7  hashtagmarketi7,#seo  #seo,#socialmedia</t>
  </si>
  <si>
    <t>cómo,usar  usar,#hashtag  #hashtag,#eventos  #eventos,#seohashtag  #seohashtag,hashtagmarketi7  hashtagmarketi7,#seo  #seo,#socialmedia</t>
  </si>
  <si>
    <t>conoce,métricas  métricas,#hashtag  #hashtag,antes  antes,interactuar  interactuar,audiencias  audiencias,#seohashtag  #seohashtag,hashtagmarketi7  hashtagmarketi7,#seo  #seo,#socialmedia  #socialmedia,#marketing</t>
  </si>
  <si>
    <t>encontrar,hashtags  ebook,encontrar  hashtags,mas  mas,potentes  potentes,#linkedin  #linkedin,#seohashtag  #seo,#socialmedia  #socialmedia,hashtagmarketi7  #seohashtag,hashtagmarketi7  #seohashtag,resulta</t>
  </si>
  <si>
    <t>ebook,encontrar  encontrar,hashtags  hashtags,mas  mas,potentes  potentes,#linkedin  #linkedin,#seohashtag  #seohashtag,hashtagmarketi7</t>
  </si>
  <si>
    <t>conoce,métricas  métricas,#hashtag  #hashtag,antes  antes,interactuar  interactuar,audiencias  audiencias,#seohashtag  #seohashtag,hashtagmarketi7  10,tareas  tareas,simples  simples,mejorarán</t>
  </si>
  <si>
    <t>encontrar,hashtags  #seohashtag,hashtagmarketi7  #seohashtag,resulta  resulta,difícil  difícil,encontrar  encontrar,usar  usar,hashtags  hashtags,descarga  descarga,ebook  ebook,gratis</t>
  </si>
  <si>
    <t>G1: #seohashtag hashtagmarketi7 #seo #socialmedia #hashtag métricas conoce antes interactuar audiencias</t>
  </si>
  <si>
    <t>G2: kred #iot gave albertoemachado #influencer #ces2021 #ahoranodexlhablaespañol #cmm21 #seohashtag #digitalmarketing</t>
  </si>
  <si>
    <t>Edge Weight▓1▓3▓0▓True▓Silver▓Red▓▓Edge Weight▓1▓3▓0▓3▓10▓False▓Edge Weight▓1▓3▓0▓35▓12▓False▓▓0▓0▓0▓True▓Black▓Black▓▓In-Degree▓0▓6▓0▓100▓800▓False▓▓0▓0▓0▓0▓0▓False▓▓0▓0▓0▓0▓0▓False▓▓0▓0▓0▓0▓0▓False</t>
  </si>
  <si>
    <t>GraphSource░TwitterSearch▓GraphTerm░#SEOHASHTAG▓ImportDescription░The graph represents a network of 35 Twitter users whose recent tweets contained "#SEOHASHTAG", or who were replied to or mentioned in those tweets, taken from a data set limited to a maximum of 18,000 tweets.  The network was obtained from Twitter on Wednesday, 21 July 2021 at 06:07 UTC.
The tweets in the network were tweeted over the 7-day, 11-hour, 39-minute period from Tuesday, 13 July 2021 at 01:54 UTC to Tuesday, 20 July 2021 at 13:34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"mentions".▓ImportSuggestedTitle░#SEOHASHTAG Twitter NodeXL SNA Map and Report for Wednesday, 21 July 2021 at 06:07 UTC▓ImportSuggestedFileNameNoExtension░2021-07-21 06-07-15 NodeXL Twitter Search #SEOHASHTAG▓GroupingDescription░The graph's vertices were grouped by cluster using the Clauset-Newman-Moore cluster algorithm.▓LayoutAlgorithm░The graph was laid out using the Harel-Koren Fast Multiscale layout algorithm.▓GraphDirectedness░The graph is directed.</t>
  </si>
  <si>
    <t>#SEOHASHTAG</t>
  </si>
  <si>
    <t>The graph represents a network of 35 Twitter users whose recent tweets contained "#SEOHASHTAG", or who were replied to or mentioned in those tweets, taken from a data set limited to a maximum of 18,000 tweets.  The network was obtained from Twitter on Wednesday, 21 July 2021 at 06:07 UTC.
The tweets in the network were tweeted over the 7-day, 11-hour, 39-minute period from Tuesday, 13 July 2021 at 01:54 UTC to Tuesday, 20 July 2021 at 13:34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</si>
  <si>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https://nodexlgraphgallery.org/Pages/Graph.aspx?graphID=258746</t>
  </si>
  <si>
    <t>https://nodexlgraphgallery.org/Images/Image.ashx?graphID=258746&amp;type=f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</si>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</sst>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38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7"/>
      <tableStyleElement type="headerRow" dxfId="386"/>
    </tableStyle>
    <tableStyle name="NodeXL Table" pivot="0" count="1">
      <tableStyleElement type="headerRow" dxfId="38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972295"/>
        <c:axId val="56097472"/>
      </c:barChart>
      <c:catAx>
        <c:axId val="509722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097472"/>
        <c:crosses val="autoZero"/>
        <c:auto val="1"/>
        <c:lblOffset val="100"/>
        <c:noMultiLvlLbl val="0"/>
      </c:catAx>
      <c:valAx>
        <c:axId val="56097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7229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#SEOHASHTAG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34"/>
                <c:pt idx="0">
                  <c:v>10 AM
17-Jun
Jun
2021</c:v>
                </c:pt>
                <c:pt idx="1">
                  <c:v>8 AM
12-Jul
Jul</c:v>
                </c:pt>
                <c:pt idx="2">
                  <c:v>1 AM
13-Jul</c:v>
                </c:pt>
                <c:pt idx="3">
                  <c:v>5 AM</c:v>
                </c:pt>
                <c:pt idx="4">
                  <c:v>6 AM</c:v>
                </c:pt>
                <c:pt idx="5">
                  <c:v>8 AM</c:v>
                </c:pt>
                <c:pt idx="6">
                  <c:v>9 AM</c:v>
                </c:pt>
                <c:pt idx="7">
                  <c:v>11 AM</c:v>
                </c:pt>
                <c:pt idx="8">
                  <c:v>2 AM
14-Jul</c:v>
                </c:pt>
                <c:pt idx="9">
                  <c:v>7 AM</c:v>
                </c:pt>
                <c:pt idx="10">
                  <c:v>8 AM</c:v>
                </c:pt>
                <c:pt idx="11">
                  <c:v>12 PM</c:v>
                </c:pt>
                <c:pt idx="12">
                  <c:v>1 PM</c:v>
                </c:pt>
                <c:pt idx="13">
                  <c:v>2 PM</c:v>
                </c:pt>
                <c:pt idx="14">
                  <c:v>4 PM</c:v>
                </c:pt>
                <c:pt idx="15">
                  <c:v>4 AM
15-Jul</c:v>
                </c:pt>
                <c:pt idx="16">
                  <c:v>6 AM</c:v>
                </c:pt>
                <c:pt idx="17">
                  <c:v>7 AM</c:v>
                </c:pt>
                <c:pt idx="18">
                  <c:v>8 AM</c:v>
                </c:pt>
                <c:pt idx="19">
                  <c:v>11 AM</c:v>
                </c:pt>
                <c:pt idx="20">
                  <c:v>12 PM</c:v>
                </c:pt>
                <c:pt idx="21">
                  <c:v>10 PM</c:v>
                </c:pt>
                <c:pt idx="22">
                  <c:v>10 AM
16-Jul</c:v>
                </c:pt>
                <c:pt idx="23">
                  <c:v>5 PM</c:v>
                </c:pt>
                <c:pt idx="24">
                  <c:v>4 PM
17-Jul</c:v>
                </c:pt>
                <c:pt idx="25">
                  <c:v>4 PM
18-Jul</c:v>
                </c:pt>
                <c:pt idx="26">
                  <c:v>9 PM</c:v>
                </c:pt>
                <c:pt idx="27">
                  <c:v>6 PM
19-Jul</c:v>
                </c:pt>
                <c:pt idx="28">
                  <c:v>8 PM</c:v>
                </c:pt>
                <c:pt idx="29">
                  <c:v>7 AM
20-Jul</c:v>
                </c:pt>
                <c:pt idx="30">
                  <c:v>8 AM</c:v>
                </c:pt>
                <c:pt idx="31">
                  <c:v>11 AM</c:v>
                </c:pt>
                <c:pt idx="32">
                  <c:v>12 PM</c:v>
                </c:pt>
                <c:pt idx="33">
                  <c:v>1 PM</c:v>
                </c:pt>
              </c:strCache>
            </c:strRef>
          </c:cat>
          <c:val>
            <c:numRef>
              <c:f>'Time Series'!$B$26:$B$73</c:f>
              <c:numCache>
                <c:formatCode>General</c:formatCode>
                <c:ptCount val="34"/>
                <c:pt idx="0">
                  <c:v>1</c:v>
                </c:pt>
                <c:pt idx="1">
                  <c:v>5</c:v>
                </c:pt>
                <c:pt idx="2">
                  <c:v>1</c:v>
                </c:pt>
                <c:pt idx="3">
                  <c:v>1</c:v>
                </c:pt>
                <c:pt idx="4">
                  <c:v>5</c:v>
                </c:pt>
                <c:pt idx="5">
                  <c:v>1</c:v>
                </c:pt>
                <c:pt idx="6">
                  <c:v>11</c:v>
                </c:pt>
                <c:pt idx="7">
                  <c:v>2</c:v>
                </c:pt>
                <c:pt idx="8">
                  <c:v>1</c:v>
                </c:pt>
                <c:pt idx="9">
                  <c:v>2</c:v>
                </c:pt>
                <c:pt idx="10">
                  <c:v>6</c:v>
                </c:pt>
                <c:pt idx="11">
                  <c:v>1</c:v>
                </c:pt>
                <c:pt idx="12">
                  <c:v>5</c:v>
                </c:pt>
                <c:pt idx="13">
                  <c:v>2</c:v>
                </c:pt>
                <c:pt idx="14">
                  <c:v>2</c:v>
                </c:pt>
                <c:pt idx="15">
                  <c:v>1</c:v>
                </c:pt>
                <c:pt idx="16">
                  <c:v>11</c:v>
                </c:pt>
                <c:pt idx="17">
                  <c:v>1</c:v>
                </c:pt>
                <c:pt idx="18">
                  <c:v>11</c:v>
                </c:pt>
                <c:pt idx="19">
                  <c:v>1</c:v>
                </c:pt>
                <c:pt idx="20">
                  <c:v>2</c:v>
                </c:pt>
                <c:pt idx="21">
                  <c:v>2</c:v>
                </c:pt>
                <c:pt idx="22">
                  <c:v>2</c:v>
                </c:pt>
                <c:pt idx="23">
                  <c:v>5</c:v>
                </c:pt>
                <c:pt idx="24">
                  <c:v>5</c:v>
                </c:pt>
                <c:pt idx="25">
                  <c:v>5</c:v>
                </c:pt>
                <c:pt idx="26">
                  <c:v>5</c:v>
                </c:pt>
                <c:pt idx="27">
                  <c:v>27</c:v>
                </c:pt>
                <c:pt idx="28">
                  <c:v>1</c:v>
                </c:pt>
                <c:pt idx="29">
                  <c:v>1</c:v>
                </c:pt>
                <c:pt idx="30">
                  <c:v>1</c:v>
                </c:pt>
                <c:pt idx="31">
                  <c:v>1</c:v>
                </c:pt>
                <c:pt idx="32">
                  <c:v>2</c:v>
                </c:pt>
                <c:pt idx="33">
                  <c:v>8</c:v>
                </c:pt>
              </c:numCache>
            </c:numRef>
          </c:val>
        </c:ser>
        <c:axId val="57718545"/>
        <c:axId val="49704858"/>
      </c:barChart>
      <c:catAx>
        <c:axId val="57718545"/>
        <c:scaling>
          <c:orientation val="minMax"/>
        </c:scaling>
        <c:axPos val="b"/>
        <c:delete val="0"/>
        <c:numFmt formatCode="General" sourceLinked="1"/>
        <c:majorTickMark val="out"/>
        <c:minorTickMark val="none"/>
        <c:tickLblPos val="nextTo"/>
        <c:crossAx val="49704858"/>
        <c:crosses val="autoZero"/>
        <c:auto val="1"/>
        <c:lblOffset val="100"/>
        <c:noMultiLvlLbl val="0"/>
      </c:catAx>
      <c:valAx>
        <c:axId val="49704858"/>
        <c:scaling>
          <c:orientation val="minMax"/>
        </c:scaling>
        <c:axPos val="l"/>
        <c:majorGridlines/>
        <c:delete val="0"/>
        <c:numFmt formatCode="General" sourceLinked="1"/>
        <c:majorTickMark val="out"/>
        <c:minorTickMark val="none"/>
        <c:tickLblPos val="nextTo"/>
        <c:crossAx val="577185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115201"/>
        <c:axId val="47601354"/>
      </c:barChart>
      <c:catAx>
        <c:axId val="351152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601354"/>
        <c:crosses val="autoZero"/>
        <c:auto val="1"/>
        <c:lblOffset val="100"/>
        <c:noMultiLvlLbl val="0"/>
      </c:catAx>
      <c:valAx>
        <c:axId val="47601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1520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759003"/>
        <c:axId val="30504436"/>
      </c:barChart>
      <c:catAx>
        <c:axId val="257590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504436"/>
        <c:crosses val="autoZero"/>
        <c:auto val="1"/>
        <c:lblOffset val="100"/>
        <c:noMultiLvlLbl val="0"/>
      </c:catAx>
      <c:valAx>
        <c:axId val="30504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5900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04469"/>
        <c:axId val="54940222"/>
      </c:barChart>
      <c:catAx>
        <c:axId val="61044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940222"/>
        <c:crosses val="autoZero"/>
        <c:auto val="1"/>
        <c:lblOffset val="100"/>
        <c:noMultiLvlLbl val="0"/>
      </c:catAx>
      <c:valAx>
        <c:axId val="54940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446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699951"/>
        <c:axId val="20972968"/>
      </c:barChart>
      <c:catAx>
        <c:axId val="246999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972968"/>
        <c:crosses val="autoZero"/>
        <c:auto val="1"/>
        <c:lblOffset val="100"/>
        <c:noMultiLvlLbl val="0"/>
      </c:catAx>
      <c:valAx>
        <c:axId val="209729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9995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538985"/>
        <c:axId val="21088818"/>
      </c:barChart>
      <c:catAx>
        <c:axId val="545389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088818"/>
        <c:crosses val="autoZero"/>
        <c:auto val="1"/>
        <c:lblOffset val="100"/>
        <c:noMultiLvlLbl val="0"/>
      </c:catAx>
      <c:valAx>
        <c:axId val="21088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3898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581635"/>
        <c:axId val="30472668"/>
      </c:barChart>
      <c:catAx>
        <c:axId val="555816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472668"/>
        <c:crosses val="autoZero"/>
        <c:auto val="1"/>
        <c:lblOffset val="100"/>
        <c:noMultiLvlLbl val="0"/>
      </c:catAx>
      <c:valAx>
        <c:axId val="304726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8163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18557"/>
        <c:axId val="52367014"/>
      </c:barChart>
      <c:catAx>
        <c:axId val="58185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367014"/>
        <c:crosses val="autoZero"/>
        <c:auto val="1"/>
        <c:lblOffset val="100"/>
        <c:noMultiLvlLbl val="0"/>
      </c:catAx>
      <c:valAx>
        <c:axId val="523670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855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41079"/>
        <c:axId val="13869712"/>
      </c:barChart>
      <c:catAx>
        <c:axId val="1541079"/>
        <c:scaling>
          <c:orientation val="minMax"/>
        </c:scaling>
        <c:axPos val="b"/>
        <c:delete val="1"/>
        <c:majorTickMark val="out"/>
        <c:minorTickMark val="none"/>
        <c:tickLblPos val="none"/>
        <c:crossAx val="13869712"/>
        <c:crosses val="autoZero"/>
        <c:auto val="1"/>
        <c:lblOffset val="100"/>
        <c:noMultiLvlLbl val="0"/>
      </c:catAx>
      <c:valAx>
        <c:axId val="13869712"/>
        <c:scaling>
          <c:orientation val="minMax"/>
        </c:scaling>
        <c:axPos val="l"/>
        <c:delete val="1"/>
        <c:majorTickMark val="out"/>
        <c:minorTickMark val="none"/>
        <c:tickLblPos val="none"/>
        <c:crossAx val="15410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8" refreshedBy="User" refreshedVersion="7">
  <cacheSource type="worksheet">
    <worksheetSource ref="A2:BN14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0">
        <s v="hashtag seohashtag seo socialmedia"/>
        <s v="hashtag seohashtag"/>
        <s v="mwc21 redessociales seohashtag seo socialmedia"/>
        <s v="seohashtag bloguers_net seo socialmedia"/>
        <s v="influencer ces2021 ahoranodexlhablaespañol cmm21 seohashtag digitalmarketing socialmedia digitaltransformation ai iot futureofwork iot iiot iotpl iotcommunity iotslam actionclimate"/>
        <s v="hashtags redessociales seohashtag seo socialmedia"/>
        <s v="hashtag eventos seohashtag seo socialmedia"/>
        <s v="hashtag seohashtag seo socialmedia marketing emarketersocial marketingdigital blogger implementadorweb podcaster videopodcasting youtuber"/>
        <s v="linkedin seohashtag seo socialmedia"/>
        <s v="linkedin seohashtag"/>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49">
        <d v="2021-07-13T08:53:34.000"/>
        <d v="2021-07-14T02:47:47.000"/>
        <d v="2021-07-14T07:04:42.000"/>
        <d v="2021-07-14T08:30:03.000"/>
        <d v="2021-07-14T13:12:40.000"/>
        <d v="2021-07-14T13:56:29.000"/>
        <d v="2021-07-14T12:30:03.000"/>
        <d v="2021-07-14T14:00:47.000"/>
        <d v="2021-07-14T07:19:57.000"/>
        <d v="2021-07-14T13:55:03.000"/>
        <d v="2021-07-14T16:14:34.000"/>
        <d v="2021-07-15T07:56:33.000"/>
        <d v="2021-07-15T08:39:01.000"/>
        <d v="2021-07-15T11:30:02.000"/>
        <d v="2021-07-14T13:43:58.000"/>
        <d v="2021-07-15T12:24:05.000"/>
        <d v="2021-07-16T10:57:11.000"/>
        <d v="2021-07-13T09:00:13.000"/>
        <d v="2021-07-19T18:20:14.000"/>
        <d v="2021-07-19T18:20:32.000"/>
        <d v="2021-07-13T11:48:14.000"/>
        <d v="2021-07-15T22:50:15.000"/>
        <d v="2021-07-19T18:21:01.000"/>
        <d v="2021-06-17T10:25:39.000"/>
        <d v="2021-07-19T18:24:09.000"/>
        <d v="2021-07-15T06:29:09.000"/>
        <d v="2021-07-19T18:31:30.000"/>
        <d v="2021-07-13T05:00:47.000"/>
        <d v="2021-07-15T04:00:02.000"/>
        <d v="2021-07-20T07:21:06.000"/>
        <d v="2021-07-20T08:20:30.000"/>
        <d v="2021-07-19T20:24:10.000"/>
        <d v="2021-07-20T12:00:12.000"/>
        <d v="2021-07-13T06:35:16.000"/>
        <d v="2021-07-15T06:23:25.000"/>
        <d v="2021-07-18T21:11:48.000"/>
        <d v="2021-07-12T08:41:23.000"/>
        <d v="2021-07-13T09:00:11.000"/>
        <d v="2021-07-14T08:48:20.000"/>
        <d v="2021-07-15T08:31:15.000"/>
        <d v="2021-07-16T17:26:23.000"/>
        <d v="2021-07-17T16:53:35.000"/>
        <d v="2021-07-18T16:42:20.000"/>
        <d v="2021-07-19T18:20:10.000"/>
        <d v="2021-07-20T13:05:42.000"/>
        <d v="2021-07-13T01:54:03.000"/>
        <d v="2021-07-20T11:57:59.000"/>
        <d v="2021-07-20T13:34:02.000"/>
        <d v="2021-07-20T13:34:47.000"/>
      </sharedItems>
      <fieldGroup par="68" base="22">
        <rangePr groupBy="hours" autoEnd="1" autoStart="1" startDate="2021-06-17T10:25:39.000" endDate="2021-07-20T13:34:47.000"/>
        <groupItems count="26">
          <s v="&lt;17/06/21"/>
          <s v="12 AM"/>
          <s v="1 AM"/>
          <s v="2 AM"/>
          <s v="3 AM"/>
          <s v="4 AM"/>
          <s v="5 AM"/>
          <s v="6 AM"/>
          <s v="7 AM"/>
          <s v="8 AM"/>
          <s v="9 AM"/>
          <s v="10 AM"/>
          <s v="11 AM"/>
          <s v="12 PM"/>
          <s v="1 PM"/>
          <s v="2 PM"/>
          <s v="3 PM"/>
          <s v="4 PM"/>
          <s v="5 PM"/>
          <s v="6 PM"/>
          <s v="7 PM"/>
          <s v="8 PM"/>
          <s v="9 PM"/>
          <s v="10 PM"/>
          <s v="11 PM"/>
          <s v="&gt;20/07/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1-06-17T10:25:39.000" endDate="2021-07-20T13:34:47.000"/>
        <groupItems count="368">
          <s v="&lt;17/06/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0/07/21"/>
        </groupItems>
      </fieldGroup>
    </cacheField>
    <cacheField name="Meses" databaseField="0">
      <sharedItems containsMixedTypes="0" count="0"/>
      <fieldGroup base="22">
        <rangePr groupBy="months" autoEnd="1" autoStart="1" startDate="2021-06-17T10:25:39.000" endDate="2021-07-20T13:34:47.000"/>
        <groupItems count="14">
          <s v="&lt;17/06/21"/>
          <s v="Jan"/>
          <s v="Feb"/>
          <s v="Mar"/>
          <s v="Apr"/>
          <s v="May"/>
          <s v="Jun"/>
          <s v="Jul"/>
          <s v="Aug"/>
          <s v="Sep"/>
          <s v="Oct"/>
          <s v="Nov"/>
          <s v="Dec"/>
          <s v="&gt;20/07/21"/>
        </groupItems>
      </fieldGroup>
    </cacheField>
    <cacheField name="Años" databaseField="0">
      <sharedItems containsMixedTypes="0" count="0"/>
      <fieldGroup base="22">
        <rangePr groupBy="years" autoEnd="1" autoStart="1" startDate="2021-06-17T10:25:39.000" endDate="2021-07-20T13:34:47.000"/>
        <groupItems count="3">
          <s v="&lt;17/06/21"/>
          <s v="2021"/>
          <s v="&gt;20/07/21"/>
        </groupItems>
      </fieldGroup>
    </cacheField>
  </cacheFields>
  <extLst>
    <ext xmlns:x14="http://schemas.microsoft.com/office/spreadsheetml/2009/9/main" uri="{725AE2AE-9491-48be-B2B4-4EB974FC3084}">
      <x14:pivotCacheDefinition pivotCacheId="34750862"/>
    </ext>
  </extLst>
</pivotCacheDefinition>
</file>

<file path=xl/pivotCache/pivotCacheRecords1.xml><?xml version="1.0" encoding="utf-8"?>
<pivotCacheRecords xmlns="http://schemas.openxmlformats.org/spreadsheetml/2006/main" xmlns:r="http://schemas.openxmlformats.org/officeDocument/2006/relationships" count="138">
  <r>
    <s v="maserrabcn"/>
    <s v="hashtagmarketi7"/>
    <m/>
    <m/>
    <m/>
    <m/>
    <m/>
    <m/>
    <m/>
    <m/>
    <s v="No"/>
    <n v="3"/>
    <m/>
    <m/>
    <x v="0"/>
    <d v="2021-07-13T08:53:34.000"/>
    <s v="➡️ Conoce las métricas de un #hashtag antes de interactuar con sus audiencias #SEOhashtag_x000a__x000a_✍ por @hashtagmarketi7_x000a__x000a_#SEO #SocialMedia https://t.co/MCnYcsmXJy"/>
    <s v="https://vivianfrancos.com/conoce-las-metricas-de-un-hashtag-antes-de-interactuar-con-sus-audiencias/"/>
    <s v="vivianfrancos.com"/>
    <x v="0"/>
    <m/>
    <s v="https://pbs.twimg.com/profile_images/1859892593/logo_twiter_normal.png"/>
    <x v="0"/>
    <d v="2021-07-13T00:00:00.000"/>
    <s v="08:53:34"/>
    <s v="https://twitter.com/maserrabcn/status/1414870608148672519"/>
    <m/>
    <m/>
    <s v="1414870608148672519"/>
    <m/>
    <b v="0"/>
    <n v="0"/>
    <s v=""/>
    <b v="0"/>
    <s v="es"/>
    <m/>
    <s v=""/>
    <b v="0"/>
    <n v="0"/>
    <s v=""/>
    <s v="Bloguers.net ShareMarket"/>
    <b v="0"/>
    <s v="1414870608148672519"/>
    <s v="Tweet"/>
    <n v="0"/>
    <n v="0"/>
    <m/>
    <m/>
    <m/>
    <m/>
    <m/>
    <m/>
    <m/>
    <m/>
    <n v="1"/>
    <s v="1"/>
    <s v="1"/>
    <n v="0"/>
    <n v="0"/>
    <n v="0"/>
    <n v="0"/>
    <n v="0"/>
    <n v="0"/>
    <n v="17"/>
    <n v="100"/>
    <n v="17"/>
  </r>
  <r>
    <s v="manolorodriguez"/>
    <s v="hashtagmarketi7"/>
    <m/>
    <m/>
    <m/>
    <m/>
    <m/>
    <m/>
    <m/>
    <m/>
    <s v="No"/>
    <n v="4"/>
    <m/>
    <m/>
    <x v="0"/>
    <d v="2021-07-14T02:47:47.000"/>
    <s v="Conoce las métricas de un #hashtag antes de interactuar con sus audiencias #SEOhashtag por @hashtagmarketi7_x000a__x000a_ https://t.co/KfVZj7Wxeu"/>
    <s v="https://vivianfrancos.com/conoce-las-metricas-de-un-hashtag-antes-de-interactuar-con-sus-audiencias/"/>
    <s v="vivianfrancos.com"/>
    <x v="1"/>
    <m/>
    <s v="https://pbs.twimg.com/profile_images/1380241291469058049/PEfCxN-R_normal.jpg"/>
    <x v="1"/>
    <d v="2021-07-14T00:00:00.000"/>
    <s v="02:47:47"/>
    <s v="https://twitter.com/manolorodriguez/status/1415140943548887042"/>
    <m/>
    <m/>
    <s v="1415140943548887042"/>
    <m/>
    <b v="0"/>
    <n v="1"/>
    <s v=""/>
    <b v="0"/>
    <s v="es"/>
    <m/>
    <s v=""/>
    <b v="0"/>
    <n v="1"/>
    <s v=""/>
    <s v="Bloguers.net ShareMarket"/>
    <b v="0"/>
    <s v="1415140943548887042"/>
    <s v="Tweet"/>
    <n v="0"/>
    <n v="0"/>
    <m/>
    <m/>
    <m/>
    <m/>
    <m/>
    <m/>
    <m/>
    <m/>
    <n v="1"/>
    <s v="1"/>
    <s v="1"/>
    <n v="0"/>
    <n v="0"/>
    <n v="0"/>
    <n v="0"/>
    <n v="0"/>
    <n v="0"/>
    <n v="15"/>
    <n v="100"/>
    <n v="15"/>
  </r>
  <r>
    <s v="masqueunaweb"/>
    <s v="hashtagmarketi7"/>
    <m/>
    <m/>
    <m/>
    <m/>
    <m/>
    <m/>
    <m/>
    <m/>
    <s v="No"/>
    <n v="5"/>
    <m/>
    <m/>
    <x v="0"/>
    <d v="2021-07-14T07:04:42.000"/>
    <s v="💡 Conoce las métricas de un #hashtag antes de interactuar con sus audiencias #SEOhashtag_x000a__x000a_✍ por @hashtagmarketi7_x000a__x000a_#SEO #SocialMedia https://t.co/cJkREwnH2d"/>
    <s v="https://vivianfrancos.com/conoce-las-metricas-de-un-hashtag-antes-de-interactuar-con-sus-audiencias/"/>
    <s v="vivianfrancos.com"/>
    <x v="0"/>
    <m/>
    <s v="https://pbs.twimg.com/profile_images/686464584312569856/-J1zMfJU_normal.jpg"/>
    <x v="2"/>
    <d v="2021-07-14T00:00:00.000"/>
    <s v="07:04:42"/>
    <s v="https://twitter.com/masqueunaweb/status/1415205597385986048"/>
    <m/>
    <m/>
    <s v="1415205597385986048"/>
    <m/>
    <b v="0"/>
    <n v="2"/>
    <s v=""/>
    <b v="0"/>
    <s v="es"/>
    <m/>
    <s v=""/>
    <b v="0"/>
    <n v="1"/>
    <s v=""/>
    <s v="Bloguers.net ShareMarket"/>
    <b v="0"/>
    <s v="1415205597385986048"/>
    <s v="Tweet"/>
    <n v="0"/>
    <n v="0"/>
    <m/>
    <m/>
    <m/>
    <m/>
    <m/>
    <m/>
    <m/>
    <m/>
    <n v="1"/>
    <s v="1"/>
    <s v="1"/>
    <n v="0"/>
    <n v="0"/>
    <n v="0"/>
    <n v="0"/>
    <n v="0"/>
    <n v="0"/>
    <n v="17"/>
    <n v="100"/>
    <n v="17"/>
  </r>
  <r>
    <s v="creandoblog"/>
    <s v="hashtagmarketi7"/>
    <m/>
    <m/>
    <m/>
    <m/>
    <m/>
    <m/>
    <m/>
    <m/>
    <s v="No"/>
    <n v="6"/>
    <m/>
    <m/>
    <x v="0"/>
    <d v="2021-07-14T08:30:03.000"/>
    <s v="⏩ #mwc21 una edición híbrida que no capto la atención de las #redessociales by #SEOhashtag_x000a__x000a_👀 por @hashtagmarketi7_x000a__x000a_#SEO #SocialMedia https://t.co/RQHHJZNsRj"/>
    <s v="https://vivianfrancos.com/mwc21-una-edicion-hibrida-que-no-capto-la-atencion-de-las-redes-sociales/"/>
    <s v="vivianfrancos.com"/>
    <x v="2"/>
    <m/>
    <s v="https://pbs.twimg.com/profile_images/1377529802207412224/nFCsfCmK_normal.jpg"/>
    <x v="3"/>
    <d v="2021-07-14T00:00:00.000"/>
    <s v="08:30:03"/>
    <s v="https://twitter.com/creandoblog/status/1415227075867418630"/>
    <m/>
    <m/>
    <s v="1415227075867418630"/>
    <m/>
    <b v="0"/>
    <n v="2"/>
    <s v=""/>
    <b v="0"/>
    <s v="es"/>
    <m/>
    <s v=""/>
    <b v="0"/>
    <n v="1"/>
    <s v=""/>
    <s v="Bloguers.net ShareMarket"/>
    <b v="0"/>
    <s v="1415227075867418630"/>
    <s v="Tweet"/>
    <n v="0"/>
    <n v="0"/>
    <m/>
    <m/>
    <m/>
    <m/>
    <m/>
    <m/>
    <m/>
    <m/>
    <n v="1"/>
    <s v="1"/>
    <s v="1"/>
    <n v="0"/>
    <n v="0"/>
    <n v="0"/>
    <n v="0"/>
    <n v="0"/>
    <n v="0"/>
    <n v="18"/>
    <n v="100"/>
    <n v="18"/>
  </r>
  <r>
    <s v="esmarketingdigi"/>
    <s v="esmktdigital"/>
    <m/>
    <m/>
    <m/>
    <m/>
    <m/>
    <m/>
    <m/>
    <m/>
    <s v="No"/>
    <n v="7"/>
    <m/>
    <m/>
    <x v="0"/>
    <d v="2021-07-14T13:12:40.000"/>
    <s v="▶️ Conoce las métricas de un #hashtag antes de interactuar con sus audiencias #SEOhashtag ✍ por @hashtagmarketi7 #SEO #SocialMedia https://t.co/33YSUjeR3D_x000a__x000a_— 🅴🆂 🅼🅰🆁🅺🅴🆃🅸🅽🅶 🅳🅸🅶🅸🆃🅰🅻 (@esMktDigital) Jul 14, 2021"/>
    <s v="https://vivianfrancos.com/conoce-las-metricas-de-un-hashtag-antes-de-interactuar-con-sus-audiencias/"/>
    <s v="vivianfrancos.com"/>
    <x v="0"/>
    <m/>
    <s v="https://pbs.twimg.com/profile_images/990910239976419328/nUqzDx1A_normal.jpg"/>
    <x v="4"/>
    <d v="2021-07-14T00:00:00.000"/>
    <s v="13:12:40"/>
    <s v="https://twitter.com/esmarketingdigi/status/1415298201771515909"/>
    <m/>
    <m/>
    <s v="1415298201771515909"/>
    <m/>
    <b v="0"/>
    <n v="1"/>
    <s v=""/>
    <b v="0"/>
    <s v="es"/>
    <m/>
    <s v=""/>
    <b v="0"/>
    <n v="1"/>
    <s v=""/>
    <s v="IFTTT"/>
    <b v="0"/>
    <s v="1415298201771515909"/>
    <s v="Tweet"/>
    <n v="0"/>
    <n v="0"/>
    <m/>
    <m/>
    <m/>
    <m/>
    <m/>
    <m/>
    <m/>
    <m/>
    <n v="1"/>
    <s v="1"/>
    <s v="1"/>
    <n v="0"/>
    <n v="0"/>
    <n v="0"/>
    <n v="0"/>
    <n v="0"/>
    <n v="0"/>
    <n v="21"/>
    <n v="100"/>
    <n v="21"/>
  </r>
  <r>
    <s v="esmarketingdigi"/>
    <s v="hashtagmarketi7"/>
    <m/>
    <m/>
    <m/>
    <m/>
    <m/>
    <m/>
    <m/>
    <m/>
    <s v="No"/>
    <n v="8"/>
    <m/>
    <m/>
    <x v="0"/>
    <d v="2021-07-14T13:12:40.000"/>
    <s v="▶️ Conoce las métricas de un #hashtag antes de interactuar con sus audiencias #SEOhashtag ✍ por @hashtagmarketi7 #SEO #SocialMedia https://t.co/33YSUjeR3D_x000a__x000a_— 🅴🆂 🅼🅰🆁🅺🅴🆃🅸🅽🅶 🅳🅸🅶🅸🆃🅰🅻 (@esMktDigital) Jul 14, 2021"/>
    <s v="https://vivianfrancos.com/conoce-las-metricas-de-un-hashtag-antes-de-interactuar-con-sus-audiencias/"/>
    <s v="vivianfrancos.com"/>
    <x v="0"/>
    <m/>
    <s v="https://pbs.twimg.com/profile_images/990910239976419328/nUqzDx1A_normal.jpg"/>
    <x v="4"/>
    <d v="2021-07-14T00:00:00.000"/>
    <s v="13:12:40"/>
    <s v="https://twitter.com/esmarketingdigi/status/1415298201771515909"/>
    <m/>
    <m/>
    <s v="1415298201771515909"/>
    <m/>
    <b v="0"/>
    <n v="1"/>
    <s v=""/>
    <b v="0"/>
    <s v="es"/>
    <m/>
    <s v=""/>
    <b v="0"/>
    <n v="1"/>
    <s v=""/>
    <s v="IFTTT"/>
    <b v="0"/>
    <s v="1415298201771515909"/>
    <s v="Tweet"/>
    <n v="0"/>
    <n v="0"/>
    <m/>
    <m/>
    <m/>
    <m/>
    <m/>
    <m/>
    <m/>
    <m/>
    <n v="1"/>
    <s v="1"/>
    <s v="1"/>
    <m/>
    <m/>
    <m/>
    <m/>
    <m/>
    <m/>
    <m/>
    <m/>
    <m/>
  </r>
  <r>
    <s v="jperezpa26"/>
    <s v="hashtagmarketi7"/>
    <m/>
    <m/>
    <m/>
    <m/>
    <m/>
    <m/>
    <m/>
    <m/>
    <s v="No"/>
    <n v="9"/>
    <m/>
    <m/>
    <x v="0"/>
    <d v="2021-07-14T13:56:29.000"/>
    <s v="➤ Conoce las métricas de un #hashtag antes de interactuar con sus audiencias #SEOhashtag_x000a__x000a_✏ de @hashtagmarketi7_x000a__x000a_#SEO #SocialMedia https://t.co/yU4XezkdrW"/>
    <s v="https://vivianfrancos.com/conoce-las-metricas-de-un-hashtag-antes-de-interactuar-con-sus-audiencias/"/>
    <s v="vivianfrancos.com"/>
    <x v="0"/>
    <m/>
    <s v="https://pbs.twimg.com/profile_images/1183886780992495616/IChAyya2_normal.jpg"/>
    <x v="5"/>
    <d v="2021-07-14T00:00:00.000"/>
    <s v="13:56:29"/>
    <s v="https://twitter.com/jperezpa26/status/1415309225564295170"/>
    <m/>
    <m/>
    <s v="1415309225564295170"/>
    <m/>
    <b v="0"/>
    <n v="0"/>
    <s v=""/>
    <b v="0"/>
    <s v="es"/>
    <m/>
    <s v=""/>
    <b v="0"/>
    <n v="0"/>
    <s v=""/>
    <s v="Bloguers.net ShareMarket"/>
    <b v="0"/>
    <s v="1415309225564295170"/>
    <s v="Tweet"/>
    <n v="0"/>
    <n v="0"/>
    <m/>
    <m/>
    <m/>
    <m/>
    <m/>
    <m/>
    <m/>
    <m/>
    <n v="1"/>
    <s v="1"/>
    <s v="1"/>
    <n v="0"/>
    <n v="0"/>
    <n v="0"/>
    <n v="0"/>
    <n v="0"/>
    <n v="0"/>
    <n v="17"/>
    <n v="100"/>
    <n v="17"/>
  </r>
  <r>
    <s v="esmktdigital"/>
    <s v="hashtagmarketi7"/>
    <m/>
    <m/>
    <m/>
    <m/>
    <m/>
    <m/>
    <m/>
    <m/>
    <s v="No"/>
    <n v="10"/>
    <m/>
    <m/>
    <x v="0"/>
    <d v="2021-07-14T12:30:03.000"/>
    <s v="▶️ Conoce las métricas de un #hashtag antes de interactuar con sus audiencias #SEOhashtag_x000a__x000a_✍ por @hashtagmarketi7_x000a__x000a_#SEO #SocialMedia https://t.co/e20XhBbC0t"/>
    <s v="https://vivianfrancos.com/conoce-las-metricas-de-un-hashtag-antes-de-interactuar-con-sus-audiencias/"/>
    <s v="vivianfrancos.com"/>
    <x v="0"/>
    <m/>
    <s v="https://pbs.twimg.com/profile_images/1377571982280159232/BLB42K-1_normal.jpg"/>
    <x v="6"/>
    <d v="2021-07-14T00:00:00.000"/>
    <s v="12:30:03"/>
    <s v="https://twitter.com/esmktdigital/status/1415287473471729666"/>
    <m/>
    <m/>
    <s v="1415287473471729666"/>
    <m/>
    <b v="0"/>
    <n v="3"/>
    <s v=""/>
    <b v="0"/>
    <s v="es"/>
    <m/>
    <s v=""/>
    <b v="0"/>
    <n v="2"/>
    <s v=""/>
    <s v="Bloguers.net ShareMarket"/>
    <b v="0"/>
    <s v="1415287473471729666"/>
    <s v="Tweet"/>
    <n v="0"/>
    <n v="0"/>
    <m/>
    <m/>
    <m/>
    <m/>
    <m/>
    <m/>
    <m/>
    <m/>
    <n v="1"/>
    <s v="1"/>
    <s v="1"/>
    <n v="0"/>
    <n v="0"/>
    <n v="0"/>
    <n v="0"/>
    <n v="0"/>
    <n v="0"/>
    <n v="17"/>
    <n v="100"/>
    <n v="17"/>
  </r>
  <r>
    <s v="anayr7"/>
    <s v="esmktdigital"/>
    <m/>
    <m/>
    <m/>
    <m/>
    <m/>
    <m/>
    <m/>
    <m/>
    <s v="No"/>
    <n v="11"/>
    <m/>
    <m/>
    <x v="1"/>
    <d v="2021-07-14T14:00:47.000"/>
    <s v="▶️ Conoce las métricas de un #hashtag antes de interactuar con sus audiencias #SEOhashtag_x000a__x000a_✍ por @hashtagmarketi7_x000a__x000a_#SEO #SocialMedia https://t.co/e20XhBbC0t"/>
    <s v="https://vivianfrancos.com/conoce-las-metricas-de-un-hashtag-antes-de-interactuar-con-sus-audiencias/"/>
    <s v="vivianfrancos.com"/>
    <x v="0"/>
    <m/>
    <s v="https://pbs.twimg.com/profile_images/1094520390645370880/oM0ryzBJ_normal.jpg"/>
    <x v="7"/>
    <d v="2021-07-14T00:00:00.000"/>
    <s v="14:00:47"/>
    <s v="https://twitter.com/anayr7/status/1415310310718820358"/>
    <m/>
    <m/>
    <s v="1415310310718820358"/>
    <m/>
    <b v="0"/>
    <n v="0"/>
    <s v=""/>
    <b v="0"/>
    <s v="es"/>
    <m/>
    <s v=""/>
    <b v="0"/>
    <n v="2"/>
    <s v="1415287473471729666"/>
    <s v="Twitter for Android"/>
    <b v="0"/>
    <s v="1415287473471729666"/>
    <s v="Tweet"/>
    <n v="0"/>
    <n v="0"/>
    <m/>
    <m/>
    <m/>
    <m/>
    <m/>
    <m/>
    <m/>
    <m/>
    <n v="1"/>
    <s v="1"/>
    <s v="1"/>
    <m/>
    <m/>
    <m/>
    <m/>
    <m/>
    <m/>
    <m/>
    <m/>
    <m/>
  </r>
  <r>
    <s v="anayr7"/>
    <s v="hashtagmarketi7"/>
    <m/>
    <m/>
    <m/>
    <m/>
    <m/>
    <m/>
    <m/>
    <m/>
    <s v="No"/>
    <n v="12"/>
    <m/>
    <m/>
    <x v="2"/>
    <d v="2021-07-14T14:00:47.000"/>
    <s v="▶️ Conoce las métricas de un #hashtag antes de interactuar con sus audiencias #SEOhashtag_x000a__x000a_✍ por @hashtagmarketi7_x000a__x000a_#SEO #SocialMedia https://t.co/e20XhBbC0t"/>
    <s v="https://vivianfrancos.com/conoce-las-metricas-de-un-hashtag-antes-de-interactuar-con-sus-audiencias/"/>
    <s v="vivianfrancos.com"/>
    <x v="0"/>
    <m/>
    <s v="https://pbs.twimg.com/profile_images/1094520390645370880/oM0ryzBJ_normal.jpg"/>
    <x v="7"/>
    <d v="2021-07-14T00:00:00.000"/>
    <s v="14:00:47"/>
    <s v="https://twitter.com/anayr7/status/1415310310718820358"/>
    <m/>
    <m/>
    <s v="1415310310718820358"/>
    <m/>
    <b v="0"/>
    <n v="0"/>
    <s v=""/>
    <b v="0"/>
    <s v="es"/>
    <m/>
    <s v=""/>
    <b v="0"/>
    <n v="2"/>
    <s v="1415287473471729666"/>
    <s v="Twitter for Android"/>
    <b v="0"/>
    <s v="1415287473471729666"/>
    <s v="Tweet"/>
    <n v="0"/>
    <n v="0"/>
    <m/>
    <m/>
    <m/>
    <m/>
    <m/>
    <m/>
    <m/>
    <m/>
    <n v="1"/>
    <s v="1"/>
    <s v="1"/>
    <n v="0"/>
    <n v="0"/>
    <n v="0"/>
    <n v="0"/>
    <n v="0"/>
    <n v="0"/>
    <n v="17"/>
    <n v="100"/>
    <n v="17"/>
  </r>
  <r>
    <s v="richartasanchez"/>
    <s v="hashtagmarketi7"/>
    <m/>
    <m/>
    <m/>
    <m/>
    <m/>
    <m/>
    <m/>
    <m/>
    <s v="No"/>
    <n v="13"/>
    <m/>
    <m/>
    <x v="0"/>
    <d v="2021-07-14T07:19:57.000"/>
    <s v="💡 10 tareas simples mejorarán tu estrategia hashtag - Vivian Francos #SEOhashtag #Bloguers_NET_x000a__x000a_👑 de @hashtagmarketi7_x000a__x000a_#SEO #SocialMedia https://t.co/txHZoBKa3Y"/>
    <s v="https://vivianfrancos.com/10-tareas-simples-mejoraran-tu-estrategia-hashtag/"/>
    <s v="vivianfrancos.com"/>
    <x v="3"/>
    <m/>
    <s v="https://pbs.twimg.com/profile_images/1259761009079828480/1Kdk8Qbc_normal.jpg"/>
    <x v="8"/>
    <d v="2021-07-14T00:00:00.000"/>
    <s v="07:19:57"/>
    <s v="https://twitter.com/richartasanchez/status/1415209434683432960"/>
    <m/>
    <m/>
    <s v="1415209434683432960"/>
    <m/>
    <b v="0"/>
    <n v="1"/>
    <s v=""/>
    <b v="0"/>
    <s v="es"/>
    <m/>
    <s v=""/>
    <b v="0"/>
    <n v="1"/>
    <s v=""/>
    <s v="Bloguers.net ShareMarket"/>
    <b v="0"/>
    <s v="1415209434683432960"/>
    <s v="Tweet"/>
    <n v="0"/>
    <n v="0"/>
    <m/>
    <m/>
    <m/>
    <m/>
    <m/>
    <m/>
    <m/>
    <m/>
    <n v="2"/>
    <s v="1"/>
    <s v="1"/>
    <n v="0"/>
    <n v="0"/>
    <n v="0"/>
    <n v="0"/>
    <n v="0"/>
    <n v="0"/>
    <n v="15"/>
    <n v="100"/>
    <n v="15"/>
  </r>
  <r>
    <s v="richartasanchez"/>
    <s v="hashtagmarketi7"/>
    <m/>
    <m/>
    <m/>
    <m/>
    <m/>
    <m/>
    <m/>
    <m/>
    <s v="No"/>
    <n v="14"/>
    <m/>
    <m/>
    <x v="0"/>
    <d v="2021-07-14T13:55:03.000"/>
    <s v="📝 Conoce las métricas de un #hashtag antes de interactuar con sus audiencias #SEOhashtag_x000a__x000a_✍ por @hashtagmarketi7_x000a__x000a_#SEO #SocialMedia https://t.co/XXzSISqcra"/>
    <s v="https://vivianfrancos.com/conoce-las-metricas-de-un-hashtag-antes-de-interactuar-con-sus-audiencias/"/>
    <s v="vivianfrancos.com"/>
    <x v="0"/>
    <m/>
    <s v="https://pbs.twimg.com/profile_images/1259761009079828480/1Kdk8Qbc_normal.jpg"/>
    <x v="9"/>
    <d v="2021-07-14T00:00:00.000"/>
    <s v="13:55:03"/>
    <s v="https://twitter.com/richartasanchez/status/1415308864044601344"/>
    <m/>
    <m/>
    <s v="1415308864044601344"/>
    <m/>
    <b v="0"/>
    <n v="3"/>
    <s v=""/>
    <b v="0"/>
    <s v="es"/>
    <m/>
    <s v=""/>
    <b v="0"/>
    <n v="2"/>
    <s v=""/>
    <s v="Bloguers.net ShareMarket"/>
    <b v="0"/>
    <s v="1415308864044601344"/>
    <s v="Tweet"/>
    <n v="0"/>
    <n v="0"/>
    <m/>
    <m/>
    <m/>
    <m/>
    <m/>
    <m/>
    <m/>
    <m/>
    <n v="2"/>
    <s v="1"/>
    <s v="1"/>
    <n v="0"/>
    <n v="0"/>
    <n v="0"/>
    <n v="0"/>
    <n v="0"/>
    <n v="0"/>
    <n v="17"/>
    <n v="100"/>
    <n v="17"/>
  </r>
  <r>
    <s v="s_msonia"/>
    <s v="richartasanchez"/>
    <m/>
    <m/>
    <m/>
    <m/>
    <m/>
    <m/>
    <m/>
    <m/>
    <s v="No"/>
    <n v="15"/>
    <m/>
    <m/>
    <x v="1"/>
    <d v="2021-07-14T16:14:34.000"/>
    <s v="📝 Conoce las métricas de un #hashtag antes de interactuar con sus audiencias #SEOhashtag_x000a__x000a_✍ por @hashtagmarketi7_x000a__x000a_#SEO #SocialMedia https://t.co/XXzSISqcra"/>
    <s v="https://vivianfrancos.com/conoce-las-metricas-de-un-hashtag-antes-de-interactuar-con-sus-audiencias/"/>
    <s v="vivianfrancos.com"/>
    <x v="0"/>
    <m/>
    <s v="https://pbs.twimg.com/profile_images/1411597407536693250/GVcrmUCW_normal.jpg"/>
    <x v="10"/>
    <d v="2021-07-14T00:00:00.000"/>
    <s v="16:14:34"/>
    <s v="https://twitter.com/s_msonia/status/1415343975817416704"/>
    <m/>
    <m/>
    <s v="1415343975817416704"/>
    <m/>
    <b v="0"/>
    <n v="0"/>
    <s v=""/>
    <b v="0"/>
    <s v="es"/>
    <m/>
    <s v=""/>
    <b v="0"/>
    <n v="2"/>
    <s v="1415308864044601344"/>
    <s v="Twitter for Android"/>
    <b v="0"/>
    <s v="1415308864044601344"/>
    <s v="Tweet"/>
    <n v="0"/>
    <n v="0"/>
    <m/>
    <m/>
    <m/>
    <m/>
    <m/>
    <m/>
    <m/>
    <m/>
    <n v="1"/>
    <s v="1"/>
    <s v="1"/>
    <m/>
    <m/>
    <m/>
    <m/>
    <m/>
    <m/>
    <m/>
    <m/>
    <m/>
  </r>
  <r>
    <s v="s_msonia"/>
    <s v="hashtagmarketi7"/>
    <m/>
    <m/>
    <m/>
    <m/>
    <m/>
    <m/>
    <m/>
    <m/>
    <s v="No"/>
    <n v="16"/>
    <m/>
    <m/>
    <x v="2"/>
    <d v="2021-07-14T16:14:34.000"/>
    <s v="📝 Conoce las métricas de un #hashtag antes de interactuar con sus audiencias #SEOhashtag_x000a__x000a_✍ por @hashtagmarketi7_x000a__x000a_#SEO #SocialMedia https://t.co/XXzSISqcra"/>
    <s v="https://vivianfrancos.com/conoce-las-metricas-de-un-hashtag-antes-de-interactuar-con-sus-audiencias/"/>
    <s v="vivianfrancos.com"/>
    <x v="0"/>
    <m/>
    <s v="https://pbs.twimg.com/profile_images/1411597407536693250/GVcrmUCW_normal.jpg"/>
    <x v="10"/>
    <d v="2021-07-14T00:00:00.000"/>
    <s v="16:14:34"/>
    <s v="https://twitter.com/s_msonia/status/1415343975817416704"/>
    <m/>
    <m/>
    <s v="1415343975817416704"/>
    <m/>
    <b v="0"/>
    <n v="0"/>
    <s v=""/>
    <b v="0"/>
    <s v="es"/>
    <m/>
    <s v=""/>
    <b v="0"/>
    <n v="2"/>
    <s v="1415308864044601344"/>
    <s v="Twitter for Android"/>
    <b v="0"/>
    <s v="1415308864044601344"/>
    <s v="Tweet"/>
    <n v="0"/>
    <n v="0"/>
    <m/>
    <m/>
    <m/>
    <m/>
    <m/>
    <m/>
    <m/>
    <m/>
    <n v="1"/>
    <s v="1"/>
    <s v="1"/>
    <n v="0"/>
    <n v="0"/>
    <n v="0"/>
    <n v="0"/>
    <n v="0"/>
    <n v="0"/>
    <n v="17"/>
    <n v="100"/>
    <n v="17"/>
  </r>
  <r>
    <s v="bloguero_pro"/>
    <s v="hashtagmarketi7"/>
    <m/>
    <m/>
    <m/>
    <m/>
    <m/>
    <m/>
    <m/>
    <m/>
    <s v="No"/>
    <n v="17"/>
    <m/>
    <m/>
    <x v="0"/>
    <d v="2021-07-15T07:56:33.000"/>
    <s v="🌐 Conoce las métricas de un #hashtag antes de interactuar con sus audiencias #SEOhashtag_x000a__x000a_👤 de @hashtagmarketi7_x000a__x000a_#SEO #SocialMedia https://t.co/z5PSBD8HbH"/>
    <s v="https://vivianfrancos.com/conoce-las-metricas-de-un-hashtag-antes-de-interactuar-con-sus-audiencias/"/>
    <s v="vivianfrancos.com"/>
    <x v="0"/>
    <m/>
    <s v="https://pbs.twimg.com/profile_images/1105091465758363649/L9590gmE_normal.jpg"/>
    <x v="11"/>
    <d v="2021-07-15T00:00:00.000"/>
    <s v="07:56:33"/>
    <s v="https://twitter.com/bloguero_pro/status/1415581035748864001"/>
    <m/>
    <m/>
    <s v="1415581035748864001"/>
    <m/>
    <b v="0"/>
    <n v="2"/>
    <s v=""/>
    <b v="0"/>
    <s v="es"/>
    <m/>
    <s v=""/>
    <b v="0"/>
    <n v="2"/>
    <s v=""/>
    <s v="Bloguers.net ShareMarket"/>
    <b v="0"/>
    <s v="1415581035748864001"/>
    <s v="Tweet"/>
    <n v="0"/>
    <n v="0"/>
    <m/>
    <m/>
    <m/>
    <m/>
    <m/>
    <m/>
    <m/>
    <m/>
    <n v="1"/>
    <s v="1"/>
    <s v="1"/>
    <n v="0"/>
    <n v="0"/>
    <n v="0"/>
    <n v="0"/>
    <n v="0"/>
    <n v="0"/>
    <n v="17"/>
    <n v="100"/>
    <n v="17"/>
  </r>
  <r>
    <s v="shubhamkanwar97"/>
    <s v="iotslam"/>
    <m/>
    <m/>
    <m/>
    <m/>
    <m/>
    <m/>
    <m/>
    <m/>
    <s v="No"/>
    <n v="18"/>
    <m/>
    <m/>
    <x v="2"/>
    <d v="2021-07-15T08:39:01.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400722074159632389/0pSVmMKI_normal.jpg"/>
    <x v="12"/>
    <d v="2021-07-15T00:00:00.000"/>
    <s v="08:39:01"/>
    <s v="https://twitter.com/shubhamkanwar97/status/1415591721455427589"/>
    <m/>
    <m/>
    <s v="1415591721455427589"/>
    <m/>
    <b v="0"/>
    <n v="0"/>
    <s v=""/>
    <b v="0"/>
    <s v="en"/>
    <m/>
    <s v=""/>
    <b v="0"/>
    <n v="1"/>
    <s v="1415589768042270720"/>
    <s v="Twitter Web App"/>
    <b v="0"/>
    <s v="1415589768042270720"/>
    <s v="Tweet"/>
    <n v="0"/>
    <n v="0"/>
    <m/>
    <m/>
    <m/>
    <m/>
    <m/>
    <m/>
    <m/>
    <m/>
    <n v="1"/>
    <s v="2"/>
    <s v="2"/>
    <m/>
    <m/>
    <m/>
    <m/>
    <m/>
    <m/>
    <m/>
    <m/>
    <m/>
  </r>
  <r>
    <s v="shubhamkanwar97"/>
    <s v="iotchannel"/>
    <m/>
    <m/>
    <m/>
    <m/>
    <m/>
    <m/>
    <m/>
    <m/>
    <s v="No"/>
    <n v="19"/>
    <m/>
    <m/>
    <x v="2"/>
    <d v="2021-07-15T08:39:01.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400722074159632389/0pSVmMKI_normal.jpg"/>
    <x v="12"/>
    <d v="2021-07-15T00:00:00.000"/>
    <s v="08:39:01"/>
    <s v="https://twitter.com/shubhamkanwar97/status/1415591721455427589"/>
    <m/>
    <m/>
    <s v="1415591721455427589"/>
    <m/>
    <b v="0"/>
    <n v="0"/>
    <s v=""/>
    <b v="0"/>
    <s v="en"/>
    <m/>
    <s v=""/>
    <b v="0"/>
    <n v="1"/>
    <s v="1415589768042270720"/>
    <s v="Twitter Web App"/>
    <b v="0"/>
    <s v="1415589768042270720"/>
    <s v="Tweet"/>
    <n v="0"/>
    <n v="0"/>
    <m/>
    <m/>
    <m/>
    <m/>
    <m/>
    <m/>
    <m/>
    <m/>
    <n v="1"/>
    <s v="2"/>
    <s v="2"/>
    <m/>
    <m/>
    <m/>
    <m/>
    <m/>
    <m/>
    <m/>
    <m/>
    <m/>
  </r>
  <r>
    <s v="shubhamkanwar97"/>
    <s v="iotcommunity"/>
    <m/>
    <m/>
    <m/>
    <m/>
    <m/>
    <m/>
    <m/>
    <m/>
    <s v="No"/>
    <n v="20"/>
    <m/>
    <m/>
    <x v="2"/>
    <d v="2021-07-15T08:39:01.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400722074159632389/0pSVmMKI_normal.jpg"/>
    <x v="12"/>
    <d v="2021-07-15T00:00:00.000"/>
    <s v="08:39:01"/>
    <s v="https://twitter.com/shubhamkanwar97/status/1415591721455427589"/>
    <m/>
    <m/>
    <s v="1415591721455427589"/>
    <m/>
    <b v="0"/>
    <n v="0"/>
    <s v=""/>
    <b v="0"/>
    <s v="en"/>
    <m/>
    <s v=""/>
    <b v="0"/>
    <n v="1"/>
    <s v="1415589768042270720"/>
    <s v="Twitter Web App"/>
    <b v="0"/>
    <s v="1415589768042270720"/>
    <s v="Tweet"/>
    <n v="0"/>
    <n v="0"/>
    <m/>
    <m/>
    <m/>
    <m/>
    <m/>
    <m/>
    <m/>
    <m/>
    <n v="1"/>
    <s v="2"/>
    <s v="2"/>
    <m/>
    <m/>
    <m/>
    <m/>
    <m/>
    <m/>
    <m/>
    <m/>
    <m/>
  </r>
  <r>
    <s v="shubhamkanwar97"/>
    <s v="kred"/>
    <m/>
    <m/>
    <m/>
    <m/>
    <m/>
    <m/>
    <m/>
    <m/>
    <s v="No"/>
    <n v="21"/>
    <m/>
    <m/>
    <x v="2"/>
    <d v="2021-07-15T08:39:01.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400722074159632389/0pSVmMKI_normal.jpg"/>
    <x v="12"/>
    <d v="2021-07-15T00:00:00.000"/>
    <s v="08:39:01"/>
    <s v="https://twitter.com/shubhamkanwar97/status/1415591721455427589"/>
    <m/>
    <m/>
    <s v="1415591721455427589"/>
    <m/>
    <b v="0"/>
    <n v="0"/>
    <s v=""/>
    <b v="0"/>
    <s v="en"/>
    <m/>
    <s v=""/>
    <b v="0"/>
    <n v="1"/>
    <s v="1415589768042270720"/>
    <s v="Twitter Web App"/>
    <b v="0"/>
    <s v="1415589768042270720"/>
    <s v="Tweet"/>
    <n v="0"/>
    <n v="0"/>
    <m/>
    <m/>
    <m/>
    <m/>
    <m/>
    <m/>
    <m/>
    <m/>
    <n v="1"/>
    <s v="2"/>
    <s v="2"/>
    <m/>
    <m/>
    <m/>
    <m/>
    <m/>
    <m/>
    <m/>
    <m/>
    <m/>
  </r>
  <r>
    <s v="shubhamkanwar97"/>
    <s v="albertoemachado"/>
    <m/>
    <m/>
    <m/>
    <m/>
    <m/>
    <m/>
    <m/>
    <m/>
    <s v="No"/>
    <n v="22"/>
    <m/>
    <m/>
    <x v="2"/>
    <d v="2021-07-15T08:39:01.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400722074159632389/0pSVmMKI_normal.jpg"/>
    <x v="12"/>
    <d v="2021-07-15T00:00:00.000"/>
    <s v="08:39:01"/>
    <s v="https://twitter.com/shubhamkanwar97/status/1415591721455427589"/>
    <m/>
    <m/>
    <s v="1415591721455427589"/>
    <m/>
    <b v="0"/>
    <n v="0"/>
    <s v=""/>
    <b v="0"/>
    <s v="en"/>
    <m/>
    <s v=""/>
    <b v="0"/>
    <n v="1"/>
    <s v="1415589768042270720"/>
    <s v="Twitter Web App"/>
    <b v="0"/>
    <s v="1415589768042270720"/>
    <s v="Tweet"/>
    <n v="0"/>
    <n v="0"/>
    <m/>
    <m/>
    <m/>
    <m/>
    <m/>
    <m/>
    <m/>
    <m/>
    <n v="1"/>
    <s v="2"/>
    <s v="2"/>
    <m/>
    <m/>
    <m/>
    <m/>
    <m/>
    <m/>
    <m/>
    <m/>
    <m/>
  </r>
  <r>
    <s v="shubhamkanwar97"/>
    <s v="eli_krumova"/>
    <m/>
    <m/>
    <m/>
    <m/>
    <m/>
    <m/>
    <m/>
    <m/>
    <s v="No"/>
    <n v="23"/>
    <m/>
    <m/>
    <x v="1"/>
    <d v="2021-07-15T08:39:01.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400722074159632389/0pSVmMKI_normal.jpg"/>
    <x v="12"/>
    <d v="2021-07-15T00:00:00.000"/>
    <s v="08:39:01"/>
    <s v="https://twitter.com/shubhamkanwar97/status/1415591721455427589"/>
    <m/>
    <m/>
    <s v="1415591721455427589"/>
    <m/>
    <b v="0"/>
    <n v="0"/>
    <s v=""/>
    <b v="0"/>
    <s v="en"/>
    <m/>
    <s v=""/>
    <b v="0"/>
    <n v="1"/>
    <s v="1415589768042270720"/>
    <s v="Twitter Web App"/>
    <b v="0"/>
    <s v="1415589768042270720"/>
    <s v="Tweet"/>
    <n v="0"/>
    <n v="0"/>
    <m/>
    <m/>
    <m/>
    <m/>
    <m/>
    <m/>
    <m/>
    <m/>
    <n v="1"/>
    <s v="2"/>
    <s v="2"/>
    <n v="0"/>
    <n v="0"/>
    <n v="0"/>
    <n v="0"/>
    <n v="0"/>
    <n v="0"/>
    <n v="27"/>
    <n v="100"/>
    <n v="27"/>
  </r>
  <r>
    <s v="streamyng"/>
    <s v="hashtagmarketi7"/>
    <m/>
    <m/>
    <m/>
    <m/>
    <m/>
    <m/>
    <m/>
    <m/>
    <s v="No"/>
    <n v="24"/>
    <m/>
    <m/>
    <x v="0"/>
    <d v="2021-07-15T11:30:02.000"/>
    <s v="🔁 Conoce las métricas de un #hashtag antes de interactuar con sus audiencias #SEOhashtag_x000a__x000a_✍ vía @hashtagmarketi7_x000a__x000a_#SEO #SocialMedia https://t.co/NtLXFAxYPr"/>
    <s v="https://vivianfrancos.com/conoce-las-metricas-de-un-hashtag-antes-de-interactuar-con-sus-audiencias/"/>
    <s v="vivianfrancos.com"/>
    <x v="0"/>
    <m/>
    <s v="https://pbs.twimg.com/profile_images/988793246921969664/QTNZvpXf_normal.jpg"/>
    <x v="13"/>
    <d v="2021-07-15T00:00:00.000"/>
    <s v="11:30:02"/>
    <s v="https://twitter.com/streamyng/status/1415634758974021634"/>
    <m/>
    <m/>
    <s v="1415634758974021634"/>
    <m/>
    <b v="0"/>
    <n v="0"/>
    <s v=""/>
    <b v="0"/>
    <s v="es"/>
    <m/>
    <s v=""/>
    <b v="0"/>
    <n v="0"/>
    <s v=""/>
    <s v="Bloguers.net ShareMarket"/>
    <b v="0"/>
    <s v="1415634758974021634"/>
    <s v="Tweet"/>
    <n v="0"/>
    <n v="0"/>
    <m/>
    <m/>
    <m/>
    <m/>
    <m/>
    <m/>
    <m/>
    <m/>
    <n v="1"/>
    <s v="1"/>
    <s v="1"/>
    <n v="0"/>
    <n v="0"/>
    <n v="0"/>
    <n v="0"/>
    <n v="0"/>
    <n v="0"/>
    <n v="17"/>
    <n v="100"/>
    <n v="17"/>
  </r>
  <r>
    <s v="anapatricia_gc"/>
    <s v="hashtagmarketi7"/>
    <m/>
    <m/>
    <m/>
    <m/>
    <m/>
    <m/>
    <m/>
    <m/>
    <s v="No"/>
    <n v="25"/>
    <m/>
    <m/>
    <x v="0"/>
    <d v="2021-07-14T13:43:58.000"/>
    <s v="✅ Plataformas de múltiples métricas de #hashtags en diferentes #RedesSociales by #SEOHashtag_x000a__x000a_👤 por @hashtagmarketi7_x000a__x000a_#SEO #SocialMedia https://t.co/jX3CDkVwRk"/>
    <s v="https://youtu.be/IwdoWxN6KaI"/>
    <s v="youtu.be"/>
    <x v="5"/>
    <m/>
    <s v="https://pbs.twimg.com/profile_images/1363888826280738816/Pj3SPB1B_normal.jpg"/>
    <x v="14"/>
    <d v="2021-07-14T00:00:00.000"/>
    <s v="13:43:58"/>
    <s v="https://twitter.com/anapatricia_gc/status/1415306078309470208"/>
    <m/>
    <m/>
    <s v="1415306078309470208"/>
    <m/>
    <b v="0"/>
    <n v="3"/>
    <s v=""/>
    <b v="0"/>
    <s v="es"/>
    <m/>
    <s v=""/>
    <b v="0"/>
    <n v="2"/>
    <s v=""/>
    <s v="Bloguers.net ShareMarket"/>
    <b v="0"/>
    <s v="1415306078309470208"/>
    <s v="Tweet"/>
    <n v="0"/>
    <n v="0"/>
    <m/>
    <m/>
    <m/>
    <m/>
    <m/>
    <m/>
    <m/>
    <m/>
    <n v="1"/>
    <s v="1"/>
    <s v="1"/>
    <n v="0"/>
    <n v="0"/>
    <n v="0"/>
    <n v="0"/>
    <n v="0"/>
    <n v="0"/>
    <n v="15"/>
    <n v="100"/>
    <n v="15"/>
  </r>
  <r>
    <s v="anabelanogs"/>
    <s v="anapatricia_gc"/>
    <m/>
    <m/>
    <m/>
    <m/>
    <m/>
    <m/>
    <m/>
    <m/>
    <s v="No"/>
    <n v="26"/>
    <m/>
    <m/>
    <x v="1"/>
    <d v="2021-07-15T12:24:05.000"/>
    <s v="✅ Plataformas de múltiples métricas de #hashtags en diferentes #RedesSociales by #SEOHashtag_x000a__x000a_👤 por @hashtagmarketi7_x000a__x000a_#SEO #SocialMedia https://t.co/jX3CDkVwRk"/>
    <s v="https://youtu.be/IwdoWxN6KaI"/>
    <s v="youtu.be"/>
    <x v="5"/>
    <m/>
    <s v="https://pbs.twimg.com/profile_images/1354032919162081280/ViQdCTp9_normal.jpg"/>
    <x v="15"/>
    <d v="2021-07-15T00:00:00.000"/>
    <s v="12:24:05"/>
    <s v="https://twitter.com/anabelanogs/status/1415648363509428229"/>
    <m/>
    <m/>
    <s v="1415648363509428229"/>
    <m/>
    <b v="0"/>
    <n v="0"/>
    <s v=""/>
    <b v="0"/>
    <s v="es"/>
    <m/>
    <s v=""/>
    <b v="0"/>
    <n v="2"/>
    <s v="1415306078309470208"/>
    <s v="Twitter Web App"/>
    <b v="0"/>
    <s v="1415306078309470208"/>
    <s v="Tweet"/>
    <n v="0"/>
    <n v="0"/>
    <m/>
    <m/>
    <m/>
    <m/>
    <m/>
    <m/>
    <m/>
    <m/>
    <n v="1"/>
    <s v="1"/>
    <s v="1"/>
    <m/>
    <m/>
    <m/>
    <m/>
    <m/>
    <m/>
    <m/>
    <m/>
    <m/>
  </r>
  <r>
    <s v="anabelanogs"/>
    <s v="hashtagmarketi7"/>
    <m/>
    <m/>
    <m/>
    <m/>
    <m/>
    <m/>
    <m/>
    <m/>
    <s v="No"/>
    <n v="27"/>
    <m/>
    <m/>
    <x v="2"/>
    <d v="2021-07-15T12:24:05.000"/>
    <s v="✅ Plataformas de múltiples métricas de #hashtags en diferentes #RedesSociales by #SEOHashtag_x000a__x000a_👤 por @hashtagmarketi7_x000a__x000a_#SEO #SocialMedia https://t.co/jX3CDkVwRk"/>
    <s v="https://youtu.be/IwdoWxN6KaI"/>
    <s v="youtu.be"/>
    <x v="5"/>
    <m/>
    <s v="https://pbs.twimg.com/profile_images/1354032919162081280/ViQdCTp9_normal.jpg"/>
    <x v="15"/>
    <d v="2021-07-15T00:00:00.000"/>
    <s v="12:24:05"/>
    <s v="https://twitter.com/anabelanogs/status/1415648363509428229"/>
    <m/>
    <m/>
    <s v="1415648363509428229"/>
    <m/>
    <b v="0"/>
    <n v="0"/>
    <s v=""/>
    <b v="0"/>
    <s v="es"/>
    <m/>
    <s v=""/>
    <b v="0"/>
    <n v="2"/>
    <s v="1415306078309470208"/>
    <s v="Twitter Web App"/>
    <b v="0"/>
    <s v="1415306078309470208"/>
    <s v="Tweet"/>
    <n v="0"/>
    <n v="0"/>
    <m/>
    <m/>
    <m/>
    <m/>
    <m/>
    <m/>
    <m/>
    <m/>
    <n v="1"/>
    <s v="1"/>
    <s v="1"/>
    <n v="0"/>
    <n v="0"/>
    <n v="0"/>
    <n v="0"/>
    <n v="0"/>
    <n v="0"/>
    <n v="15"/>
    <n v="100"/>
    <n v="15"/>
  </r>
  <r>
    <s v="collectables66"/>
    <s v="hashtagmarketi7"/>
    <m/>
    <m/>
    <m/>
    <m/>
    <m/>
    <m/>
    <m/>
    <m/>
    <s v="No"/>
    <n v="28"/>
    <m/>
    <m/>
    <x v="2"/>
    <d v="2021-07-16T10:57:11.000"/>
    <s v="🔎 ¿Cómo? ¿Qué? ¿Para qué? Usar #Hashtag en los #eventos #SEOhashtag_x000a__x000a_✍ vía @hashtagmarketi7_x000a__x000a_#SEO #SocialMedia https://t.co/MzGMzxQftf"/>
    <s v="https://www.youtube.com/watch?v=LZIzkVFb41M"/>
    <s v="youtube.com"/>
    <x v="6"/>
    <m/>
    <s v="https://pbs.twimg.com/profile_images/419613749519994881/N1smQbs-_normal.jpeg"/>
    <x v="16"/>
    <d v="2021-07-16T00:00:00.000"/>
    <s v="10:57:11"/>
    <s v="https://twitter.com/collectables66/status/1415988879685918724"/>
    <m/>
    <m/>
    <s v="1415988879685918724"/>
    <m/>
    <b v="0"/>
    <n v="0"/>
    <s v=""/>
    <b v="0"/>
    <s v="es"/>
    <m/>
    <s v=""/>
    <b v="0"/>
    <n v="42"/>
    <s v="1405471696459603972"/>
    <s v="Twitter Web App"/>
    <b v="0"/>
    <s v="1405471696459603972"/>
    <s v="Tweet"/>
    <n v="0"/>
    <n v="0"/>
    <m/>
    <m/>
    <m/>
    <m/>
    <m/>
    <m/>
    <m/>
    <m/>
    <n v="1"/>
    <s v="1"/>
    <s v="1"/>
    <m/>
    <m/>
    <m/>
    <m/>
    <m/>
    <m/>
    <m/>
    <m/>
    <m/>
  </r>
  <r>
    <s v="collectables66"/>
    <s v="loxlo3"/>
    <m/>
    <m/>
    <m/>
    <m/>
    <m/>
    <m/>
    <m/>
    <m/>
    <s v="No"/>
    <n v="29"/>
    <m/>
    <m/>
    <x v="1"/>
    <d v="2021-07-16T10:57:11.000"/>
    <s v="🔎 ¿Cómo? ¿Qué? ¿Para qué? Usar #Hashtag en los #eventos #SEOhashtag_x000a__x000a_✍ vía @hashtagmarketi7_x000a__x000a_#SEO #SocialMedia https://t.co/MzGMzxQftf"/>
    <s v="https://www.youtube.com/watch?v=LZIzkVFb41M"/>
    <s v="youtube.com"/>
    <x v="6"/>
    <m/>
    <s v="https://pbs.twimg.com/profile_images/419613749519994881/N1smQbs-_normal.jpeg"/>
    <x v="16"/>
    <d v="2021-07-16T00:00:00.000"/>
    <s v="10:57:11"/>
    <s v="https://twitter.com/collectables66/status/1415988879685918724"/>
    <m/>
    <m/>
    <s v="1415988879685918724"/>
    <m/>
    <b v="0"/>
    <n v="0"/>
    <s v=""/>
    <b v="0"/>
    <s v="es"/>
    <m/>
    <s v=""/>
    <b v="0"/>
    <n v="42"/>
    <s v="1405471696459603972"/>
    <s v="Twitter Web App"/>
    <b v="0"/>
    <s v="1405471696459603972"/>
    <s v="Tweet"/>
    <n v="0"/>
    <n v="0"/>
    <m/>
    <m/>
    <m/>
    <m/>
    <m/>
    <m/>
    <m/>
    <m/>
    <n v="1"/>
    <s v="1"/>
    <s v="1"/>
    <n v="0"/>
    <n v="0"/>
    <n v="0"/>
    <n v="0"/>
    <n v="0"/>
    <n v="0"/>
    <n v="14"/>
    <n v="100"/>
    <n v="14"/>
  </r>
  <r>
    <s v="cybersecurityn8"/>
    <s v="iotslam"/>
    <m/>
    <m/>
    <m/>
    <m/>
    <m/>
    <m/>
    <m/>
    <m/>
    <s v="No"/>
    <n v="30"/>
    <m/>
    <m/>
    <x v="2"/>
    <d v="2021-07-13T09:00:13.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197135188473475074/8svI-1EO_normal.jpg"/>
    <x v="17"/>
    <d v="2021-07-13T00:00:00.000"/>
    <s v="09:00:13"/>
    <s v="https://twitter.com/cybersecurityn8/status/1414872279922581506"/>
    <m/>
    <m/>
    <s v="1414872279922581506"/>
    <m/>
    <b v="0"/>
    <n v="0"/>
    <s v=""/>
    <b v="0"/>
    <s v="en"/>
    <m/>
    <s v=""/>
    <b v="0"/>
    <n v="1"/>
    <s v="1414872270619783179"/>
    <s v="forRetweeting"/>
    <b v="0"/>
    <s v="1414872270619783179"/>
    <s v="Tweet"/>
    <n v="0"/>
    <n v="0"/>
    <m/>
    <m/>
    <m/>
    <m/>
    <m/>
    <m/>
    <m/>
    <m/>
    <n v="2"/>
    <s v="2"/>
    <s v="2"/>
    <m/>
    <m/>
    <m/>
    <m/>
    <m/>
    <m/>
    <m/>
    <m/>
    <m/>
  </r>
  <r>
    <s v="cybersecurityn8"/>
    <s v="iotchannel"/>
    <m/>
    <m/>
    <m/>
    <m/>
    <m/>
    <m/>
    <m/>
    <m/>
    <s v="No"/>
    <n v="31"/>
    <m/>
    <m/>
    <x v="2"/>
    <d v="2021-07-13T09:00:13.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197135188473475074/8svI-1EO_normal.jpg"/>
    <x v="17"/>
    <d v="2021-07-13T00:00:00.000"/>
    <s v="09:00:13"/>
    <s v="https://twitter.com/cybersecurityn8/status/1414872279922581506"/>
    <m/>
    <m/>
    <s v="1414872279922581506"/>
    <m/>
    <b v="0"/>
    <n v="0"/>
    <s v=""/>
    <b v="0"/>
    <s v="en"/>
    <m/>
    <s v=""/>
    <b v="0"/>
    <n v="1"/>
    <s v="1414872270619783179"/>
    <s v="forRetweeting"/>
    <b v="0"/>
    <s v="1414872270619783179"/>
    <s v="Tweet"/>
    <n v="0"/>
    <n v="0"/>
    <m/>
    <m/>
    <m/>
    <m/>
    <m/>
    <m/>
    <m/>
    <m/>
    <n v="2"/>
    <s v="2"/>
    <s v="2"/>
    <m/>
    <m/>
    <m/>
    <m/>
    <m/>
    <m/>
    <m/>
    <m/>
    <m/>
  </r>
  <r>
    <s v="cybersecurityn8"/>
    <s v="iotcommunity"/>
    <m/>
    <m/>
    <m/>
    <m/>
    <m/>
    <m/>
    <m/>
    <m/>
    <s v="No"/>
    <n v="32"/>
    <m/>
    <m/>
    <x v="2"/>
    <d v="2021-07-13T09:00:13.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197135188473475074/8svI-1EO_normal.jpg"/>
    <x v="17"/>
    <d v="2021-07-13T00:00:00.000"/>
    <s v="09:00:13"/>
    <s v="https://twitter.com/cybersecurityn8/status/1414872279922581506"/>
    <m/>
    <m/>
    <s v="1414872279922581506"/>
    <m/>
    <b v="0"/>
    <n v="0"/>
    <s v=""/>
    <b v="0"/>
    <s v="en"/>
    <m/>
    <s v=""/>
    <b v="0"/>
    <n v="1"/>
    <s v="1414872270619783179"/>
    <s v="forRetweeting"/>
    <b v="0"/>
    <s v="1414872270619783179"/>
    <s v="Tweet"/>
    <n v="0"/>
    <n v="0"/>
    <m/>
    <m/>
    <m/>
    <m/>
    <m/>
    <m/>
    <m/>
    <m/>
    <n v="2"/>
    <s v="2"/>
    <s v="2"/>
    <m/>
    <m/>
    <m/>
    <m/>
    <m/>
    <m/>
    <m/>
    <m/>
    <m/>
  </r>
  <r>
    <s v="cybersecurityn8"/>
    <s v="kred"/>
    <m/>
    <m/>
    <m/>
    <m/>
    <m/>
    <m/>
    <m/>
    <m/>
    <s v="No"/>
    <n v="33"/>
    <m/>
    <m/>
    <x v="2"/>
    <d v="2021-07-13T09:00:13.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197135188473475074/8svI-1EO_normal.jpg"/>
    <x v="17"/>
    <d v="2021-07-13T00:00:00.000"/>
    <s v="09:00:13"/>
    <s v="https://twitter.com/cybersecurityn8/status/1414872279922581506"/>
    <m/>
    <m/>
    <s v="1414872279922581506"/>
    <m/>
    <b v="0"/>
    <n v="0"/>
    <s v=""/>
    <b v="0"/>
    <s v="en"/>
    <m/>
    <s v=""/>
    <b v="0"/>
    <n v="1"/>
    <s v="1414872270619783179"/>
    <s v="forRetweeting"/>
    <b v="0"/>
    <s v="1414872270619783179"/>
    <s v="Tweet"/>
    <n v="0"/>
    <n v="0"/>
    <m/>
    <m/>
    <m/>
    <m/>
    <m/>
    <m/>
    <m/>
    <m/>
    <n v="2"/>
    <s v="2"/>
    <s v="2"/>
    <m/>
    <m/>
    <m/>
    <m/>
    <m/>
    <m/>
    <m/>
    <m/>
    <m/>
  </r>
  <r>
    <s v="cybersecurityn8"/>
    <s v="albertoemachado"/>
    <m/>
    <m/>
    <m/>
    <m/>
    <m/>
    <m/>
    <m/>
    <m/>
    <s v="No"/>
    <n v="34"/>
    <m/>
    <m/>
    <x v="2"/>
    <d v="2021-07-13T09:00:13.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197135188473475074/8svI-1EO_normal.jpg"/>
    <x v="17"/>
    <d v="2021-07-13T00:00:00.000"/>
    <s v="09:00:13"/>
    <s v="https://twitter.com/cybersecurityn8/status/1414872279922581506"/>
    <m/>
    <m/>
    <s v="1414872279922581506"/>
    <m/>
    <b v="0"/>
    <n v="0"/>
    <s v=""/>
    <b v="0"/>
    <s v="en"/>
    <m/>
    <s v=""/>
    <b v="0"/>
    <n v="1"/>
    <s v="1414872270619783179"/>
    <s v="forRetweeting"/>
    <b v="0"/>
    <s v="1414872270619783179"/>
    <s v="Tweet"/>
    <n v="0"/>
    <n v="0"/>
    <m/>
    <m/>
    <m/>
    <m/>
    <m/>
    <m/>
    <m/>
    <m/>
    <n v="2"/>
    <s v="2"/>
    <s v="2"/>
    <m/>
    <m/>
    <m/>
    <m/>
    <m/>
    <m/>
    <m/>
    <m/>
    <m/>
  </r>
  <r>
    <s v="cybersecurityn8"/>
    <s v="eli_krumova"/>
    <m/>
    <m/>
    <m/>
    <m/>
    <m/>
    <m/>
    <m/>
    <m/>
    <s v="No"/>
    <n v="35"/>
    <m/>
    <m/>
    <x v="1"/>
    <d v="2021-07-13T09:00:13.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197135188473475074/8svI-1EO_normal.jpg"/>
    <x v="17"/>
    <d v="2021-07-13T00:00:00.000"/>
    <s v="09:00:13"/>
    <s v="https://twitter.com/cybersecurityn8/status/1414872279922581506"/>
    <m/>
    <m/>
    <s v="1414872279922581506"/>
    <m/>
    <b v="0"/>
    <n v="0"/>
    <s v=""/>
    <b v="0"/>
    <s v="en"/>
    <m/>
    <s v=""/>
    <b v="0"/>
    <n v="1"/>
    <s v="1414872270619783179"/>
    <s v="forRetweeting"/>
    <b v="0"/>
    <s v="1414872270619783179"/>
    <s v="Tweet"/>
    <n v="0"/>
    <n v="0"/>
    <m/>
    <m/>
    <m/>
    <m/>
    <m/>
    <m/>
    <m/>
    <m/>
    <n v="2"/>
    <s v="2"/>
    <s v="2"/>
    <n v="0"/>
    <n v="0"/>
    <n v="0"/>
    <n v="0"/>
    <n v="0"/>
    <n v="0"/>
    <n v="27"/>
    <n v="100"/>
    <n v="27"/>
  </r>
  <r>
    <s v="cybersecurityn8"/>
    <s v="iotslam"/>
    <m/>
    <m/>
    <m/>
    <m/>
    <m/>
    <m/>
    <m/>
    <m/>
    <s v="No"/>
    <n v="36"/>
    <m/>
    <m/>
    <x v="2"/>
    <d v="2021-07-19T18:20:14.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197135188473475074/8svI-1EO_normal.jpg"/>
    <x v="18"/>
    <d v="2021-07-19T00:00:00.000"/>
    <s v="18:20:14"/>
    <s v="https://twitter.com/cybersecurityn8/status/1417187540411437070"/>
    <m/>
    <m/>
    <s v="1417187540411437070"/>
    <m/>
    <b v="0"/>
    <n v="0"/>
    <s v=""/>
    <b v="0"/>
    <s v="en"/>
    <m/>
    <s v=""/>
    <b v="0"/>
    <n v="4"/>
    <s v="1417187523625988097"/>
    <s v="forRetweeting"/>
    <b v="0"/>
    <s v="1417187523625988097"/>
    <s v="Tweet"/>
    <n v="0"/>
    <n v="0"/>
    <m/>
    <m/>
    <m/>
    <m/>
    <m/>
    <m/>
    <m/>
    <m/>
    <n v="2"/>
    <s v="2"/>
    <s v="2"/>
    <m/>
    <m/>
    <m/>
    <m/>
    <m/>
    <m/>
    <m/>
    <m/>
    <m/>
  </r>
  <r>
    <s v="cybersecurityn8"/>
    <s v="iotchannel"/>
    <m/>
    <m/>
    <m/>
    <m/>
    <m/>
    <m/>
    <m/>
    <m/>
    <s v="No"/>
    <n v="37"/>
    <m/>
    <m/>
    <x v="2"/>
    <d v="2021-07-19T18:20:14.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197135188473475074/8svI-1EO_normal.jpg"/>
    <x v="18"/>
    <d v="2021-07-19T00:00:00.000"/>
    <s v="18:20:14"/>
    <s v="https://twitter.com/cybersecurityn8/status/1417187540411437070"/>
    <m/>
    <m/>
    <s v="1417187540411437070"/>
    <m/>
    <b v="0"/>
    <n v="0"/>
    <s v=""/>
    <b v="0"/>
    <s v="en"/>
    <m/>
    <s v=""/>
    <b v="0"/>
    <n v="4"/>
    <s v="1417187523625988097"/>
    <s v="forRetweeting"/>
    <b v="0"/>
    <s v="1417187523625988097"/>
    <s v="Tweet"/>
    <n v="0"/>
    <n v="0"/>
    <m/>
    <m/>
    <m/>
    <m/>
    <m/>
    <m/>
    <m/>
    <m/>
    <n v="2"/>
    <s v="2"/>
    <s v="2"/>
    <m/>
    <m/>
    <m/>
    <m/>
    <m/>
    <m/>
    <m/>
    <m/>
    <m/>
  </r>
  <r>
    <s v="cybersecurityn8"/>
    <s v="iotcommunity"/>
    <m/>
    <m/>
    <m/>
    <m/>
    <m/>
    <m/>
    <m/>
    <m/>
    <s v="No"/>
    <n v="38"/>
    <m/>
    <m/>
    <x v="2"/>
    <d v="2021-07-19T18:20:14.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197135188473475074/8svI-1EO_normal.jpg"/>
    <x v="18"/>
    <d v="2021-07-19T00:00:00.000"/>
    <s v="18:20:14"/>
    <s v="https://twitter.com/cybersecurityn8/status/1417187540411437070"/>
    <m/>
    <m/>
    <s v="1417187540411437070"/>
    <m/>
    <b v="0"/>
    <n v="0"/>
    <s v=""/>
    <b v="0"/>
    <s v="en"/>
    <m/>
    <s v=""/>
    <b v="0"/>
    <n v="4"/>
    <s v="1417187523625988097"/>
    <s v="forRetweeting"/>
    <b v="0"/>
    <s v="1417187523625988097"/>
    <s v="Tweet"/>
    <n v="0"/>
    <n v="0"/>
    <m/>
    <m/>
    <m/>
    <m/>
    <m/>
    <m/>
    <m/>
    <m/>
    <n v="2"/>
    <s v="2"/>
    <s v="2"/>
    <m/>
    <m/>
    <m/>
    <m/>
    <m/>
    <m/>
    <m/>
    <m/>
    <m/>
  </r>
  <r>
    <s v="cybersecurityn8"/>
    <s v="kred"/>
    <m/>
    <m/>
    <m/>
    <m/>
    <m/>
    <m/>
    <m/>
    <m/>
    <s v="No"/>
    <n v="39"/>
    <m/>
    <m/>
    <x v="2"/>
    <d v="2021-07-19T18:20:14.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197135188473475074/8svI-1EO_normal.jpg"/>
    <x v="18"/>
    <d v="2021-07-19T00:00:00.000"/>
    <s v="18:20:14"/>
    <s v="https://twitter.com/cybersecurityn8/status/1417187540411437070"/>
    <m/>
    <m/>
    <s v="1417187540411437070"/>
    <m/>
    <b v="0"/>
    <n v="0"/>
    <s v=""/>
    <b v="0"/>
    <s v="en"/>
    <m/>
    <s v=""/>
    <b v="0"/>
    <n v="4"/>
    <s v="1417187523625988097"/>
    <s v="forRetweeting"/>
    <b v="0"/>
    <s v="1417187523625988097"/>
    <s v="Tweet"/>
    <n v="0"/>
    <n v="0"/>
    <m/>
    <m/>
    <m/>
    <m/>
    <m/>
    <m/>
    <m/>
    <m/>
    <n v="2"/>
    <s v="2"/>
    <s v="2"/>
    <m/>
    <m/>
    <m/>
    <m/>
    <m/>
    <m/>
    <m/>
    <m/>
    <m/>
  </r>
  <r>
    <s v="cybersecurityn8"/>
    <s v="albertoemachado"/>
    <m/>
    <m/>
    <m/>
    <m/>
    <m/>
    <m/>
    <m/>
    <m/>
    <s v="No"/>
    <n v="40"/>
    <m/>
    <m/>
    <x v="2"/>
    <d v="2021-07-19T18:20:14.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197135188473475074/8svI-1EO_normal.jpg"/>
    <x v="18"/>
    <d v="2021-07-19T00:00:00.000"/>
    <s v="18:20:14"/>
    <s v="https://twitter.com/cybersecurityn8/status/1417187540411437070"/>
    <m/>
    <m/>
    <s v="1417187540411437070"/>
    <m/>
    <b v="0"/>
    <n v="0"/>
    <s v=""/>
    <b v="0"/>
    <s v="en"/>
    <m/>
    <s v=""/>
    <b v="0"/>
    <n v="4"/>
    <s v="1417187523625988097"/>
    <s v="forRetweeting"/>
    <b v="0"/>
    <s v="1417187523625988097"/>
    <s v="Tweet"/>
    <n v="0"/>
    <n v="0"/>
    <m/>
    <m/>
    <m/>
    <m/>
    <m/>
    <m/>
    <m/>
    <m/>
    <n v="2"/>
    <s v="2"/>
    <s v="2"/>
    <m/>
    <m/>
    <m/>
    <m/>
    <m/>
    <m/>
    <m/>
    <m/>
    <m/>
  </r>
  <r>
    <s v="cybersecurityn8"/>
    <s v="eli_krumova"/>
    <m/>
    <m/>
    <m/>
    <m/>
    <m/>
    <m/>
    <m/>
    <m/>
    <s v="No"/>
    <n v="41"/>
    <m/>
    <m/>
    <x v="1"/>
    <d v="2021-07-19T18:20:14.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197135188473475074/8svI-1EO_normal.jpg"/>
    <x v="18"/>
    <d v="2021-07-19T00:00:00.000"/>
    <s v="18:20:14"/>
    <s v="https://twitter.com/cybersecurityn8/status/1417187540411437070"/>
    <m/>
    <m/>
    <s v="1417187540411437070"/>
    <m/>
    <b v="0"/>
    <n v="0"/>
    <s v=""/>
    <b v="0"/>
    <s v="en"/>
    <m/>
    <s v=""/>
    <b v="0"/>
    <n v="4"/>
    <s v="1417187523625988097"/>
    <s v="forRetweeting"/>
    <b v="0"/>
    <s v="1417187523625988097"/>
    <s v="Tweet"/>
    <n v="0"/>
    <n v="0"/>
    <m/>
    <m/>
    <m/>
    <m/>
    <m/>
    <m/>
    <m/>
    <m/>
    <n v="2"/>
    <s v="2"/>
    <s v="2"/>
    <n v="0"/>
    <n v="0"/>
    <n v="0"/>
    <n v="0"/>
    <n v="0"/>
    <n v="0"/>
    <n v="27"/>
    <n v="100"/>
    <n v="27"/>
  </r>
  <r>
    <s v="sectest9"/>
    <s v="iotslam"/>
    <m/>
    <m/>
    <m/>
    <m/>
    <m/>
    <m/>
    <m/>
    <m/>
    <s v="No"/>
    <n v="42"/>
    <m/>
    <m/>
    <x v="2"/>
    <d v="2021-07-19T18:20:32.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710735123876982784/GjV7JWMk_normal.jpg"/>
    <x v="19"/>
    <d v="2021-07-19T00:00:00.000"/>
    <s v="18:20:32"/>
    <s v="https://twitter.com/sectest9/status/1417187615661445142"/>
    <m/>
    <m/>
    <s v="1417187615661445142"/>
    <m/>
    <b v="0"/>
    <n v="0"/>
    <s v=""/>
    <b v="0"/>
    <s v="en"/>
    <m/>
    <s v=""/>
    <b v="0"/>
    <n v="4"/>
    <s v="1417187523625988097"/>
    <s v="auto is the only way it can be "/>
    <b v="0"/>
    <s v="1417187523625988097"/>
    <s v="Tweet"/>
    <n v="0"/>
    <n v="0"/>
    <m/>
    <m/>
    <m/>
    <m/>
    <m/>
    <m/>
    <m/>
    <m/>
    <n v="1"/>
    <s v="2"/>
    <s v="2"/>
    <m/>
    <m/>
    <m/>
    <m/>
    <m/>
    <m/>
    <m/>
    <m/>
    <m/>
  </r>
  <r>
    <s v="sectest9"/>
    <s v="iotchannel"/>
    <m/>
    <m/>
    <m/>
    <m/>
    <m/>
    <m/>
    <m/>
    <m/>
    <s v="No"/>
    <n v="43"/>
    <m/>
    <m/>
    <x v="2"/>
    <d v="2021-07-19T18:20:32.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710735123876982784/GjV7JWMk_normal.jpg"/>
    <x v="19"/>
    <d v="2021-07-19T00:00:00.000"/>
    <s v="18:20:32"/>
    <s v="https://twitter.com/sectest9/status/1417187615661445142"/>
    <m/>
    <m/>
    <s v="1417187615661445142"/>
    <m/>
    <b v="0"/>
    <n v="0"/>
    <s v=""/>
    <b v="0"/>
    <s v="en"/>
    <m/>
    <s v=""/>
    <b v="0"/>
    <n v="4"/>
    <s v="1417187523625988097"/>
    <s v="auto is the only way it can be "/>
    <b v="0"/>
    <s v="1417187523625988097"/>
    <s v="Tweet"/>
    <n v="0"/>
    <n v="0"/>
    <m/>
    <m/>
    <m/>
    <m/>
    <m/>
    <m/>
    <m/>
    <m/>
    <n v="1"/>
    <s v="2"/>
    <s v="2"/>
    <m/>
    <m/>
    <m/>
    <m/>
    <m/>
    <m/>
    <m/>
    <m/>
    <m/>
  </r>
  <r>
    <s v="sectest9"/>
    <s v="iotcommunity"/>
    <m/>
    <m/>
    <m/>
    <m/>
    <m/>
    <m/>
    <m/>
    <m/>
    <s v="No"/>
    <n v="44"/>
    <m/>
    <m/>
    <x v="2"/>
    <d v="2021-07-19T18:20:32.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710735123876982784/GjV7JWMk_normal.jpg"/>
    <x v="19"/>
    <d v="2021-07-19T00:00:00.000"/>
    <s v="18:20:32"/>
    <s v="https://twitter.com/sectest9/status/1417187615661445142"/>
    <m/>
    <m/>
    <s v="1417187615661445142"/>
    <m/>
    <b v="0"/>
    <n v="0"/>
    <s v=""/>
    <b v="0"/>
    <s v="en"/>
    <m/>
    <s v=""/>
    <b v="0"/>
    <n v="4"/>
    <s v="1417187523625988097"/>
    <s v="auto is the only way it can be "/>
    <b v="0"/>
    <s v="1417187523625988097"/>
    <s v="Tweet"/>
    <n v="0"/>
    <n v="0"/>
    <m/>
    <m/>
    <m/>
    <m/>
    <m/>
    <m/>
    <m/>
    <m/>
    <n v="1"/>
    <s v="2"/>
    <s v="2"/>
    <m/>
    <m/>
    <m/>
    <m/>
    <m/>
    <m/>
    <m/>
    <m/>
    <m/>
  </r>
  <r>
    <s v="sectest9"/>
    <s v="kred"/>
    <m/>
    <m/>
    <m/>
    <m/>
    <m/>
    <m/>
    <m/>
    <m/>
    <s v="No"/>
    <n v="45"/>
    <m/>
    <m/>
    <x v="2"/>
    <d v="2021-07-19T18:20:32.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710735123876982784/GjV7JWMk_normal.jpg"/>
    <x v="19"/>
    <d v="2021-07-19T00:00:00.000"/>
    <s v="18:20:32"/>
    <s v="https://twitter.com/sectest9/status/1417187615661445142"/>
    <m/>
    <m/>
    <s v="1417187615661445142"/>
    <m/>
    <b v="0"/>
    <n v="0"/>
    <s v=""/>
    <b v="0"/>
    <s v="en"/>
    <m/>
    <s v=""/>
    <b v="0"/>
    <n v="4"/>
    <s v="1417187523625988097"/>
    <s v="auto is the only way it can be "/>
    <b v="0"/>
    <s v="1417187523625988097"/>
    <s v="Tweet"/>
    <n v="0"/>
    <n v="0"/>
    <m/>
    <m/>
    <m/>
    <m/>
    <m/>
    <m/>
    <m/>
    <m/>
    <n v="1"/>
    <s v="2"/>
    <s v="2"/>
    <m/>
    <m/>
    <m/>
    <m/>
    <m/>
    <m/>
    <m/>
    <m/>
    <m/>
  </r>
  <r>
    <s v="sectest9"/>
    <s v="albertoemachado"/>
    <m/>
    <m/>
    <m/>
    <m/>
    <m/>
    <m/>
    <m/>
    <m/>
    <s v="No"/>
    <n v="46"/>
    <m/>
    <m/>
    <x v="2"/>
    <d v="2021-07-19T18:20:32.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710735123876982784/GjV7JWMk_normal.jpg"/>
    <x v="19"/>
    <d v="2021-07-19T00:00:00.000"/>
    <s v="18:20:32"/>
    <s v="https://twitter.com/sectest9/status/1417187615661445142"/>
    <m/>
    <m/>
    <s v="1417187615661445142"/>
    <m/>
    <b v="0"/>
    <n v="0"/>
    <s v=""/>
    <b v="0"/>
    <s v="en"/>
    <m/>
    <s v=""/>
    <b v="0"/>
    <n v="4"/>
    <s v="1417187523625988097"/>
    <s v="auto is the only way it can be "/>
    <b v="0"/>
    <s v="1417187523625988097"/>
    <s v="Tweet"/>
    <n v="0"/>
    <n v="0"/>
    <m/>
    <m/>
    <m/>
    <m/>
    <m/>
    <m/>
    <m/>
    <m/>
    <n v="1"/>
    <s v="2"/>
    <s v="2"/>
    <m/>
    <m/>
    <m/>
    <m/>
    <m/>
    <m/>
    <m/>
    <m/>
    <m/>
  </r>
  <r>
    <s v="sectest9"/>
    <s v="eli_krumova"/>
    <m/>
    <m/>
    <m/>
    <m/>
    <m/>
    <m/>
    <m/>
    <m/>
    <s v="No"/>
    <n v="47"/>
    <m/>
    <m/>
    <x v="1"/>
    <d v="2021-07-19T18:20:32.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710735123876982784/GjV7JWMk_normal.jpg"/>
    <x v="19"/>
    <d v="2021-07-19T00:00:00.000"/>
    <s v="18:20:32"/>
    <s v="https://twitter.com/sectest9/status/1417187615661445142"/>
    <m/>
    <m/>
    <s v="1417187615661445142"/>
    <m/>
    <b v="0"/>
    <n v="0"/>
    <s v=""/>
    <b v="0"/>
    <s v="en"/>
    <m/>
    <s v=""/>
    <b v="0"/>
    <n v="4"/>
    <s v="1417187523625988097"/>
    <s v="auto is the only way it can be "/>
    <b v="0"/>
    <s v="1417187523625988097"/>
    <s v="Tweet"/>
    <n v="0"/>
    <n v="0"/>
    <m/>
    <m/>
    <m/>
    <m/>
    <m/>
    <m/>
    <m/>
    <m/>
    <n v="1"/>
    <s v="2"/>
    <s v="2"/>
    <n v="0"/>
    <n v="0"/>
    <n v="0"/>
    <n v="0"/>
    <n v="0"/>
    <n v="0"/>
    <n v="27"/>
    <n v="100"/>
    <n v="27"/>
  </r>
  <r>
    <s v="diebo37rt"/>
    <s v="hashtagmarketi7"/>
    <m/>
    <m/>
    <m/>
    <m/>
    <m/>
    <m/>
    <m/>
    <m/>
    <s v="No"/>
    <n v="48"/>
    <m/>
    <m/>
    <x v="2"/>
    <d v="2021-07-13T11:48:14.000"/>
    <s v="🔎 ¿Cómo? ¿Qué? ¿Para qué? Usar #Hashtag en los #eventos #SEOhashtag_x000a__x000a_✍ vía @hashtagmarketi7_x000a__x000a_#SEO #SocialMedia https://t.co/MzGMzxQftf"/>
    <s v="https://www.youtube.com/watch?v=LZIzkVFb41M"/>
    <s v="youtube.com"/>
    <x v="6"/>
    <m/>
    <s v="https://pbs.twimg.com/profile_images/1335175975013912576/S8c0Y-aG_normal.jpg"/>
    <x v="20"/>
    <d v="2021-07-13T00:00:00.000"/>
    <s v="11:48:14"/>
    <s v="https://twitter.com/diebo37rt/status/1414914564999847942"/>
    <m/>
    <m/>
    <s v="1414914564999847942"/>
    <m/>
    <b v="0"/>
    <n v="0"/>
    <s v=""/>
    <b v="0"/>
    <s v="es"/>
    <m/>
    <s v=""/>
    <b v="0"/>
    <n v="42"/>
    <s v="1405471696459603972"/>
    <s v="Twitter Web App"/>
    <b v="0"/>
    <s v="1405471696459603972"/>
    <s v="Tweet"/>
    <n v="0"/>
    <n v="0"/>
    <m/>
    <m/>
    <m/>
    <m/>
    <m/>
    <m/>
    <m/>
    <m/>
    <n v="3"/>
    <s v="1"/>
    <s v="1"/>
    <m/>
    <m/>
    <m/>
    <m/>
    <m/>
    <m/>
    <m/>
    <m/>
    <m/>
  </r>
  <r>
    <s v="diebo37rt"/>
    <s v="loxlo3"/>
    <m/>
    <m/>
    <m/>
    <m/>
    <m/>
    <m/>
    <m/>
    <m/>
    <s v="No"/>
    <n v="49"/>
    <m/>
    <m/>
    <x v="1"/>
    <d v="2021-07-13T11:48:14.000"/>
    <s v="🔎 ¿Cómo? ¿Qué? ¿Para qué? Usar #Hashtag en los #eventos #SEOhashtag_x000a__x000a_✍ vía @hashtagmarketi7_x000a__x000a_#SEO #SocialMedia https://t.co/MzGMzxQftf"/>
    <s v="https://www.youtube.com/watch?v=LZIzkVFb41M"/>
    <s v="youtube.com"/>
    <x v="6"/>
    <m/>
    <s v="https://pbs.twimg.com/profile_images/1335175975013912576/S8c0Y-aG_normal.jpg"/>
    <x v="20"/>
    <d v="2021-07-13T00:00:00.000"/>
    <s v="11:48:14"/>
    <s v="https://twitter.com/diebo37rt/status/1414914564999847942"/>
    <m/>
    <m/>
    <s v="1414914564999847942"/>
    <m/>
    <b v="0"/>
    <n v="0"/>
    <s v=""/>
    <b v="0"/>
    <s v="es"/>
    <m/>
    <s v=""/>
    <b v="0"/>
    <n v="42"/>
    <s v="1405471696459603972"/>
    <s v="Twitter Web App"/>
    <b v="0"/>
    <s v="1405471696459603972"/>
    <s v="Tweet"/>
    <n v="0"/>
    <n v="0"/>
    <m/>
    <m/>
    <m/>
    <m/>
    <m/>
    <m/>
    <m/>
    <m/>
    <n v="3"/>
    <s v="1"/>
    <s v="1"/>
    <n v="0"/>
    <n v="0"/>
    <n v="0"/>
    <n v="0"/>
    <n v="0"/>
    <n v="0"/>
    <n v="14"/>
    <n v="100"/>
    <n v="14"/>
  </r>
  <r>
    <s v="diebo37rt"/>
    <s v="hashtagmarketi7"/>
    <m/>
    <m/>
    <m/>
    <m/>
    <m/>
    <m/>
    <m/>
    <m/>
    <s v="No"/>
    <n v="50"/>
    <m/>
    <m/>
    <x v="2"/>
    <d v="2021-07-15T22:50:15.000"/>
    <s v="🔎 ¿Cómo? ¿Qué? ¿Para qué? Usar #Hashtag en los #eventos #SEOhashtag_x000a__x000a_✍ vía @hashtagmarketi7_x000a__x000a_#SEO #SocialMedia https://t.co/MzGMzxQftf"/>
    <s v="https://www.youtube.com/watch?v=LZIzkVFb41M"/>
    <s v="youtube.com"/>
    <x v="6"/>
    <m/>
    <s v="https://pbs.twimg.com/profile_images/1335175975013912576/S8c0Y-aG_normal.jpg"/>
    <x v="21"/>
    <d v="2021-07-15T00:00:00.000"/>
    <s v="22:50:15"/>
    <s v="https://twitter.com/diebo37rt/status/1415805940771733509"/>
    <m/>
    <m/>
    <s v="1415805940771733509"/>
    <m/>
    <b v="0"/>
    <n v="0"/>
    <s v=""/>
    <b v="0"/>
    <s v="es"/>
    <m/>
    <s v=""/>
    <b v="0"/>
    <n v="42"/>
    <s v="1405471696459603972"/>
    <s v="Twitter Web App"/>
    <b v="0"/>
    <s v="1405471696459603972"/>
    <s v="Tweet"/>
    <n v="0"/>
    <n v="0"/>
    <m/>
    <m/>
    <m/>
    <m/>
    <m/>
    <m/>
    <m/>
    <m/>
    <n v="3"/>
    <s v="1"/>
    <s v="1"/>
    <m/>
    <m/>
    <m/>
    <m/>
    <m/>
    <m/>
    <m/>
    <m/>
    <m/>
  </r>
  <r>
    <s v="diebo37rt"/>
    <s v="loxlo3"/>
    <m/>
    <m/>
    <m/>
    <m/>
    <m/>
    <m/>
    <m/>
    <m/>
    <s v="No"/>
    <n v="51"/>
    <m/>
    <m/>
    <x v="1"/>
    <d v="2021-07-15T22:50:15.000"/>
    <s v="🔎 ¿Cómo? ¿Qué? ¿Para qué? Usar #Hashtag en los #eventos #SEOhashtag_x000a__x000a_✍ vía @hashtagmarketi7_x000a__x000a_#SEO #SocialMedia https://t.co/MzGMzxQftf"/>
    <s v="https://www.youtube.com/watch?v=LZIzkVFb41M"/>
    <s v="youtube.com"/>
    <x v="6"/>
    <m/>
    <s v="https://pbs.twimg.com/profile_images/1335175975013912576/S8c0Y-aG_normal.jpg"/>
    <x v="21"/>
    <d v="2021-07-15T00:00:00.000"/>
    <s v="22:50:15"/>
    <s v="https://twitter.com/diebo37rt/status/1415805940771733509"/>
    <m/>
    <m/>
    <s v="1415805940771733509"/>
    <m/>
    <b v="0"/>
    <n v="0"/>
    <s v=""/>
    <b v="0"/>
    <s v="es"/>
    <m/>
    <s v=""/>
    <b v="0"/>
    <n v="42"/>
    <s v="1405471696459603972"/>
    <s v="Twitter Web App"/>
    <b v="0"/>
    <s v="1405471696459603972"/>
    <s v="Tweet"/>
    <n v="0"/>
    <n v="0"/>
    <m/>
    <m/>
    <m/>
    <m/>
    <m/>
    <m/>
    <m/>
    <m/>
    <n v="3"/>
    <s v="1"/>
    <s v="1"/>
    <n v="0"/>
    <n v="0"/>
    <n v="0"/>
    <n v="0"/>
    <n v="0"/>
    <n v="0"/>
    <n v="14"/>
    <n v="100"/>
    <n v="14"/>
  </r>
  <r>
    <s v="diebo37rt"/>
    <s v="hashtagmarketi7"/>
    <m/>
    <m/>
    <m/>
    <m/>
    <m/>
    <m/>
    <m/>
    <m/>
    <s v="No"/>
    <n v="52"/>
    <m/>
    <m/>
    <x v="2"/>
    <d v="2021-07-19T18:21:01.000"/>
    <s v="🔎 ¿Cómo? ¿Qué? ¿Para qué? Usar #Hashtag en los #eventos #SEOhashtag_x000a__x000a_✍ vía @hashtagmarketi7_x000a__x000a_#SEO #SocialMedia https://t.co/MzGMzxQftf"/>
    <s v="https://www.youtube.com/watch?v=LZIzkVFb41M"/>
    <s v="youtube.com"/>
    <x v="6"/>
    <m/>
    <s v="https://pbs.twimg.com/profile_images/1335175975013912576/S8c0Y-aG_normal.jpg"/>
    <x v="22"/>
    <d v="2021-07-19T00:00:00.000"/>
    <s v="18:21:01"/>
    <s v="https://twitter.com/diebo37rt/status/1417187740102414339"/>
    <m/>
    <m/>
    <s v="1417187740102414339"/>
    <m/>
    <b v="0"/>
    <n v="0"/>
    <s v=""/>
    <b v="0"/>
    <s v="es"/>
    <m/>
    <s v=""/>
    <b v="0"/>
    <n v="42"/>
    <s v="1405471696459603972"/>
    <s v="Twitter Web App"/>
    <b v="0"/>
    <s v="1405471696459603972"/>
    <s v="Tweet"/>
    <n v="0"/>
    <n v="0"/>
    <m/>
    <m/>
    <m/>
    <m/>
    <m/>
    <m/>
    <m/>
    <m/>
    <n v="3"/>
    <s v="1"/>
    <s v="1"/>
    <m/>
    <m/>
    <m/>
    <m/>
    <m/>
    <m/>
    <m/>
    <m/>
    <m/>
  </r>
  <r>
    <s v="diebo37rt"/>
    <s v="loxlo3"/>
    <m/>
    <m/>
    <m/>
    <m/>
    <m/>
    <m/>
    <m/>
    <m/>
    <s v="No"/>
    <n v="53"/>
    <m/>
    <m/>
    <x v="1"/>
    <d v="2021-07-19T18:21:01.000"/>
    <s v="🔎 ¿Cómo? ¿Qué? ¿Para qué? Usar #Hashtag en los #eventos #SEOhashtag_x000a__x000a_✍ vía @hashtagmarketi7_x000a__x000a_#SEO #SocialMedia https://t.co/MzGMzxQftf"/>
    <s v="https://www.youtube.com/watch?v=LZIzkVFb41M"/>
    <s v="youtube.com"/>
    <x v="6"/>
    <m/>
    <s v="https://pbs.twimg.com/profile_images/1335175975013912576/S8c0Y-aG_normal.jpg"/>
    <x v="22"/>
    <d v="2021-07-19T00:00:00.000"/>
    <s v="18:21:01"/>
    <s v="https://twitter.com/diebo37rt/status/1417187740102414339"/>
    <m/>
    <m/>
    <s v="1417187740102414339"/>
    <m/>
    <b v="0"/>
    <n v="0"/>
    <s v=""/>
    <b v="0"/>
    <s v="es"/>
    <m/>
    <s v=""/>
    <b v="0"/>
    <n v="42"/>
    <s v="1405471696459603972"/>
    <s v="Twitter Web App"/>
    <b v="0"/>
    <s v="1405471696459603972"/>
    <s v="Tweet"/>
    <n v="0"/>
    <n v="0"/>
    <m/>
    <m/>
    <m/>
    <m/>
    <m/>
    <m/>
    <m/>
    <m/>
    <n v="3"/>
    <s v="1"/>
    <s v="1"/>
    <n v="0"/>
    <n v="0"/>
    <n v="0"/>
    <n v="0"/>
    <n v="0"/>
    <n v="0"/>
    <n v="14"/>
    <n v="100"/>
    <n v="14"/>
  </r>
  <r>
    <s v="loxlo3"/>
    <s v="hashtagmarketi7"/>
    <m/>
    <m/>
    <m/>
    <m/>
    <m/>
    <m/>
    <m/>
    <m/>
    <s v="No"/>
    <n v="54"/>
    <m/>
    <m/>
    <x v="0"/>
    <d v="2021-06-17T10:25:39.000"/>
    <s v="🔎 ¿Cómo? ¿Qué? ¿Para qué? Usar #Hashtag en los #eventos #SEOhashtag_x000a__x000a_✍ vía @hashtagmarketi7_x000a__x000a_#SEO #SocialMedia https://t.co/MzGMzxQftf"/>
    <s v="https://www.youtube.com/watch?v=LZIzkVFb41M"/>
    <s v="youtube.com"/>
    <x v="6"/>
    <m/>
    <s v="https://pbs.twimg.com/profile_images/1130048941725224962/Y0oxVXxb_normal.jpg"/>
    <x v="23"/>
    <d v="2021-06-17T00:00:00.000"/>
    <s v="10:25:39"/>
    <s v="https://twitter.com/loxlo3/status/1405471696459603972"/>
    <m/>
    <m/>
    <s v="1405471696459603972"/>
    <m/>
    <b v="0"/>
    <n v="26"/>
    <s v=""/>
    <b v="0"/>
    <s v="es"/>
    <m/>
    <s v=""/>
    <b v="0"/>
    <n v="42"/>
    <s v=""/>
    <s v="Bloguers.net ShareMarket"/>
    <b v="0"/>
    <s v="1405471696459603972"/>
    <s v="Retweet"/>
    <n v="0"/>
    <n v="0"/>
    <m/>
    <m/>
    <m/>
    <m/>
    <m/>
    <m/>
    <m/>
    <m/>
    <n v="1"/>
    <s v="1"/>
    <s v="1"/>
    <n v="0"/>
    <n v="0"/>
    <n v="0"/>
    <n v="0"/>
    <n v="0"/>
    <n v="0"/>
    <n v="14"/>
    <n v="100"/>
    <n v="14"/>
  </r>
  <r>
    <s v="kalkua1"/>
    <s v="loxlo3"/>
    <m/>
    <m/>
    <m/>
    <m/>
    <m/>
    <m/>
    <m/>
    <m/>
    <s v="No"/>
    <n v="55"/>
    <m/>
    <m/>
    <x v="1"/>
    <d v="2021-07-19T18:24:09.000"/>
    <s v="🔎 ¿Cómo? ¿Qué? ¿Para qué? Usar #Hashtag en los #eventos #SEOhashtag_x000a__x000a_✍ vía @hashtagmarketi7_x000a__x000a_#SEO #SocialMedia https://t.co/MzGMzxQftf"/>
    <s v="https://www.youtube.com/watch?v=LZIzkVFb41M"/>
    <s v="youtube.com"/>
    <x v="6"/>
    <m/>
    <s v="https://pbs.twimg.com/profile_images/1411741813493407752/q4dhW7g5_normal.jpg"/>
    <x v="24"/>
    <d v="2021-07-19T00:00:00.000"/>
    <s v="18:24:09"/>
    <s v="https://twitter.com/kalkua1/status/1417188526043566088"/>
    <m/>
    <m/>
    <s v="1417188526043566088"/>
    <m/>
    <b v="0"/>
    <n v="0"/>
    <s v=""/>
    <b v="0"/>
    <s v="es"/>
    <m/>
    <s v=""/>
    <b v="0"/>
    <n v="42"/>
    <s v="1405471696459603972"/>
    <s v="Twitter for iPhone"/>
    <b v="0"/>
    <s v="1405471696459603972"/>
    <s v="Tweet"/>
    <n v="0"/>
    <n v="0"/>
    <m/>
    <m/>
    <m/>
    <m/>
    <m/>
    <m/>
    <m/>
    <m/>
    <n v="1"/>
    <s v="1"/>
    <s v="1"/>
    <m/>
    <m/>
    <m/>
    <m/>
    <m/>
    <m/>
    <m/>
    <m/>
    <m/>
  </r>
  <r>
    <s v="kalkua1"/>
    <s v="hashtagmarketi7"/>
    <m/>
    <m/>
    <m/>
    <m/>
    <m/>
    <m/>
    <m/>
    <m/>
    <s v="No"/>
    <n v="56"/>
    <m/>
    <m/>
    <x v="2"/>
    <d v="2021-07-19T18:24:09.000"/>
    <s v="🔎 ¿Cómo? ¿Qué? ¿Para qué? Usar #Hashtag en los #eventos #SEOhashtag_x000a__x000a_✍ vía @hashtagmarketi7_x000a__x000a_#SEO #SocialMedia https://t.co/MzGMzxQftf"/>
    <s v="https://www.youtube.com/watch?v=LZIzkVFb41M"/>
    <s v="youtube.com"/>
    <x v="6"/>
    <m/>
    <s v="https://pbs.twimg.com/profile_images/1411741813493407752/q4dhW7g5_normal.jpg"/>
    <x v="24"/>
    <d v="2021-07-19T00:00:00.000"/>
    <s v="18:24:09"/>
    <s v="https://twitter.com/kalkua1/status/1417188526043566088"/>
    <m/>
    <m/>
    <s v="1417188526043566088"/>
    <m/>
    <b v="0"/>
    <n v="0"/>
    <s v=""/>
    <b v="0"/>
    <s v="es"/>
    <m/>
    <s v=""/>
    <b v="0"/>
    <n v="42"/>
    <s v="1405471696459603972"/>
    <s v="Twitter for iPhone"/>
    <b v="0"/>
    <s v="1405471696459603972"/>
    <s v="Tweet"/>
    <n v="0"/>
    <n v="0"/>
    <m/>
    <m/>
    <m/>
    <m/>
    <m/>
    <m/>
    <m/>
    <m/>
    <n v="1"/>
    <s v="1"/>
    <s v="1"/>
    <n v="0"/>
    <n v="0"/>
    <n v="0"/>
    <n v="0"/>
    <n v="0"/>
    <n v="0"/>
    <n v="14"/>
    <n v="100"/>
    <n v="14"/>
  </r>
  <r>
    <s v="jfsebastian146"/>
    <s v="iotslam"/>
    <m/>
    <m/>
    <m/>
    <m/>
    <m/>
    <m/>
    <m/>
    <m/>
    <s v="No"/>
    <n v="57"/>
    <m/>
    <m/>
    <x v="2"/>
    <d v="2021-07-15T06:29:09.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237378547225952256/-gpXQWVs_normal.jpg"/>
    <x v="25"/>
    <d v="2021-07-15T00:00:00.000"/>
    <s v="06:29:09"/>
    <s v="https://twitter.com/jfsebastian146/status/1415559040914972674"/>
    <m/>
    <m/>
    <s v="1415559040914972674"/>
    <m/>
    <b v="0"/>
    <n v="0"/>
    <s v=""/>
    <b v="0"/>
    <s v="en"/>
    <m/>
    <s v=""/>
    <b v="0"/>
    <n v="2"/>
    <s v="1415231676255543298"/>
    <s v="My1stNewApp"/>
    <b v="0"/>
    <s v="1415231676255543298"/>
    <s v="Tweet"/>
    <n v="0"/>
    <n v="0"/>
    <m/>
    <m/>
    <m/>
    <m/>
    <m/>
    <m/>
    <m/>
    <m/>
    <n v="2"/>
    <s v="2"/>
    <s v="2"/>
    <m/>
    <m/>
    <m/>
    <m/>
    <m/>
    <m/>
    <m/>
    <m/>
    <m/>
  </r>
  <r>
    <s v="jfsebastian146"/>
    <s v="iotchannel"/>
    <m/>
    <m/>
    <m/>
    <m/>
    <m/>
    <m/>
    <m/>
    <m/>
    <s v="No"/>
    <n v="58"/>
    <m/>
    <m/>
    <x v="2"/>
    <d v="2021-07-15T06:29:09.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237378547225952256/-gpXQWVs_normal.jpg"/>
    <x v="25"/>
    <d v="2021-07-15T00:00:00.000"/>
    <s v="06:29:09"/>
    <s v="https://twitter.com/jfsebastian146/status/1415559040914972674"/>
    <m/>
    <m/>
    <s v="1415559040914972674"/>
    <m/>
    <b v="0"/>
    <n v="0"/>
    <s v=""/>
    <b v="0"/>
    <s v="en"/>
    <m/>
    <s v=""/>
    <b v="0"/>
    <n v="2"/>
    <s v="1415231676255543298"/>
    <s v="My1stNewApp"/>
    <b v="0"/>
    <s v="1415231676255543298"/>
    <s v="Tweet"/>
    <n v="0"/>
    <n v="0"/>
    <m/>
    <m/>
    <m/>
    <m/>
    <m/>
    <m/>
    <m/>
    <m/>
    <n v="2"/>
    <s v="2"/>
    <s v="2"/>
    <m/>
    <m/>
    <m/>
    <m/>
    <m/>
    <m/>
    <m/>
    <m/>
    <m/>
  </r>
  <r>
    <s v="jfsebastian146"/>
    <s v="iotcommunity"/>
    <m/>
    <m/>
    <m/>
    <m/>
    <m/>
    <m/>
    <m/>
    <m/>
    <s v="No"/>
    <n v="59"/>
    <m/>
    <m/>
    <x v="2"/>
    <d v="2021-07-15T06:29:09.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237378547225952256/-gpXQWVs_normal.jpg"/>
    <x v="25"/>
    <d v="2021-07-15T00:00:00.000"/>
    <s v="06:29:09"/>
    <s v="https://twitter.com/jfsebastian146/status/1415559040914972674"/>
    <m/>
    <m/>
    <s v="1415559040914972674"/>
    <m/>
    <b v="0"/>
    <n v="0"/>
    <s v=""/>
    <b v="0"/>
    <s v="en"/>
    <m/>
    <s v=""/>
    <b v="0"/>
    <n v="2"/>
    <s v="1415231676255543298"/>
    <s v="My1stNewApp"/>
    <b v="0"/>
    <s v="1415231676255543298"/>
    <s v="Tweet"/>
    <n v="0"/>
    <n v="0"/>
    <m/>
    <m/>
    <m/>
    <m/>
    <m/>
    <m/>
    <m/>
    <m/>
    <n v="2"/>
    <s v="2"/>
    <s v="2"/>
    <m/>
    <m/>
    <m/>
    <m/>
    <m/>
    <m/>
    <m/>
    <m/>
    <m/>
  </r>
  <r>
    <s v="jfsebastian146"/>
    <s v="kred"/>
    <m/>
    <m/>
    <m/>
    <m/>
    <m/>
    <m/>
    <m/>
    <m/>
    <s v="No"/>
    <n v="60"/>
    <m/>
    <m/>
    <x v="2"/>
    <d v="2021-07-15T06:29:09.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237378547225952256/-gpXQWVs_normal.jpg"/>
    <x v="25"/>
    <d v="2021-07-15T00:00:00.000"/>
    <s v="06:29:09"/>
    <s v="https://twitter.com/jfsebastian146/status/1415559040914972674"/>
    <m/>
    <m/>
    <s v="1415559040914972674"/>
    <m/>
    <b v="0"/>
    <n v="0"/>
    <s v=""/>
    <b v="0"/>
    <s v="en"/>
    <m/>
    <s v=""/>
    <b v="0"/>
    <n v="2"/>
    <s v="1415231676255543298"/>
    <s v="My1stNewApp"/>
    <b v="0"/>
    <s v="1415231676255543298"/>
    <s v="Tweet"/>
    <n v="0"/>
    <n v="0"/>
    <m/>
    <m/>
    <m/>
    <m/>
    <m/>
    <m/>
    <m/>
    <m/>
    <n v="2"/>
    <s v="2"/>
    <s v="2"/>
    <m/>
    <m/>
    <m/>
    <m/>
    <m/>
    <m/>
    <m/>
    <m/>
    <m/>
  </r>
  <r>
    <s v="jfsebastian146"/>
    <s v="albertoemachado"/>
    <m/>
    <m/>
    <m/>
    <m/>
    <m/>
    <m/>
    <m/>
    <m/>
    <s v="No"/>
    <n v="61"/>
    <m/>
    <m/>
    <x v="2"/>
    <d v="2021-07-15T06:29:09.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237378547225952256/-gpXQWVs_normal.jpg"/>
    <x v="25"/>
    <d v="2021-07-15T00:00:00.000"/>
    <s v="06:29:09"/>
    <s v="https://twitter.com/jfsebastian146/status/1415559040914972674"/>
    <m/>
    <m/>
    <s v="1415559040914972674"/>
    <m/>
    <b v="0"/>
    <n v="0"/>
    <s v=""/>
    <b v="0"/>
    <s v="en"/>
    <m/>
    <s v=""/>
    <b v="0"/>
    <n v="2"/>
    <s v="1415231676255543298"/>
    <s v="My1stNewApp"/>
    <b v="0"/>
    <s v="1415231676255543298"/>
    <s v="Tweet"/>
    <n v="0"/>
    <n v="0"/>
    <m/>
    <m/>
    <m/>
    <m/>
    <m/>
    <m/>
    <m/>
    <m/>
    <n v="2"/>
    <s v="2"/>
    <s v="2"/>
    <m/>
    <m/>
    <m/>
    <m/>
    <m/>
    <m/>
    <m/>
    <m/>
    <m/>
  </r>
  <r>
    <s v="jfsebastian146"/>
    <s v="eli_krumova"/>
    <m/>
    <m/>
    <m/>
    <m/>
    <m/>
    <m/>
    <m/>
    <m/>
    <s v="No"/>
    <n v="62"/>
    <m/>
    <m/>
    <x v="1"/>
    <d v="2021-07-15T06:29:09.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237378547225952256/-gpXQWVs_normal.jpg"/>
    <x v="25"/>
    <d v="2021-07-15T00:00:00.000"/>
    <s v="06:29:09"/>
    <s v="https://twitter.com/jfsebastian146/status/1415559040914972674"/>
    <m/>
    <m/>
    <s v="1415559040914972674"/>
    <m/>
    <b v="0"/>
    <n v="0"/>
    <s v=""/>
    <b v="0"/>
    <s v="en"/>
    <m/>
    <s v=""/>
    <b v="0"/>
    <n v="2"/>
    <s v="1415231676255543298"/>
    <s v="My1stNewApp"/>
    <b v="0"/>
    <s v="1415231676255543298"/>
    <s v="Tweet"/>
    <n v="0"/>
    <n v="0"/>
    <m/>
    <m/>
    <m/>
    <m/>
    <m/>
    <m/>
    <m/>
    <m/>
    <n v="2"/>
    <s v="2"/>
    <s v="2"/>
    <n v="0"/>
    <n v="0"/>
    <n v="0"/>
    <n v="0"/>
    <n v="0"/>
    <n v="0"/>
    <n v="27"/>
    <n v="100"/>
    <n v="27"/>
  </r>
  <r>
    <s v="jfsebastian146"/>
    <s v="iotslam"/>
    <m/>
    <m/>
    <m/>
    <m/>
    <m/>
    <m/>
    <m/>
    <m/>
    <s v="No"/>
    <n v="63"/>
    <m/>
    <m/>
    <x v="2"/>
    <d v="2021-07-19T18:31:30.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237378547225952256/-gpXQWVs_normal.jpg"/>
    <x v="26"/>
    <d v="2021-07-19T00:00:00.000"/>
    <s v="18:31:30"/>
    <s v="https://twitter.com/jfsebastian146/status/1417190374490136581"/>
    <m/>
    <m/>
    <s v="1417190374490136581"/>
    <m/>
    <b v="0"/>
    <n v="0"/>
    <s v=""/>
    <b v="0"/>
    <s v="en"/>
    <m/>
    <s v=""/>
    <b v="0"/>
    <n v="4"/>
    <s v="1417187523625988097"/>
    <s v="My1stNewApp"/>
    <b v="0"/>
    <s v="1417187523625988097"/>
    <s v="Tweet"/>
    <n v="0"/>
    <n v="0"/>
    <m/>
    <m/>
    <m/>
    <m/>
    <m/>
    <m/>
    <m/>
    <m/>
    <n v="2"/>
    <s v="2"/>
    <s v="2"/>
    <m/>
    <m/>
    <m/>
    <m/>
    <m/>
    <m/>
    <m/>
    <m/>
    <m/>
  </r>
  <r>
    <s v="jfsebastian146"/>
    <s v="iotchannel"/>
    <m/>
    <m/>
    <m/>
    <m/>
    <m/>
    <m/>
    <m/>
    <m/>
    <s v="No"/>
    <n v="64"/>
    <m/>
    <m/>
    <x v="2"/>
    <d v="2021-07-19T18:31:30.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237378547225952256/-gpXQWVs_normal.jpg"/>
    <x v="26"/>
    <d v="2021-07-19T00:00:00.000"/>
    <s v="18:31:30"/>
    <s v="https://twitter.com/jfsebastian146/status/1417190374490136581"/>
    <m/>
    <m/>
    <s v="1417190374490136581"/>
    <m/>
    <b v="0"/>
    <n v="0"/>
    <s v=""/>
    <b v="0"/>
    <s v="en"/>
    <m/>
    <s v=""/>
    <b v="0"/>
    <n v="4"/>
    <s v="1417187523625988097"/>
    <s v="My1stNewApp"/>
    <b v="0"/>
    <s v="1417187523625988097"/>
    <s v="Tweet"/>
    <n v="0"/>
    <n v="0"/>
    <m/>
    <m/>
    <m/>
    <m/>
    <m/>
    <m/>
    <m/>
    <m/>
    <n v="2"/>
    <s v="2"/>
    <s v="2"/>
    <m/>
    <m/>
    <m/>
    <m/>
    <m/>
    <m/>
    <m/>
    <m/>
    <m/>
  </r>
  <r>
    <s v="jfsebastian146"/>
    <s v="iotcommunity"/>
    <m/>
    <m/>
    <m/>
    <m/>
    <m/>
    <m/>
    <m/>
    <m/>
    <s v="No"/>
    <n v="65"/>
    <m/>
    <m/>
    <x v="2"/>
    <d v="2021-07-19T18:31:30.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237378547225952256/-gpXQWVs_normal.jpg"/>
    <x v="26"/>
    <d v="2021-07-19T00:00:00.000"/>
    <s v="18:31:30"/>
    <s v="https://twitter.com/jfsebastian146/status/1417190374490136581"/>
    <m/>
    <m/>
    <s v="1417190374490136581"/>
    <m/>
    <b v="0"/>
    <n v="0"/>
    <s v=""/>
    <b v="0"/>
    <s v="en"/>
    <m/>
    <s v=""/>
    <b v="0"/>
    <n v="4"/>
    <s v="1417187523625988097"/>
    <s v="My1stNewApp"/>
    <b v="0"/>
    <s v="1417187523625988097"/>
    <s v="Tweet"/>
    <n v="0"/>
    <n v="0"/>
    <m/>
    <m/>
    <m/>
    <m/>
    <m/>
    <m/>
    <m/>
    <m/>
    <n v="2"/>
    <s v="2"/>
    <s v="2"/>
    <m/>
    <m/>
    <m/>
    <m/>
    <m/>
    <m/>
    <m/>
    <m/>
    <m/>
  </r>
  <r>
    <s v="jfsebastian146"/>
    <s v="kred"/>
    <m/>
    <m/>
    <m/>
    <m/>
    <m/>
    <m/>
    <m/>
    <m/>
    <s v="No"/>
    <n v="66"/>
    <m/>
    <m/>
    <x v="2"/>
    <d v="2021-07-19T18:31:30.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237378547225952256/-gpXQWVs_normal.jpg"/>
    <x v="26"/>
    <d v="2021-07-19T00:00:00.000"/>
    <s v="18:31:30"/>
    <s v="https://twitter.com/jfsebastian146/status/1417190374490136581"/>
    <m/>
    <m/>
    <s v="1417190374490136581"/>
    <m/>
    <b v="0"/>
    <n v="0"/>
    <s v=""/>
    <b v="0"/>
    <s v="en"/>
    <m/>
    <s v=""/>
    <b v="0"/>
    <n v="4"/>
    <s v="1417187523625988097"/>
    <s v="My1stNewApp"/>
    <b v="0"/>
    <s v="1417187523625988097"/>
    <s v="Tweet"/>
    <n v="0"/>
    <n v="0"/>
    <m/>
    <m/>
    <m/>
    <m/>
    <m/>
    <m/>
    <m/>
    <m/>
    <n v="2"/>
    <s v="2"/>
    <s v="2"/>
    <m/>
    <m/>
    <m/>
    <m/>
    <m/>
    <m/>
    <m/>
    <m/>
    <m/>
  </r>
  <r>
    <s v="jfsebastian146"/>
    <s v="albertoemachado"/>
    <m/>
    <m/>
    <m/>
    <m/>
    <m/>
    <m/>
    <m/>
    <m/>
    <s v="No"/>
    <n v="67"/>
    <m/>
    <m/>
    <x v="2"/>
    <d v="2021-07-19T18:31:30.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237378547225952256/-gpXQWVs_normal.jpg"/>
    <x v="26"/>
    <d v="2021-07-19T00:00:00.000"/>
    <s v="18:31:30"/>
    <s v="https://twitter.com/jfsebastian146/status/1417190374490136581"/>
    <m/>
    <m/>
    <s v="1417190374490136581"/>
    <m/>
    <b v="0"/>
    <n v="0"/>
    <s v=""/>
    <b v="0"/>
    <s v="en"/>
    <m/>
    <s v=""/>
    <b v="0"/>
    <n v="4"/>
    <s v="1417187523625988097"/>
    <s v="My1stNewApp"/>
    <b v="0"/>
    <s v="1417187523625988097"/>
    <s v="Tweet"/>
    <n v="0"/>
    <n v="0"/>
    <m/>
    <m/>
    <m/>
    <m/>
    <m/>
    <m/>
    <m/>
    <m/>
    <n v="2"/>
    <s v="2"/>
    <s v="2"/>
    <m/>
    <m/>
    <m/>
    <m/>
    <m/>
    <m/>
    <m/>
    <m/>
    <m/>
  </r>
  <r>
    <s v="jfsebastian146"/>
    <s v="eli_krumova"/>
    <m/>
    <m/>
    <m/>
    <m/>
    <m/>
    <m/>
    <m/>
    <m/>
    <s v="No"/>
    <n v="68"/>
    <m/>
    <m/>
    <x v="1"/>
    <d v="2021-07-19T18:31:30.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237378547225952256/-gpXQWVs_normal.jpg"/>
    <x v="26"/>
    <d v="2021-07-19T00:00:00.000"/>
    <s v="18:31:30"/>
    <s v="https://twitter.com/jfsebastian146/status/1417190374490136581"/>
    <m/>
    <m/>
    <s v="1417190374490136581"/>
    <m/>
    <b v="0"/>
    <n v="0"/>
    <s v=""/>
    <b v="0"/>
    <s v="en"/>
    <m/>
    <s v=""/>
    <b v="0"/>
    <n v="4"/>
    <s v="1417187523625988097"/>
    <s v="My1stNewApp"/>
    <b v="0"/>
    <s v="1417187523625988097"/>
    <s v="Tweet"/>
    <n v="0"/>
    <n v="0"/>
    <m/>
    <m/>
    <m/>
    <m/>
    <m/>
    <m/>
    <m/>
    <m/>
    <n v="2"/>
    <s v="2"/>
    <s v="2"/>
    <n v="0"/>
    <n v="0"/>
    <n v="0"/>
    <n v="0"/>
    <n v="0"/>
    <n v="0"/>
    <n v="27"/>
    <n v="100"/>
    <n v="27"/>
  </r>
  <r>
    <s v="sapiensdigital"/>
    <s v="hashtagmarketi7"/>
    <m/>
    <m/>
    <m/>
    <m/>
    <m/>
    <m/>
    <m/>
    <m/>
    <s v="No"/>
    <n v="69"/>
    <m/>
    <m/>
    <x v="0"/>
    <d v="2021-07-13T05:00:47.000"/>
    <s v="💡 Conoce las métricas de un #hashtag antes de interactuar con sus audiencias #SEOhashtag_x000a__x000a_🔖 por @hashtagmarketi7_x000a__x000a_#SEO #SocialMedia https://t.co/DP1ZnQjryQ"/>
    <s v="https://vivianfrancos.com/conoce-las-metricas-de-un-hashtag-antes-de-interactuar-con-sus-audiencias/"/>
    <s v="vivianfrancos.com"/>
    <x v="0"/>
    <m/>
    <s v="https://pbs.twimg.com/profile_images/632321042292174848/v4aJk87k_normal.png"/>
    <x v="27"/>
    <d v="2021-07-13T00:00:00.000"/>
    <s v="05:00:47"/>
    <s v="https://twitter.com/sapiensdigital/status/1414812025646198788"/>
    <m/>
    <m/>
    <s v="1414812025646198788"/>
    <m/>
    <b v="0"/>
    <n v="1"/>
    <s v=""/>
    <b v="0"/>
    <s v="es"/>
    <m/>
    <s v=""/>
    <b v="0"/>
    <n v="1"/>
    <s v=""/>
    <s v="Bloguers.net ShareMarket"/>
    <b v="0"/>
    <s v="1414812025646198788"/>
    <s v="Tweet"/>
    <n v="0"/>
    <n v="0"/>
    <m/>
    <m/>
    <m/>
    <m/>
    <m/>
    <m/>
    <m/>
    <m/>
    <n v="3"/>
    <s v="1"/>
    <s v="1"/>
    <n v="0"/>
    <n v="0"/>
    <n v="0"/>
    <n v="0"/>
    <n v="0"/>
    <n v="0"/>
    <n v="17"/>
    <n v="100"/>
    <n v="17"/>
  </r>
  <r>
    <s v="sapiensdigital"/>
    <s v="hashtagmarketi7"/>
    <m/>
    <m/>
    <m/>
    <m/>
    <m/>
    <m/>
    <m/>
    <m/>
    <s v="No"/>
    <n v="70"/>
    <m/>
    <m/>
    <x v="0"/>
    <d v="2021-07-15T04:00:02.000"/>
    <s v="⏩ Conoce las métricas de un #hashtag antes de interactuar con sus audiencias #SEOhashtag_x000a__x000a_✍ por @hashtagmarketi7_x000a__x000a_#SEO #SocialMedia https://t.co/DP1ZnQjryQ"/>
    <s v="https://vivianfrancos.com/conoce-las-metricas-de-un-hashtag-antes-de-interactuar-con-sus-audiencias/"/>
    <s v="vivianfrancos.com"/>
    <x v="0"/>
    <m/>
    <s v="https://pbs.twimg.com/profile_images/632321042292174848/v4aJk87k_normal.png"/>
    <x v="28"/>
    <d v="2021-07-15T00:00:00.000"/>
    <s v="04:00:02"/>
    <s v="https://twitter.com/sapiensdigital/status/1415521514166890501"/>
    <m/>
    <m/>
    <s v="1415521514166890501"/>
    <m/>
    <b v="0"/>
    <n v="1"/>
    <s v=""/>
    <b v="0"/>
    <s v="es"/>
    <m/>
    <s v=""/>
    <b v="0"/>
    <n v="1"/>
    <s v=""/>
    <s v="Bloguers.net ShareMarket"/>
    <b v="0"/>
    <s v="1415521514166890501"/>
    <s v="Tweet"/>
    <n v="0"/>
    <n v="0"/>
    <m/>
    <m/>
    <m/>
    <m/>
    <m/>
    <m/>
    <m/>
    <m/>
    <n v="3"/>
    <s v="1"/>
    <s v="1"/>
    <n v="0"/>
    <n v="0"/>
    <n v="0"/>
    <n v="0"/>
    <n v="0"/>
    <n v="0"/>
    <n v="17"/>
    <n v="100"/>
    <n v="17"/>
  </r>
  <r>
    <s v="sapiensdigital"/>
    <s v="hashtagmarketi7"/>
    <m/>
    <m/>
    <m/>
    <m/>
    <m/>
    <m/>
    <m/>
    <m/>
    <s v="No"/>
    <n v="71"/>
    <m/>
    <m/>
    <x v="0"/>
    <d v="2021-07-20T07:21:06.000"/>
    <s v="👉 Conoce las métricas de un #hashtag antes de interactuar con sus audiencias #SEOhashtag_x000a__x000a_✏ por @hashtagmarketi7_x000a__x000a_#SEO #SocialMedia https://t.co/DP1ZnQjryQ"/>
    <s v="https://vivianfrancos.com/conoce-las-metricas-de-un-hashtag-antes-de-interactuar-con-sus-audiencias/"/>
    <s v="vivianfrancos.com"/>
    <x v="0"/>
    <m/>
    <s v="https://pbs.twimg.com/profile_images/632321042292174848/v4aJk87k_normal.png"/>
    <x v="29"/>
    <d v="2021-07-20T00:00:00.000"/>
    <s v="07:21:06"/>
    <s v="https://twitter.com/sapiensdigital/status/1417384052819124235"/>
    <m/>
    <m/>
    <s v="1417384052819124235"/>
    <m/>
    <b v="0"/>
    <n v="1"/>
    <s v=""/>
    <b v="0"/>
    <s v="es"/>
    <m/>
    <s v=""/>
    <b v="0"/>
    <n v="1"/>
    <s v=""/>
    <s v="Bloguers.net ShareMarket"/>
    <b v="0"/>
    <s v="1417384052819124235"/>
    <s v="Tweet"/>
    <n v="0"/>
    <n v="0"/>
    <m/>
    <m/>
    <m/>
    <m/>
    <m/>
    <m/>
    <m/>
    <m/>
    <n v="3"/>
    <s v="1"/>
    <s v="1"/>
    <n v="0"/>
    <n v="0"/>
    <n v="0"/>
    <n v="0"/>
    <n v="0"/>
    <n v="0"/>
    <n v="17"/>
    <n v="100"/>
    <n v="17"/>
  </r>
  <r>
    <s v="marketintools1"/>
    <s v="hashtagmarketi7"/>
    <m/>
    <m/>
    <m/>
    <m/>
    <m/>
    <m/>
    <m/>
    <m/>
    <s v="No"/>
    <n v="72"/>
    <m/>
    <m/>
    <x v="0"/>
    <d v="2021-07-20T08:20:30.000"/>
    <s v="✅ Conoce las métricas de un #hashtag antes de interactuar con sus audiencias #SEOhashtag_x000a__x000a_✍ por @hashtagmarketi7_x000a__x000a_#SEO #SocialMedia https://t.co/gzvxugggnw"/>
    <s v="https://vivianfrancos.com/conoce-las-metricas-de-un-hashtag-antes-de-interactuar-con-sus-audiencias/"/>
    <s v="vivianfrancos.com"/>
    <x v="0"/>
    <m/>
    <s v="https://pbs.twimg.com/profile_images/1342084692993040384/3v2I3dKj_normal.jpg"/>
    <x v="30"/>
    <d v="2021-07-20T00:00:00.000"/>
    <s v="08:20:30"/>
    <s v="https://twitter.com/marketintools1/status/1417399001964482561"/>
    <m/>
    <m/>
    <s v="1417399001964482561"/>
    <m/>
    <b v="0"/>
    <n v="2"/>
    <s v=""/>
    <b v="0"/>
    <s v="es"/>
    <m/>
    <s v=""/>
    <b v="0"/>
    <n v="1"/>
    <s v=""/>
    <s v="Bloguers.net ShareMarket"/>
    <b v="0"/>
    <s v="1417399001964482561"/>
    <s v="Tweet"/>
    <n v="0"/>
    <n v="0"/>
    <m/>
    <m/>
    <m/>
    <m/>
    <m/>
    <m/>
    <m/>
    <m/>
    <n v="1"/>
    <s v="1"/>
    <s v="1"/>
    <n v="0"/>
    <n v="0"/>
    <n v="0"/>
    <n v="0"/>
    <n v="0"/>
    <n v="0"/>
    <n v="17"/>
    <n v="100"/>
    <n v="17"/>
  </r>
  <r>
    <s v="emarketersocial"/>
    <s v="hashtagmarketi7"/>
    <m/>
    <m/>
    <m/>
    <m/>
    <m/>
    <m/>
    <m/>
    <m/>
    <s v="No"/>
    <n v="73"/>
    <m/>
    <m/>
    <x v="0"/>
    <d v="2021-07-19T20:24:10.000"/>
    <s v="🔁 Conoce las métricas de un #hashtag antes de interactuar con sus audiencias #SEOhashtag_x000a_👑 vía @hashtagmarketi7_x000a_#SEO #SocialMedia #marketing #eMarketerSocial #marketingdigital #blogger #implementadorweb #podcaster #videopodcasting #youtuber https://t.co/GgGUYRiG11"/>
    <s v="https://vivianfrancos.com/conoce-las-metricas-de-un-hashtag-antes-de-interactuar-con-sus-audiencias/"/>
    <s v="vivianfrancos.com"/>
    <x v="7"/>
    <m/>
    <s v="https://pbs.twimg.com/profile_images/1172688333941686272/QeA-IRS0_normal.jpg"/>
    <x v="31"/>
    <d v="2021-07-19T00:00:00.000"/>
    <s v="20:24:10"/>
    <s v="https://twitter.com/emarketersocial/status/1417218730292035591"/>
    <m/>
    <m/>
    <s v="1417218730292035591"/>
    <m/>
    <b v="0"/>
    <n v="3"/>
    <s v=""/>
    <b v="0"/>
    <s v="es"/>
    <m/>
    <s v=""/>
    <b v="0"/>
    <n v="2"/>
    <s v=""/>
    <s v="Bloguers.net ShareMarket"/>
    <b v="0"/>
    <s v="1417218730292035591"/>
    <s v="Tweet"/>
    <n v="0"/>
    <n v="0"/>
    <m/>
    <m/>
    <m/>
    <m/>
    <m/>
    <m/>
    <m/>
    <m/>
    <n v="1"/>
    <s v="1"/>
    <s v="1"/>
    <n v="0"/>
    <n v="0"/>
    <n v="0"/>
    <n v="0"/>
    <n v="0"/>
    <n v="0"/>
    <n v="25"/>
    <n v="100"/>
    <n v="25"/>
  </r>
  <r>
    <s v="ancelernesto"/>
    <s v="emarketersocial"/>
    <m/>
    <m/>
    <m/>
    <m/>
    <m/>
    <m/>
    <m/>
    <m/>
    <s v="No"/>
    <n v="74"/>
    <m/>
    <m/>
    <x v="1"/>
    <d v="2021-07-20T12:00:12.000"/>
    <s v="🔁 Conoce las métricas de un #hashtag antes de interactuar con sus audiencias #SEOhashtag_x000a_👑 vía @hashtagmarketi7_x000a_#SEO #SocialMedia #marketing #eMarketerSocial #marketingdigital #blogger #implementadorweb #podcaster #videopodcasting #youtuber https://t.co/GgGUYRiG11"/>
    <s v="https://vivianfrancos.com/conoce-las-metricas-de-un-hashtag-antes-de-interactuar-con-sus-audiencias/"/>
    <s v="vivianfrancos.com"/>
    <x v="7"/>
    <m/>
    <s v="https://pbs.twimg.com/profile_images/1379079169129189387/EjdTeJpo_normal.jpg"/>
    <x v="32"/>
    <d v="2021-07-20T00:00:00.000"/>
    <s v="12:00:12"/>
    <s v="https://twitter.com/ancelernesto/status/1417454291623813238"/>
    <m/>
    <m/>
    <s v="1417454291623813238"/>
    <m/>
    <b v="0"/>
    <n v="0"/>
    <s v=""/>
    <b v="0"/>
    <s v="es"/>
    <m/>
    <s v=""/>
    <b v="0"/>
    <n v="2"/>
    <s v="1417218730292035591"/>
    <s v="Twitter Web App"/>
    <b v="0"/>
    <s v="1417218730292035591"/>
    <s v="Tweet"/>
    <n v="0"/>
    <n v="0"/>
    <m/>
    <m/>
    <m/>
    <m/>
    <m/>
    <m/>
    <m/>
    <m/>
    <n v="1"/>
    <s v="1"/>
    <s v="1"/>
    <m/>
    <m/>
    <m/>
    <m/>
    <m/>
    <m/>
    <m/>
    <m/>
    <m/>
  </r>
  <r>
    <s v="ancelernesto"/>
    <s v="hashtagmarketi7"/>
    <m/>
    <m/>
    <m/>
    <m/>
    <m/>
    <m/>
    <m/>
    <m/>
    <s v="No"/>
    <n v="75"/>
    <m/>
    <m/>
    <x v="2"/>
    <d v="2021-07-20T12:00:12.000"/>
    <s v="🔁 Conoce las métricas de un #hashtag antes de interactuar con sus audiencias #SEOhashtag_x000a_👑 vía @hashtagmarketi7_x000a_#SEO #SocialMedia #marketing #eMarketerSocial #marketingdigital #blogger #implementadorweb #podcaster #videopodcasting #youtuber https://t.co/GgGUYRiG11"/>
    <s v="https://vivianfrancos.com/conoce-las-metricas-de-un-hashtag-antes-de-interactuar-con-sus-audiencias/"/>
    <s v="vivianfrancos.com"/>
    <x v="7"/>
    <m/>
    <s v="https://pbs.twimg.com/profile_images/1379079169129189387/EjdTeJpo_normal.jpg"/>
    <x v="32"/>
    <d v="2021-07-20T00:00:00.000"/>
    <s v="12:00:12"/>
    <s v="https://twitter.com/ancelernesto/status/1417454291623813238"/>
    <m/>
    <m/>
    <s v="1417454291623813238"/>
    <m/>
    <b v="0"/>
    <n v="0"/>
    <s v=""/>
    <b v="0"/>
    <s v="es"/>
    <m/>
    <s v=""/>
    <b v="0"/>
    <n v="2"/>
    <s v="1417218730292035591"/>
    <s v="Twitter Web App"/>
    <b v="0"/>
    <s v="1417218730292035591"/>
    <s v="Tweet"/>
    <n v="0"/>
    <n v="0"/>
    <m/>
    <m/>
    <m/>
    <m/>
    <m/>
    <m/>
    <m/>
    <m/>
    <n v="1"/>
    <s v="1"/>
    <s v="1"/>
    <n v="0"/>
    <n v="0"/>
    <n v="0"/>
    <n v="0"/>
    <n v="0"/>
    <n v="0"/>
    <n v="25"/>
    <n v="100"/>
    <n v="25"/>
  </r>
  <r>
    <s v="albertoemachado"/>
    <s v="iotslam"/>
    <m/>
    <m/>
    <m/>
    <m/>
    <m/>
    <m/>
    <m/>
    <m/>
    <s v="No"/>
    <n v="76"/>
    <m/>
    <m/>
    <x v="2"/>
    <d v="2021-07-13T06:35:16.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23219034230444032/dZdxDJNv_normal.jpg"/>
    <x v="33"/>
    <d v="2021-07-13T00:00:00.000"/>
    <s v="06:35:16"/>
    <s v="https://twitter.com/albertoemachado/status/1414835804489371653"/>
    <m/>
    <m/>
    <s v="1414835804489371653"/>
    <m/>
    <b v="0"/>
    <n v="0"/>
    <s v=""/>
    <b v="0"/>
    <s v="en"/>
    <m/>
    <s v=""/>
    <b v="0"/>
    <n v="1"/>
    <s v="1414505154238468096"/>
    <s v="Twitter Web App"/>
    <b v="0"/>
    <s v="1414505154238468096"/>
    <s v="Tweet"/>
    <n v="0"/>
    <n v="0"/>
    <m/>
    <m/>
    <m/>
    <m/>
    <m/>
    <m/>
    <m/>
    <m/>
    <n v="3"/>
    <s v="2"/>
    <s v="2"/>
    <m/>
    <m/>
    <m/>
    <m/>
    <m/>
    <m/>
    <m/>
    <m/>
    <m/>
  </r>
  <r>
    <s v="albertoemachado"/>
    <s v="iotslam"/>
    <m/>
    <m/>
    <m/>
    <m/>
    <m/>
    <m/>
    <m/>
    <m/>
    <s v="No"/>
    <n v="77"/>
    <m/>
    <m/>
    <x v="2"/>
    <d v="2021-07-15T06:23:25.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23219034230444032/dZdxDJNv_normal.jpg"/>
    <x v="34"/>
    <d v="2021-07-15T00:00:00.000"/>
    <s v="06:23:25"/>
    <s v="https://twitter.com/albertoemachado/status/1415557598309351425"/>
    <m/>
    <m/>
    <s v="1415557598309351425"/>
    <m/>
    <b v="0"/>
    <n v="0"/>
    <s v=""/>
    <b v="0"/>
    <s v="en"/>
    <m/>
    <s v=""/>
    <b v="0"/>
    <n v="2"/>
    <s v="1415231676255543298"/>
    <s v="Twitter Web App"/>
    <b v="0"/>
    <s v="1415231676255543298"/>
    <s v="Tweet"/>
    <n v="0"/>
    <n v="0"/>
    <m/>
    <m/>
    <m/>
    <m/>
    <m/>
    <m/>
    <m/>
    <m/>
    <n v="3"/>
    <s v="2"/>
    <s v="2"/>
    <m/>
    <m/>
    <m/>
    <m/>
    <m/>
    <m/>
    <m/>
    <m/>
    <m/>
  </r>
  <r>
    <s v="albertoemachado"/>
    <s v="iotslam"/>
    <m/>
    <m/>
    <m/>
    <m/>
    <m/>
    <m/>
    <m/>
    <m/>
    <s v="No"/>
    <n v="78"/>
    <m/>
    <m/>
    <x v="2"/>
    <d v="2021-07-18T21:11:48.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23219034230444032/dZdxDJNv_normal.jpg"/>
    <x v="35"/>
    <d v="2021-07-18T00:00:00.000"/>
    <s v="21:11:48"/>
    <s v="https://twitter.com/albertoemachado/status/1416868328786825219"/>
    <m/>
    <m/>
    <s v="1416868328786825219"/>
    <m/>
    <b v="0"/>
    <n v="0"/>
    <s v=""/>
    <b v="0"/>
    <s v="en"/>
    <m/>
    <s v=""/>
    <b v="0"/>
    <n v="1"/>
    <s v="1416800515644592130"/>
    <s v="Twitter Web App"/>
    <b v="0"/>
    <s v="1416800515644592130"/>
    <s v="Tweet"/>
    <n v="0"/>
    <n v="0"/>
    <m/>
    <m/>
    <m/>
    <m/>
    <m/>
    <m/>
    <m/>
    <m/>
    <n v="3"/>
    <s v="2"/>
    <s v="2"/>
    <m/>
    <m/>
    <m/>
    <m/>
    <m/>
    <m/>
    <m/>
    <m/>
    <m/>
  </r>
  <r>
    <s v="eli_krumova"/>
    <s v="iotslam"/>
    <m/>
    <m/>
    <m/>
    <m/>
    <m/>
    <m/>
    <m/>
    <m/>
    <s v="No"/>
    <n v="79"/>
    <m/>
    <m/>
    <x v="0"/>
    <d v="2021-07-12T08:41:23.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61638888427683840/HqNlplM__normal.jpg"/>
    <x v="36"/>
    <d v="2021-07-12T00:00:00.000"/>
    <s v="08:41:23"/>
    <s v="https://twitter.com/eli_krumova/status/1414505154238468096"/>
    <m/>
    <m/>
    <s v="1414505154238468096"/>
    <m/>
    <b v="0"/>
    <n v="1"/>
    <s v=""/>
    <b v="0"/>
    <s v="en"/>
    <m/>
    <s v=""/>
    <b v="0"/>
    <n v="1"/>
    <s v=""/>
    <s v="Twitter Web App"/>
    <b v="0"/>
    <s v="1414505154238468096"/>
    <s v="Retweet"/>
    <n v="0"/>
    <n v="0"/>
    <m/>
    <m/>
    <m/>
    <m/>
    <m/>
    <m/>
    <m/>
    <m/>
    <n v="9"/>
    <s v="2"/>
    <s v="2"/>
    <m/>
    <m/>
    <m/>
    <m/>
    <m/>
    <m/>
    <m/>
    <m/>
    <m/>
  </r>
  <r>
    <s v="eli_krumova"/>
    <s v="iotslam"/>
    <m/>
    <m/>
    <m/>
    <m/>
    <m/>
    <m/>
    <m/>
    <m/>
    <s v="No"/>
    <n v="80"/>
    <m/>
    <m/>
    <x v="0"/>
    <d v="2021-07-13T09:00:11.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61638888427683840/HqNlplM__normal.jpg"/>
    <x v="37"/>
    <d v="2021-07-13T00:00:00.000"/>
    <s v="09:00:11"/>
    <s v="https://twitter.com/eli_krumova/status/1414872270619783179"/>
    <m/>
    <m/>
    <s v="1414872270619783179"/>
    <m/>
    <b v="0"/>
    <n v="0"/>
    <s v=""/>
    <b v="0"/>
    <s v="en"/>
    <m/>
    <s v=""/>
    <b v="0"/>
    <n v="1"/>
    <s v=""/>
    <s v="Twitter Web App"/>
    <b v="0"/>
    <s v="1414872270619783179"/>
    <s v="Tweet"/>
    <n v="0"/>
    <n v="0"/>
    <m/>
    <m/>
    <m/>
    <m/>
    <m/>
    <m/>
    <m/>
    <m/>
    <n v="9"/>
    <s v="2"/>
    <s v="2"/>
    <m/>
    <m/>
    <m/>
    <m/>
    <m/>
    <m/>
    <m/>
    <m/>
    <m/>
  </r>
  <r>
    <s v="eli_krumova"/>
    <s v="iotslam"/>
    <m/>
    <m/>
    <m/>
    <m/>
    <m/>
    <m/>
    <m/>
    <m/>
    <s v="No"/>
    <n v="81"/>
    <m/>
    <m/>
    <x v="0"/>
    <d v="2021-07-14T08:48:20.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61638888427683840/HqNlplM__normal.jpg"/>
    <x v="38"/>
    <d v="2021-07-14T00:00:00.000"/>
    <s v="08:48:20"/>
    <s v="https://twitter.com/eli_krumova/status/1415231676255543298"/>
    <m/>
    <m/>
    <s v="1415231676255543298"/>
    <m/>
    <b v="0"/>
    <n v="2"/>
    <s v=""/>
    <b v="0"/>
    <s v="en"/>
    <m/>
    <s v=""/>
    <b v="0"/>
    <n v="2"/>
    <s v=""/>
    <s v="Twitter Web App"/>
    <b v="0"/>
    <s v="1415231676255543298"/>
    <s v="Tweet"/>
    <n v="0"/>
    <n v="0"/>
    <m/>
    <m/>
    <m/>
    <m/>
    <m/>
    <m/>
    <m/>
    <m/>
    <n v="9"/>
    <s v="2"/>
    <s v="2"/>
    <m/>
    <m/>
    <m/>
    <m/>
    <m/>
    <m/>
    <m/>
    <m/>
    <m/>
  </r>
  <r>
    <s v="eli_krumova"/>
    <s v="iotslam"/>
    <m/>
    <m/>
    <m/>
    <m/>
    <m/>
    <m/>
    <m/>
    <m/>
    <s v="No"/>
    <n v="82"/>
    <m/>
    <m/>
    <x v="0"/>
    <d v="2021-07-15T08:31:15.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61638888427683840/HqNlplM__normal.jpg"/>
    <x v="39"/>
    <d v="2021-07-15T00:00:00.000"/>
    <s v="08:31:15"/>
    <s v="https://twitter.com/eli_krumova/status/1415589768042270720"/>
    <m/>
    <m/>
    <s v="1415589768042270720"/>
    <m/>
    <b v="0"/>
    <n v="2"/>
    <s v=""/>
    <b v="0"/>
    <s v="en"/>
    <m/>
    <s v=""/>
    <b v="0"/>
    <n v="1"/>
    <s v=""/>
    <s v="Twitter Web App"/>
    <b v="0"/>
    <s v="1415589768042270720"/>
    <s v="Tweet"/>
    <n v="0"/>
    <n v="0"/>
    <m/>
    <m/>
    <m/>
    <m/>
    <m/>
    <m/>
    <m/>
    <m/>
    <n v="9"/>
    <s v="2"/>
    <s v="2"/>
    <m/>
    <m/>
    <m/>
    <m/>
    <m/>
    <m/>
    <m/>
    <m/>
    <m/>
  </r>
  <r>
    <s v="eli_krumova"/>
    <s v="iotslam"/>
    <m/>
    <m/>
    <m/>
    <m/>
    <m/>
    <m/>
    <m/>
    <m/>
    <s v="No"/>
    <n v="83"/>
    <m/>
    <m/>
    <x v="0"/>
    <d v="2021-07-16T17:26:23.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61638888427683840/HqNlplM__normal.jpg"/>
    <x v="40"/>
    <d v="2021-07-16T00:00:00.000"/>
    <s v="17:26:23"/>
    <s v="https://twitter.com/eli_krumova/status/1416086825668681730"/>
    <m/>
    <m/>
    <s v="1416086825668681730"/>
    <m/>
    <b v="0"/>
    <n v="0"/>
    <s v=""/>
    <b v="0"/>
    <s v="en"/>
    <m/>
    <s v=""/>
    <b v="0"/>
    <n v="0"/>
    <s v=""/>
    <s v="Twitter Web App"/>
    <b v="0"/>
    <s v="1416086825668681730"/>
    <s v="Tweet"/>
    <n v="0"/>
    <n v="0"/>
    <m/>
    <m/>
    <m/>
    <m/>
    <m/>
    <m/>
    <m/>
    <m/>
    <n v="9"/>
    <s v="2"/>
    <s v="2"/>
    <m/>
    <m/>
    <m/>
    <m/>
    <m/>
    <m/>
    <m/>
    <m/>
    <m/>
  </r>
  <r>
    <s v="eli_krumova"/>
    <s v="iotslam"/>
    <m/>
    <m/>
    <m/>
    <m/>
    <m/>
    <m/>
    <m/>
    <m/>
    <s v="No"/>
    <n v="84"/>
    <m/>
    <m/>
    <x v="0"/>
    <d v="2021-07-17T16:53:35.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61638888427683840/HqNlplM__normal.jpg"/>
    <x v="41"/>
    <d v="2021-07-17T00:00:00.000"/>
    <s v="16:53:35"/>
    <s v="https://twitter.com/eli_krumova/status/1416440958552616964"/>
    <m/>
    <m/>
    <s v="1416440958552616964"/>
    <m/>
    <b v="0"/>
    <n v="0"/>
    <s v=""/>
    <b v="0"/>
    <s v="en"/>
    <m/>
    <s v=""/>
    <b v="0"/>
    <n v="0"/>
    <s v=""/>
    <s v="Twitter Web App"/>
    <b v="0"/>
    <s v="1416440958552616964"/>
    <s v="Tweet"/>
    <n v="0"/>
    <n v="0"/>
    <m/>
    <m/>
    <m/>
    <m/>
    <m/>
    <m/>
    <m/>
    <m/>
    <n v="9"/>
    <s v="2"/>
    <s v="2"/>
    <m/>
    <m/>
    <m/>
    <m/>
    <m/>
    <m/>
    <m/>
    <m/>
    <m/>
  </r>
  <r>
    <s v="eli_krumova"/>
    <s v="iotslam"/>
    <m/>
    <m/>
    <m/>
    <m/>
    <m/>
    <m/>
    <m/>
    <m/>
    <s v="No"/>
    <n v="85"/>
    <m/>
    <m/>
    <x v="0"/>
    <d v="2021-07-18T16:42:20.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61638888427683840/HqNlplM__normal.jpg"/>
    <x v="42"/>
    <d v="2021-07-18T00:00:00.000"/>
    <s v="16:42:20"/>
    <s v="https://twitter.com/eli_krumova/status/1416800515644592130"/>
    <m/>
    <m/>
    <s v="1416800515644592130"/>
    <m/>
    <b v="0"/>
    <n v="2"/>
    <s v=""/>
    <b v="0"/>
    <s v="en"/>
    <m/>
    <s v=""/>
    <b v="0"/>
    <n v="1"/>
    <s v=""/>
    <s v="Twitter Web App"/>
    <b v="0"/>
    <s v="1416800515644592130"/>
    <s v="Tweet"/>
    <n v="0"/>
    <n v="0"/>
    <m/>
    <m/>
    <m/>
    <m/>
    <m/>
    <m/>
    <m/>
    <m/>
    <n v="9"/>
    <s v="2"/>
    <s v="2"/>
    <m/>
    <m/>
    <m/>
    <m/>
    <m/>
    <m/>
    <m/>
    <m/>
    <m/>
  </r>
  <r>
    <s v="eli_krumova"/>
    <s v="iotslam"/>
    <m/>
    <m/>
    <m/>
    <m/>
    <m/>
    <m/>
    <m/>
    <m/>
    <s v="No"/>
    <n v="86"/>
    <m/>
    <m/>
    <x v="0"/>
    <d v="2021-07-19T18:20:10.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61638888427683840/HqNlplM__normal.jpg"/>
    <x v="43"/>
    <d v="2021-07-19T00:00:00.000"/>
    <s v="18:20:10"/>
    <s v="https://twitter.com/eli_krumova/status/1417187523625988097"/>
    <m/>
    <m/>
    <s v="1417187523625988097"/>
    <m/>
    <b v="0"/>
    <n v="0"/>
    <s v=""/>
    <b v="0"/>
    <s v="en"/>
    <m/>
    <s v=""/>
    <b v="0"/>
    <n v="4"/>
    <s v=""/>
    <s v="Twitter Web App"/>
    <b v="0"/>
    <s v="1417187523625988097"/>
    <s v="Tweet"/>
    <n v="0"/>
    <n v="0"/>
    <m/>
    <m/>
    <m/>
    <m/>
    <m/>
    <m/>
    <m/>
    <m/>
    <n v="9"/>
    <s v="2"/>
    <s v="2"/>
    <m/>
    <m/>
    <m/>
    <m/>
    <m/>
    <m/>
    <m/>
    <m/>
    <m/>
  </r>
  <r>
    <s v="eli_krumova"/>
    <s v="iotslam"/>
    <m/>
    <m/>
    <m/>
    <m/>
    <m/>
    <m/>
    <m/>
    <m/>
    <s v="No"/>
    <n v="87"/>
    <m/>
    <m/>
    <x v="0"/>
    <d v="2021-07-20T13:05:42.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61638888427683840/HqNlplM__normal.jpg"/>
    <x v="44"/>
    <d v="2021-07-20T00:00:00.000"/>
    <s v="13:05:42"/>
    <s v="https://twitter.com/eli_krumova/status/1417470772239548427"/>
    <m/>
    <m/>
    <s v="1417470772239548427"/>
    <m/>
    <b v="0"/>
    <n v="0"/>
    <s v=""/>
    <b v="0"/>
    <s v="en"/>
    <m/>
    <s v=""/>
    <b v="0"/>
    <n v="0"/>
    <s v=""/>
    <s v="Twitter Web App"/>
    <b v="0"/>
    <s v="1417470772239548427"/>
    <s v="Tweet"/>
    <n v="0"/>
    <n v="0"/>
    <m/>
    <m/>
    <m/>
    <m/>
    <m/>
    <m/>
    <m/>
    <m/>
    <n v="9"/>
    <s v="2"/>
    <s v="2"/>
    <m/>
    <m/>
    <m/>
    <m/>
    <m/>
    <m/>
    <m/>
    <m/>
    <m/>
  </r>
  <r>
    <s v="albertoemachado"/>
    <s v="iotchannel"/>
    <m/>
    <m/>
    <m/>
    <m/>
    <m/>
    <m/>
    <m/>
    <m/>
    <s v="No"/>
    <n v="88"/>
    <m/>
    <m/>
    <x v="2"/>
    <d v="2021-07-13T06:35:16.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23219034230444032/dZdxDJNv_normal.jpg"/>
    <x v="33"/>
    <d v="2021-07-13T00:00:00.000"/>
    <s v="06:35:16"/>
    <s v="https://twitter.com/albertoemachado/status/1414835804489371653"/>
    <m/>
    <m/>
    <s v="1414835804489371653"/>
    <m/>
    <b v="0"/>
    <n v="0"/>
    <s v=""/>
    <b v="0"/>
    <s v="en"/>
    <m/>
    <s v=""/>
    <b v="0"/>
    <n v="1"/>
    <s v="1414505154238468096"/>
    <s v="Twitter Web App"/>
    <b v="0"/>
    <s v="1414505154238468096"/>
    <s v="Tweet"/>
    <n v="0"/>
    <n v="0"/>
    <m/>
    <m/>
    <m/>
    <m/>
    <m/>
    <m/>
    <m/>
    <m/>
    <n v="3"/>
    <s v="2"/>
    <s v="2"/>
    <m/>
    <m/>
    <m/>
    <m/>
    <m/>
    <m/>
    <m/>
    <m/>
    <m/>
  </r>
  <r>
    <s v="albertoemachado"/>
    <s v="iotchannel"/>
    <m/>
    <m/>
    <m/>
    <m/>
    <m/>
    <m/>
    <m/>
    <m/>
    <s v="No"/>
    <n v="89"/>
    <m/>
    <m/>
    <x v="2"/>
    <d v="2021-07-15T06:23:25.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23219034230444032/dZdxDJNv_normal.jpg"/>
    <x v="34"/>
    <d v="2021-07-15T00:00:00.000"/>
    <s v="06:23:25"/>
    <s v="https://twitter.com/albertoemachado/status/1415557598309351425"/>
    <m/>
    <m/>
    <s v="1415557598309351425"/>
    <m/>
    <b v="0"/>
    <n v="0"/>
    <s v=""/>
    <b v="0"/>
    <s v="en"/>
    <m/>
    <s v=""/>
    <b v="0"/>
    <n v="2"/>
    <s v="1415231676255543298"/>
    <s v="Twitter Web App"/>
    <b v="0"/>
    <s v="1415231676255543298"/>
    <s v="Tweet"/>
    <n v="0"/>
    <n v="0"/>
    <m/>
    <m/>
    <m/>
    <m/>
    <m/>
    <m/>
    <m/>
    <m/>
    <n v="3"/>
    <s v="2"/>
    <s v="2"/>
    <m/>
    <m/>
    <m/>
    <m/>
    <m/>
    <m/>
    <m/>
    <m/>
    <m/>
  </r>
  <r>
    <s v="albertoemachado"/>
    <s v="iotchannel"/>
    <m/>
    <m/>
    <m/>
    <m/>
    <m/>
    <m/>
    <m/>
    <m/>
    <s v="No"/>
    <n v="90"/>
    <m/>
    <m/>
    <x v="2"/>
    <d v="2021-07-18T21:11:48.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23219034230444032/dZdxDJNv_normal.jpg"/>
    <x v="35"/>
    <d v="2021-07-18T00:00:00.000"/>
    <s v="21:11:48"/>
    <s v="https://twitter.com/albertoemachado/status/1416868328786825219"/>
    <m/>
    <m/>
    <s v="1416868328786825219"/>
    <m/>
    <b v="0"/>
    <n v="0"/>
    <s v=""/>
    <b v="0"/>
    <s v="en"/>
    <m/>
    <s v=""/>
    <b v="0"/>
    <n v="1"/>
    <s v="1416800515644592130"/>
    <s v="Twitter Web App"/>
    <b v="0"/>
    <s v="1416800515644592130"/>
    <s v="Tweet"/>
    <n v="0"/>
    <n v="0"/>
    <m/>
    <m/>
    <m/>
    <m/>
    <m/>
    <m/>
    <m/>
    <m/>
    <n v="3"/>
    <s v="2"/>
    <s v="2"/>
    <m/>
    <m/>
    <m/>
    <m/>
    <m/>
    <m/>
    <m/>
    <m/>
    <m/>
  </r>
  <r>
    <s v="eli_krumova"/>
    <s v="iotchannel"/>
    <m/>
    <m/>
    <m/>
    <m/>
    <m/>
    <m/>
    <m/>
    <m/>
    <s v="No"/>
    <n v="91"/>
    <m/>
    <m/>
    <x v="0"/>
    <d v="2021-07-12T08:41:23.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61638888427683840/HqNlplM__normal.jpg"/>
    <x v="36"/>
    <d v="2021-07-12T00:00:00.000"/>
    <s v="08:41:23"/>
    <s v="https://twitter.com/eli_krumova/status/1414505154238468096"/>
    <m/>
    <m/>
    <s v="1414505154238468096"/>
    <m/>
    <b v="0"/>
    <n v="1"/>
    <s v=""/>
    <b v="0"/>
    <s v="en"/>
    <m/>
    <s v=""/>
    <b v="0"/>
    <n v="1"/>
    <s v=""/>
    <s v="Twitter Web App"/>
    <b v="0"/>
    <s v="1414505154238468096"/>
    <s v="Retweet"/>
    <n v="0"/>
    <n v="0"/>
    <m/>
    <m/>
    <m/>
    <m/>
    <m/>
    <m/>
    <m/>
    <m/>
    <n v="9"/>
    <s v="2"/>
    <s v="2"/>
    <m/>
    <m/>
    <m/>
    <m/>
    <m/>
    <m/>
    <m/>
    <m/>
    <m/>
  </r>
  <r>
    <s v="eli_krumova"/>
    <s v="iotchannel"/>
    <m/>
    <m/>
    <m/>
    <m/>
    <m/>
    <m/>
    <m/>
    <m/>
    <s v="No"/>
    <n v="92"/>
    <m/>
    <m/>
    <x v="0"/>
    <d v="2021-07-13T09:00:11.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61638888427683840/HqNlplM__normal.jpg"/>
    <x v="37"/>
    <d v="2021-07-13T00:00:00.000"/>
    <s v="09:00:11"/>
    <s v="https://twitter.com/eli_krumova/status/1414872270619783179"/>
    <m/>
    <m/>
    <s v="1414872270619783179"/>
    <m/>
    <b v="0"/>
    <n v="0"/>
    <s v=""/>
    <b v="0"/>
    <s v="en"/>
    <m/>
    <s v=""/>
    <b v="0"/>
    <n v="1"/>
    <s v=""/>
    <s v="Twitter Web App"/>
    <b v="0"/>
    <s v="1414872270619783179"/>
    <s v="Tweet"/>
    <n v="0"/>
    <n v="0"/>
    <m/>
    <m/>
    <m/>
    <m/>
    <m/>
    <m/>
    <m/>
    <m/>
    <n v="9"/>
    <s v="2"/>
    <s v="2"/>
    <m/>
    <m/>
    <m/>
    <m/>
    <m/>
    <m/>
    <m/>
    <m/>
    <m/>
  </r>
  <r>
    <s v="eli_krumova"/>
    <s v="iotchannel"/>
    <m/>
    <m/>
    <m/>
    <m/>
    <m/>
    <m/>
    <m/>
    <m/>
    <s v="No"/>
    <n v="93"/>
    <m/>
    <m/>
    <x v="0"/>
    <d v="2021-07-14T08:48:20.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61638888427683840/HqNlplM__normal.jpg"/>
    <x v="38"/>
    <d v="2021-07-14T00:00:00.000"/>
    <s v="08:48:20"/>
    <s v="https://twitter.com/eli_krumova/status/1415231676255543298"/>
    <m/>
    <m/>
    <s v="1415231676255543298"/>
    <m/>
    <b v="0"/>
    <n v="2"/>
    <s v=""/>
    <b v="0"/>
    <s v="en"/>
    <m/>
    <s v=""/>
    <b v="0"/>
    <n v="2"/>
    <s v=""/>
    <s v="Twitter Web App"/>
    <b v="0"/>
    <s v="1415231676255543298"/>
    <s v="Tweet"/>
    <n v="0"/>
    <n v="0"/>
    <m/>
    <m/>
    <m/>
    <m/>
    <m/>
    <m/>
    <m/>
    <m/>
    <n v="9"/>
    <s v="2"/>
    <s v="2"/>
    <m/>
    <m/>
    <m/>
    <m/>
    <m/>
    <m/>
    <m/>
    <m/>
    <m/>
  </r>
  <r>
    <s v="eli_krumova"/>
    <s v="iotchannel"/>
    <m/>
    <m/>
    <m/>
    <m/>
    <m/>
    <m/>
    <m/>
    <m/>
    <s v="No"/>
    <n v="94"/>
    <m/>
    <m/>
    <x v="0"/>
    <d v="2021-07-15T08:31:15.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61638888427683840/HqNlplM__normal.jpg"/>
    <x v="39"/>
    <d v="2021-07-15T00:00:00.000"/>
    <s v="08:31:15"/>
    <s v="https://twitter.com/eli_krumova/status/1415589768042270720"/>
    <m/>
    <m/>
    <s v="1415589768042270720"/>
    <m/>
    <b v="0"/>
    <n v="2"/>
    <s v=""/>
    <b v="0"/>
    <s v="en"/>
    <m/>
    <s v=""/>
    <b v="0"/>
    <n v="1"/>
    <s v=""/>
    <s v="Twitter Web App"/>
    <b v="0"/>
    <s v="1415589768042270720"/>
    <s v="Tweet"/>
    <n v="0"/>
    <n v="0"/>
    <m/>
    <m/>
    <m/>
    <m/>
    <m/>
    <m/>
    <m/>
    <m/>
    <n v="9"/>
    <s v="2"/>
    <s v="2"/>
    <m/>
    <m/>
    <m/>
    <m/>
    <m/>
    <m/>
    <m/>
    <m/>
    <m/>
  </r>
  <r>
    <s v="eli_krumova"/>
    <s v="iotchannel"/>
    <m/>
    <m/>
    <m/>
    <m/>
    <m/>
    <m/>
    <m/>
    <m/>
    <s v="No"/>
    <n v="95"/>
    <m/>
    <m/>
    <x v="0"/>
    <d v="2021-07-16T17:26:23.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61638888427683840/HqNlplM__normal.jpg"/>
    <x v="40"/>
    <d v="2021-07-16T00:00:00.000"/>
    <s v="17:26:23"/>
    <s v="https://twitter.com/eli_krumova/status/1416086825668681730"/>
    <m/>
    <m/>
    <s v="1416086825668681730"/>
    <m/>
    <b v="0"/>
    <n v="0"/>
    <s v=""/>
    <b v="0"/>
    <s v="en"/>
    <m/>
    <s v=""/>
    <b v="0"/>
    <n v="0"/>
    <s v=""/>
    <s v="Twitter Web App"/>
    <b v="0"/>
    <s v="1416086825668681730"/>
    <s v="Tweet"/>
    <n v="0"/>
    <n v="0"/>
    <m/>
    <m/>
    <m/>
    <m/>
    <m/>
    <m/>
    <m/>
    <m/>
    <n v="9"/>
    <s v="2"/>
    <s v="2"/>
    <m/>
    <m/>
    <m/>
    <m/>
    <m/>
    <m/>
    <m/>
    <m/>
    <m/>
  </r>
  <r>
    <s v="eli_krumova"/>
    <s v="iotchannel"/>
    <m/>
    <m/>
    <m/>
    <m/>
    <m/>
    <m/>
    <m/>
    <m/>
    <s v="No"/>
    <n v="96"/>
    <m/>
    <m/>
    <x v="0"/>
    <d v="2021-07-17T16:53:35.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61638888427683840/HqNlplM__normal.jpg"/>
    <x v="41"/>
    <d v="2021-07-17T00:00:00.000"/>
    <s v="16:53:35"/>
    <s v="https://twitter.com/eli_krumova/status/1416440958552616964"/>
    <m/>
    <m/>
    <s v="1416440958552616964"/>
    <m/>
    <b v="0"/>
    <n v="0"/>
    <s v=""/>
    <b v="0"/>
    <s v="en"/>
    <m/>
    <s v=""/>
    <b v="0"/>
    <n v="0"/>
    <s v=""/>
    <s v="Twitter Web App"/>
    <b v="0"/>
    <s v="1416440958552616964"/>
    <s v="Tweet"/>
    <n v="0"/>
    <n v="0"/>
    <m/>
    <m/>
    <m/>
    <m/>
    <m/>
    <m/>
    <m/>
    <m/>
    <n v="9"/>
    <s v="2"/>
    <s v="2"/>
    <m/>
    <m/>
    <m/>
    <m/>
    <m/>
    <m/>
    <m/>
    <m/>
    <m/>
  </r>
  <r>
    <s v="eli_krumova"/>
    <s v="iotchannel"/>
    <m/>
    <m/>
    <m/>
    <m/>
    <m/>
    <m/>
    <m/>
    <m/>
    <s v="No"/>
    <n v="97"/>
    <m/>
    <m/>
    <x v="0"/>
    <d v="2021-07-18T16:42:20.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61638888427683840/HqNlplM__normal.jpg"/>
    <x v="42"/>
    <d v="2021-07-18T00:00:00.000"/>
    <s v="16:42:20"/>
    <s v="https://twitter.com/eli_krumova/status/1416800515644592130"/>
    <m/>
    <m/>
    <s v="1416800515644592130"/>
    <m/>
    <b v="0"/>
    <n v="2"/>
    <s v=""/>
    <b v="0"/>
    <s v="en"/>
    <m/>
    <s v=""/>
    <b v="0"/>
    <n v="1"/>
    <s v=""/>
    <s v="Twitter Web App"/>
    <b v="0"/>
    <s v="1416800515644592130"/>
    <s v="Tweet"/>
    <n v="0"/>
    <n v="0"/>
    <m/>
    <m/>
    <m/>
    <m/>
    <m/>
    <m/>
    <m/>
    <m/>
    <n v="9"/>
    <s v="2"/>
    <s v="2"/>
    <m/>
    <m/>
    <m/>
    <m/>
    <m/>
    <m/>
    <m/>
    <m/>
    <m/>
  </r>
  <r>
    <s v="eli_krumova"/>
    <s v="iotchannel"/>
    <m/>
    <m/>
    <m/>
    <m/>
    <m/>
    <m/>
    <m/>
    <m/>
    <s v="No"/>
    <n v="98"/>
    <m/>
    <m/>
    <x v="0"/>
    <d v="2021-07-19T18:20:10.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61638888427683840/HqNlplM__normal.jpg"/>
    <x v="43"/>
    <d v="2021-07-19T00:00:00.000"/>
    <s v="18:20:10"/>
    <s v="https://twitter.com/eli_krumova/status/1417187523625988097"/>
    <m/>
    <m/>
    <s v="1417187523625988097"/>
    <m/>
    <b v="0"/>
    <n v="0"/>
    <s v=""/>
    <b v="0"/>
    <s v="en"/>
    <m/>
    <s v=""/>
    <b v="0"/>
    <n v="4"/>
    <s v=""/>
    <s v="Twitter Web App"/>
    <b v="0"/>
    <s v="1417187523625988097"/>
    <s v="Tweet"/>
    <n v="0"/>
    <n v="0"/>
    <m/>
    <m/>
    <m/>
    <m/>
    <m/>
    <m/>
    <m/>
    <m/>
    <n v="9"/>
    <s v="2"/>
    <s v="2"/>
    <m/>
    <m/>
    <m/>
    <m/>
    <m/>
    <m/>
    <m/>
    <m/>
    <m/>
  </r>
  <r>
    <s v="eli_krumova"/>
    <s v="iotchannel"/>
    <m/>
    <m/>
    <m/>
    <m/>
    <m/>
    <m/>
    <m/>
    <m/>
    <s v="No"/>
    <n v="99"/>
    <m/>
    <m/>
    <x v="0"/>
    <d v="2021-07-20T13:05:42.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61638888427683840/HqNlplM__normal.jpg"/>
    <x v="44"/>
    <d v="2021-07-20T00:00:00.000"/>
    <s v="13:05:42"/>
    <s v="https://twitter.com/eli_krumova/status/1417470772239548427"/>
    <m/>
    <m/>
    <s v="1417470772239548427"/>
    <m/>
    <b v="0"/>
    <n v="0"/>
    <s v=""/>
    <b v="0"/>
    <s v="en"/>
    <m/>
    <s v=""/>
    <b v="0"/>
    <n v="0"/>
    <s v=""/>
    <s v="Twitter Web App"/>
    <b v="0"/>
    <s v="1417470772239548427"/>
    <s v="Tweet"/>
    <n v="0"/>
    <n v="0"/>
    <m/>
    <m/>
    <m/>
    <m/>
    <m/>
    <m/>
    <m/>
    <m/>
    <n v="9"/>
    <s v="2"/>
    <s v="2"/>
    <m/>
    <m/>
    <m/>
    <m/>
    <m/>
    <m/>
    <m/>
    <m/>
    <m/>
  </r>
  <r>
    <s v="albertoemachado"/>
    <s v="iotcommunity"/>
    <m/>
    <m/>
    <m/>
    <m/>
    <m/>
    <m/>
    <m/>
    <m/>
    <s v="No"/>
    <n v="100"/>
    <m/>
    <m/>
    <x v="2"/>
    <d v="2021-07-13T06:35:16.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23219034230444032/dZdxDJNv_normal.jpg"/>
    <x v="33"/>
    <d v="2021-07-13T00:00:00.000"/>
    <s v="06:35:16"/>
    <s v="https://twitter.com/albertoemachado/status/1414835804489371653"/>
    <m/>
    <m/>
    <s v="1414835804489371653"/>
    <m/>
    <b v="0"/>
    <n v="0"/>
    <s v=""/>
    <b v="0"/>
    <s v="en"/>
    <m/>
    <s v=""/>
    <b v="0"/>
    <n v="1"/>
    <s v="1414505154238468096"/>
    <s v="Twitter Web App"/>
    <b v="0"/>
    <s v="1414505154238468096"/>
    <s v="Tweet"/>
    <n v="0"/>
    <n v="0"/>
    <m/>
    <m/>
    <m/>
    <m/>
    <m/>
    <m/>
    <m/>
    <m/>
    <n v="3"/>
    <s v="2"/>
    <s v="2"/>
    <m/>
    <m/>
    <m/>
    <m/>
    <m/>
    <m/>
    <m/>
    <m/>
    <m/>
  </r>
  <r>
    <s v="albertoemachado"/>
    <s v="iotcommunity"/>
    <m/>
    <m/>
    <m/>
    <m/>
    <m/>
    <m/>
    <m/>
    <m/>
    <s v="No"/>
    <n v="101"/>
    <m/>
    <m/>
    <x v="2"/>
    <d v="2021-07-15T06:23:25.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23219034230444032/dZdxDJNv_normal.jpg"/>
    <x v="34"/>
    <d v="2021-07-15T00:00:00.000"/>
    <s v="06:23:25"/>
    <s v="https://twitter.com/albertoemachado/status/1415557598309351425"/>
    <m/>
    <m/>
    <s v="1415557598309351425"/>
    <m/>
    <b v="0"/>
    <n v="0"/>
    <s v=""/>
    <b v="0"/>
    <s v="en"/>
    <m/>
    <s v=""/>
    <b v="0"/>
    <n v="2"/>
    <s v="1415231676255543298"/>
    <s v="Twitter Web App"/>
    <b v="0"/>
    <s v="1415231676255543298"/>
    <s v="Tweet"/>
    <n v="0"/>
    <n v="0"/>
    <m/>
    <m/>
    <m/>
    <m/>
    <m/>
    <m/>
    <m/>
    <m/>
    <n v="3"/>
    <s v="2"/>
    <s v="2"/>
    <m/>
    <m/>
    <m/>
    <m/>
    <m/>
    <m/>
    <m/>
    <m/>
    <m/>
  </r>
  <r>
    <s v="albertoemachado"/>
    <s v="iotcommunity"/>
    <m/>
    <m/>
    <m/>
    <m/>
    <m/>
    <m/>
    <m/>
    <m/>
    <s v="No"/>
    <n v="102"/>
    <m/>
    <m/>
    <x v="2"/>
    <d v="2021-07-18T21:11:48.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23219034230444032/dZdxDJNv_normal.jpg"/>
    <x v="35"/>
    <d v="2021-07-18T00:00:00.000"/>
    <s v="21:11:48"/>
    <s v="https://twitter.com/albertoemachado/status/1416868328786825219"/>
    <m/>
    <m/>
    <s v="1416868328786825219"/>
    <m/>
    <b v="0"/>
    <n v="0"/>
    <s v=""/>
    <b v="0"/>
    <s v="en"/>
    <m/>
    <s v=""/>
    <b v="0"/>
    <n v="1"/>
    <s v="1416800515644592130"/>
    <s v="Twitter Web App"/>
    <b v="0"/>
    <s v="1416800515644592130"/>
    <s v="Tweet"/>
    <n v="0"/>
    <n v="0"/>
    <m/>
    <m/>
    <m/>
    <m/>
    <m/>
    <m/>
    <m/>
    <m/>
    <n v="3"/>
    <s v="2"/>
    <s v="2"/>
    <m/>
    <m/>
    <m/>
    <m/>
    <m/>
    <m/>
    <m/>
    <m/>
    <m/>
  </r>
  <r>
    <s v="eli_krumova"/>
    <s v="iotcommunity"/>
    <m/>
    <m/>
    <m/>
    <m/>
    <m/>
    <m/>
    <m/>
    <m/>
    <s v="No"/>
    <n v="103"/>
    <m/>
    <m/>
    <x v="0"/>
    <d v="2021-07-12T08:41:23.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61638888427683840/HqNlplM__normal.jpg"/>
    <x v="36"/>
    <d v="2021-07-12T00:00:00.000"/>
    <s v="08:41:23"/>
    <s v="https://twitter.com/eli_krumova/status/1414505154238468096"/>
    <m/>
    <m/>
    <s v="1414505154238468096"/>
    <m/>
    <b v="0"/>
    <n v="1"/>
    <s v=""/>
    <b v="0"/>
    <s v="en"/>
    <m/>
    <s v=""/>
    <b v="0"/>
    <n v="1"/>
    <s v=""/>
    <s v="Twitter Web App"/>
    <b v="0"/>
    <s v="1414505154238468096"/>
    <s v="Retweet"/>
    <n v="0"/>
    <n v="0"/>
    <m/>
    <m/>
    <m/>
    <m/>
    <m/>
    <m/>
    <m/>
    <m/>
    <n v="9"/>
    <s v="2"/>
    <s v="2"/>
    <m/>
    <m/>
    <m/>
    <m/>
    <m/>
    <m/>
    <m/>
    <m/>
    <m/>
  </r>
  <r>
    <s v="eli_krumova"/>
    <s v="iotcommunity"/>
    <m/>
    <m/>
    <m/>
    <m/>
    <m/>
    <m/>
    <m/>
    <m/>
    <s v="No"/>
    <n v="104"/>
    <m/>
    <m/>
    <x v="0"/>
    <d v="2021-07-13T09:00:11.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61638888427683840/HqNlplM__normal.jpg"/>
    <x v="37"/>
    <d v="2021-07-13T00:00:00.000"/>
    <s v="09:00:11"/>
    <s v="https://twitter.com/eli_krumova/status/1414872270619783179"/>
    <m/>
    <m/>
    <s v="1414872270619783179"/>
    <m/>
    <b v="0"/>
    <n v="0"/>
    <s v=""/>
    <b v="0"/>
    <s v="en"/>
    <m/>
    <s v=""/>
    <b v="0"/>
    <n v="1"/>
    <s v=""/>
    <s v="Twitter Web App"/>
    <b v="0"/>
    <s v="1414872270619783179"/>
    <s v="Tweet"/>
    <n v="0"/>
    <n v="0"/>
    <m/>
    <m/>
    <m/>
    <m/>
    <m/>
    <m/>
    <m/>
    <m/>
    <n v="9"/>
    <s v="2"/>
    <s v="2"/>
    <m/>
    <m/>
    <m/>
    <m/>
    <m/>
    <m/>
    <m/>
    <m/>
    <m/>
  </r>
  <r>
    <s v="eli_krumova"/>
    <s v="iotcommunity"/>
    <m/>
    <m/>
    <m/>
    <m/>
    <m/>
    <m/>
    <m/>
    <m/>
    <s v="No"/>
    <n v="105"/>
    <m/>
    <m/>
    <x v="0"/>
    <d v="2021-07-14T08:48:20.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61638888427683840/HqNlplM__normal.jpg"/>
    <x v="38"/>
    <d v="2021-07-14T00:00:00.000"/>
    <s v="08:48:20"/>
    <s v="https://twitter.com/eli_krumova/status/1415231676255543298"/>
    <m/>
    <m/>
    <s v="1415231676255543298"/>
    <m/>
    <b v="0"/>
    <n v="2"/>
    <s v=""/>
    <b v="0"/>
    <s v="en"/>
    <m/>
    <s v=""/>
    <b v="0"/>
    <n v="2"/>
    <s v=""/>
    <s v="Twitter Web App"/>
    <b v="0"/>
    <s v="1415231676255543298"/>
    <s v="Tweet"/>
    <n v="0"/>
    <n v="0"/>
    <m/>
    <m/>
    <m/>
    <m/>
    <m/>
    <m/>
    <m/>
    <m/>
    <n v="9"/>
    <s v="2"/>
    <s v="2"/>
    <m/>
    <m/>
    <m/>
    <m/>
    <m/>
    <m/>
    <m/>
    <m/>
    <m/>
  </r>
  <r>
    <s v="eli_krumova"/>
    <s v="iotcommunity"/>
    <m/>
    <m/>
    <m/>
    <m/>
    <m/>
    <m/>
    <m/>
    <m/>
    <s v="No"/>
    <n v="106"/>
    <m/>
    <m/>
    <x v="0"/>
    <d v="2021-07-15T08:31:15.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61638888427683840/HqNlplM__normal.jpg"/>
    <x v="39"/>
    <d v="2021-07-15T00:00:00.000"/>
    <s v="08:31:15"/>
    <s v="https://twitter.com/eli_krumova/status/1415589768042270720"/>
    <m/>
    <m/>
    <s v="1415589768042270720"/>
    <m/>
    <b v="0"/>
    <n v="2"/>
    <s v=""/>
    <b v="0"/>
    <s v="en"/>
    <m/>
    <s v=""/>
    <b v="0"/>
    <n v="1"/>
    <s v=""/>
    <s v="Twitter Web App"/>
    <b v="0"/>
    <s v="1415589768042270720"/>
    <s v="Tweet"/>
    <n v="0"/>
    <n v="0"/>
    <m/>
    <m/>
    <m/>
    <m/>
    <m/>
    <m/>
    <m/>
    <m/>
    <n v="9"/>
    <s v="2"/>
    <s v="2"/>
    <m/>
    <m/>
    <m/>
    <m/>
    <m/>
    <m/>
    <m/>
    <m/>
    <m/>
  </r>
  <r>
    <s v="eli_krumova"/>
    <s v="iotcommunity"/>
    <m/>
    <m/>
    <m/>
    <m/>
    <m/>
    <m/>
    <m/>
    <m/>
    <s v="No"/>
    <n v="107"/>
    <m/>
    <m/>
    <x v="0"/>
    <d v="2021-07-16T17:26:23.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61638888427683840/HqNlplM__normal.jpg"/>
    <x v="40"/>
    <d v="2021-07-16T00:00:00.000"/>
    <s v="17:26:23"/>
    <s v="https://twitter.com/eli_krumova/status/1416086825668681730"/>
    <m/>
    <m/>
    <s v="1416086825668681730"/>
    <m/>
    <b v="0"/>
    <n v="0"/>
    <s v=""/>
    <b v="0"/>
    <s v="en"/>
    <m/>
    <s v=""/>
    <b v="0"/>
    <n v="0"/>
    <s v=""/>
    <s v="Twitter Web App"/>
    <b v="0"/>
    <s v="1416086825668681730"/>
    <s v="Tweet"/>
    <n v="0"/>
    <n v="0"/>
    <m/>
    <m/>
    <m/>
    <m/>
    <m/>
    <m/>
    <m/>
    <m/>
    <n v="9"/>
    <s v="2"/>
    <s v="2"/>
    <m/>
    <m/>
    <m/>
    <m/>
    <m/>
    <m/>
    <m/>
    <m/>
    <m/>
  </r>
  <r>
    <s v="eli_krumova"/>
    <s v="iotcommunity"/>
    <m/>
    <m/>
    <m/>
    <m/>
    <m/>
    <m/>
    <m/>
    <m/>
    <s v="No"/>
    <n v="108"/>
    <m/>
    <m/>
    <x v="0"/>
    <d v="2021-07-17T16:53:35.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61638888427683840/HqNlplM__normal.jpg"/>
    <x v="41"/>
    <d v="2021-07-17T00:00:00.000"/>
    <s v="16:53:35"/>
    <s v="https://twitter.com/eli_krumova/status/1416440958552616964"/>
    <m/>
    <m/>
    <s v="1416440958552616964"/>
    <m/>
    <b v="0"/>
    <n v="0"/>
    <s v=""/>
    <b v="0"/>
    <s v="en"/>
    <m/>
    <s v=""/>
    <b v="0"/>
    <n v="0"/>
    <s v=""/>
    <s v="Twitter Web App"/>
    <b v="0"/>
    <s v="1416440958552616964"/>
    <s v="Tweet"/>
    <n v="0"/>
    <n v="0"/>
    <m/>
    <m/>
    <m/>
    <m/>
    <m/>
    <m/>
    <m/>
    <m/>
    <n v="9"/>
    <s v="2"/>
    <s v="2"/>
    <m/>
    <m/>
    <m/>
    <m/>
    <m/>
    <m/>
    <m/>
    <m/>
    <m/>
  </r>
  <r>
    <s v="eli_krumova"/>
    <s v="iotcommunity"/>
    <m/>
    <m/>
    <m/>
    <m/>
    <m/>
    <m/>
    <m/>
    <m/>
    <s v="No"/>
    <n v="109"/>
    <m/>
    <m/>
    <x v="0"/>
    <d v="2021-07-18T16:42:20.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61638888427683840/HqNlplM__normal.jpg"/>
    <x v="42"/>
    <d v="2021-07-18T00:00:00.000"/>
    <s v="16:42:20"/>
    <s v="https://twitter.com/eli_krumova/status/1416800515644592130"/>
    <m/>
    <m/>
    <s v="1416800515644592130"/>
    <m/>
    <b v="0"/>
    <n v="2"/>
    <s v=""/>
    <b v="0"/>
    <s v="en"/>
    <m/>
    <s v=""/>
    <b v="0"/>
    <n v="1"/>
    <s v=""/>
    <s v="Twitter Web App"/>
    <b v="0"/>
    <s v="1416800515644592130"/>
    <s v="Tweet"/>
    <n v="0"/>
    <n v="0"/>
    <m/>
    <m/>
    <m/>
    <m/>
    <m/>
    <m/>
    <m/>
    <m/>
    <n v="9"/>
    <s v="2"/>
    <s v="2"/>
    <m/>
    <m/>
    <m/>
    <m/>
    <m/>
    <m/>
    <m/>
    <m/>
    <m/>
  </r>
  <r>
    <s v="eli_krumova"/>
    <s v="iotcommunity"/>
    <m/>
    <m/>
    <m/>
    <m/>
    <m/>
    <m/>
    <m/>
    <m/>
    <s v="No"/>
    <n v="110"/>
    <m/>
    <m/>
    <x v="0"/>
    <d v="2021-07-19T18:20:10.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61638888427683840/HqNlplM__normal.jpg"/>
    <x v="43"/>
    <d v="2021-07-19T00:00:00.000"/>
    <s v="18:20:10"/>
    <s v="https://twitter.com/eli_krumova/status/1417187523625988097"/>
    <m/>
    <m/>
    <s v="1417187523625988097"/>
    <m/>
    <b v="0"/>
    <n v="0"/>
    <s v=""/>
    <b v="0"/>
    <s v="en"/>
    <m/>
    <s v=""/>
    <b v="0"/>
    <n v="4"/>
    <s v=""/>
    <s v="Twitter Web App"/>
    <b v="0"/>
    <s v="1417187523625988097"/>
    <s v="Tweet"/>
    <n v="0"/>
    <n v="0"/>
    <m/>
    <m/>
    <m/>
    <m/>
    <m/>
    <m/>
    <m/>
    <m/>
    <n v="9"/>
    <s v="2"/>
    <s v="2"/>
    <m/>
    <m/>
    <m/>
    <m/>
    <m/>
    <m/>
    <m/>
    <m/>
    <m/>
  </r>
  <r>
    <s v="eli_krumova"/>
    <s v="iotcommunity"/>
    <m/>
    <m/>
    <m/>
    <m/>
    <m/>
    <m/>
    <m/>
    <m/>
    <s v="No"/>
    <n v="111"/>
    <m/>
    <m/>
    <x v="0"/>
    <d v="2021-07-20T13:05:42.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61638888427683840/HqNlplM__normal.jpg"/>
    <x v="44"/>
    <d v="2021-07-20T00:00:00.000"/>
    <s v="13:05:42"/>
    <s v="https://twitter.com/eli_krumova/status/1417470772239548427"/>
    <m/>
    <m/>
    <s v="1417470772239548427"/>
    <m/>
    <b v="0"/>
    <n v="0"/>
    <s v=""/>
    <b v="0"/>
    <s v="en"/>
    <m/>
    <s v=""/>
    <b v="0"/>
    <n v="0"/>
    <s v=""/>
    <s v="Twitter Web App"/>
    <b v="0"/>
    <s v="1417470772239548427"/>
    <s v="Tweet"/>
    <n v="0"/>
    <n v="0"/>
    <m/>
    <m/>
    <m/>
    <m/>
    <m/>
    <m/>
    <m/>
    <m/>
    <n v="9"/>
    <s v="2"/>
    <s v="2"/>
    <m/>
    <m/>
    <m/>
    <m/>
    <m/>
    <m/>
    <m/>
    <m/>
    <m/>
  </r>
  <r>
    <s v="albertoemachado"/>
    <s v="kred"/>
    <m/>
    <m/>
    <m/>
    <m/>
    <m/>
    <m/>
    <m/>
    <m/>
    <s v="No"/>
    <n v="112"/>
    <m/>
    <m/>
    <x v="2"/>
    <d v="2021-07-13T06:35:16.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23219034230444032/dZdxDJNv_normal.jpg"/>
    <x v="33"/>
    <d v="2021-07-13T00:00:00.000"/>
    <s v="06:35:16"/>
    <s v="https://twitter.com/albertoemachado/status/1414835804489371653"/>
    <m/>
    <m/>
    <s v="1414835804489371653"/>
    <m/>
    <b v="0"/>
    <n v="0"/>
    <s v=""/>
    <b v="0"/>
    <s v="en"/>
    <m/>
    <s v=""/>
    <b v="0"/>
    <n v="1"/>
    <s v="1414505154238468096"/>
    <s v="Twitter Web App"/>
    <b v="0"/>
    <s v="1414505154238468096"/>
    <s v="Tweet"/>
    <n v="0"/>
    <n v="0"/>
    <m/>
    <m/>
    <m/>
    <m/>
    <m/>
    <m/>
    <m/>
    <m/>
    <n v="3"/>
    <s v="2"/>
    <s v="2"/>
    <m/>
    <m/>
    <m/>
    <m/>
    <m/>
    <m/>
    <m/>
    <m/>
    <m/>
  </r>
  <r>
    <s v="albertoemachado"/>
    <s v="kred"/>
    <m/>
    <m/>
    <m/>
    <m/>
    <m/>
    <m/>
    <m/>
    <m/>
    <s v="No"/>
    <n v="113"/>
    <m/>
    <m/>
    <x v="2"/>
    <d v="2021-07-15T06:23:25.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23219034230444032/dZdxDJNv_normal.jpg"/>
    <x v="34"/>
    <d v="2021-07-15T00:00:00.000"/>
    <s v="06:23:25"/>
    <s v="https://twitter.com/albertoemachado/status/1415557598309351425"/>
    <m/>
    <m/>
    <s v="1415557598309351425"/>
    <m/>
    <b v="0"/>
    <n v="0"/>
    <s v=""/>
    <b v="0"/>
    <s v="en"/>
    <m/>
    <s v=""/>
    <b v="0"/>
    <n v="2"/>
    <s v="1415231676255543298"/>
    <s v="Twitter Web App"/>
    <b v="0"/>
    <s v="1415231676255543298"/>
    <s v="Tweet"/>
    <n v="0"/>
    <n v="0"/>
    <m/>
    <m/>
    <m/>
    <m/>
    <m/>
    <m/>
    <m/>
    <m/>
    <n v="3"/>
    <s v="2"/>
    <s v="2"/>
    <m/>
    <m/>
    <m/>
    <m/>
    <m/>
    <m/>
    <m/>
    <m/>
    <m/>
  </r>
  <r>
    <s v="albertoemachado"/>
    <s v="kred"/>
    <m/>
    <m/>
    <m/>
    <m/>
    <m/>
    <m/>
    <m/>
    <m/>
    <s v="No"/>
    <n v="114"/>
    <m/>
    <m/>
    <x v="2"/>
    <d v="2021-07-18T21:11:48.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23219034230444032/dZdxDJNv_normal.jpg"/>
    <x v="35"/>
    <d v="2021-07-18T00:00:00.000"/>
    <s v="21:11:48"/>
    <s v="https://twitter.com/albertoemachado/status/1416868328786825219"/>
    <m/>
    <m/>
    <s v="1416868328786825219"/>
    <m/>
    <b v="0"/>
    <n v="0"/>
    <s v=""/>
    <b v="0"/>
    <s v="en"/>
    <m/>
    <s v=""/>
    <b v="0"/>
    <n v="1"/>
    <s v="1416800515644592130"/>
    <s v="Twitter Web App"/>
    <b v="0"/>
    <s v="1416800515644592130"/>
    <s v="Tweet"/>
    <n v="0"/>
    <n v="0"/>
    <m/>
    <m/>
    <m/>
    <m/>
    <m/>
    <m/>
    <m/>
    <m/>
    <n v="3"/>
    <s v="2"/>
    <s v="2"/>
    <m/>
    <m/>
    <m/>
    <m/>
    <m/>
    <m/>
    <m/>
    <m/>
    <m/>
  </r>
  <r>
    <s v="eli_krumova"/>
    <s v="kred"/>
    <m/>
    <m/>
    <m/>
    <m/>
    <m/>
    <m/>
    <m/>
    <m/>
    <s v="No"/>
    <n v="115"/>
    <m/>
    <m/>
    <x v="0"/>
    <d v="2021-07-12T08:41:23.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61638888427683840/HqNlplM__normal.jpg"/>
    <x v="36"/>
    <d v="2021-07-12T00:00:00.000"/>
    <s v="08:41:23"/>
    <s v="https://twitter.com/eli_krumova/status/1414505154238468096"/>
    <m/>
    <m/>
    <s v="1414505154238468096"/>
    <m/>
    <b v="0"/>
    <n v="1"/>
    <s v=""/>
    <b v="0"/>
    <s v="en"/>
    <m/>
    <s v=""/>
    <b v="0"/>
    <n v="1"/>
    <s v=""/>
    <s v="Twitter Web App"/>
    <b v="0"/>
    <s v="1414505154238468096"/>
    <s v="Retweet"/>
    <n v="0"/>
    <n v="0"/>
    <m/>
    <m/>
    <m/>
    <m/>
    <m/>
    <m/>
    <m/>
    <m/>
    <n v="9"/>
    <s v="2"/>
    <s v="2"/>
    <m/>
    <m/>
    <m/>
    <m/>
    <m/>
    <m/>
    <m/>
    <m/>
    <m/>
  </r>
  <r>
    <s v="eli_krumova"/>
    <s v="kred"/>
    <m/>
    <m/>
    <m/>
    <m/>
    <m/>
    <m/>
    <m/>
    <m/>
    <s v="No"/>
    <n v="116"/>
    <m/>
    <m/>
    <x v="0"/>
    <d v="2021-07-13T09:00:11.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61638888427683840/HqNlplM__normal.jpg"/>
    <x v="37"/>
    <d v="2021-07-13T00:00:00.000"/>
    <s v="09:00:11"/>
    <s v="https://twitter.com/eli_krumova/status/1414872270619783179"/>
    <m/>
    <m/>
    <s v="1414872270619783179"/>
    <m/>
    <b v="0"/>
    <n v="0"/>
    <s v=""/>
    <b v="0"/>
    <s v="en"/>
    <m/>
    <s v=""/>
    <b v="0"/>
    <n v="1"/>
    <s v=""/>
    <s v="Twitter Web App"/>
    <b v="0"/>
    <s v="1414872270619783179"/>
    <s v="Tweet"/>
    <n v="0"/>
    <n v="0"/>
    <m/>
    <m/>
    <m/>
    <m/>
    <m/>
    <m/>
    <m/>
    <m/>
    <n v="9"/>
    <s v="2"/>
    <s v="2"/>
    <m/>
    <m/>
    <m/>
    <m/>
    <m/>
    <m/>
    <m/>
    <m/>
    <m/>
  </r>
  <r>
    <s v="eli_krumova"/>
    <s v="kred"/>
    <m/>
    <m/>
    <m/>
    <m/>
    <m/>
    <m/>
    <m/>
    <m/>
    <s v="No"/>
    <n v="117"/>
    <m/>
    <m/>
    <x v="0"/>
    <d v="2021-07-14T08:48:20.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61638888427683840/HqNlplM__normal.jpg"/>
    <x v="38"/>
    <d v="2021-07-14T00:00:00.000"/>
    <s v="08:48:20"/>
    <s v="https://twitter.com/eli_krumova/status/1415231676255543298"/>
    <m/>
    <m/>
    <s v="1415231676255543298"/>
    <m/>
    <b v="0"/>
    <n v="2"/>
    <s v=""/>
    <b v="0"/>
    <s v="en"/>
    <m/>
    <s v=""/>
    <b v="0"/>
    <n v="2"/>
    <s v=""/>
    <s v="Twitter Web App"/>
    <b v="0"/>
    <s v="1415231676255543298"/>
    <s v="Tweet"/>
    <n v="0"/>
    <n v="0"/>
    <m/>
    <m/>
    <m/>
    <m/>
    <m/>
    <m/>
    <m/>
    <m/>
    <n v="9"/>
    <s v="2"/>
    <s v="2"/>
    <m/>
    <m/>
    <m/>
    <m/>
    <m/>
    <m/>
    <m/>
    <m/>
    <m/>
  </r>
  <r>
    <s v="eli_krumova"/>
    <s v="kred"/>
    <m/>
    <m/>
    <m/>
    <m/>
    <m/>
    <m/>
    <m/>
    <m/>
    <s v="No"/>
    <n v="118"/>
    <m/>
    <m/>
    <x v="0"/>
    <d v="2021-07-15T08:31:15.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61638888427683840/HqNlplM__normal.jpg"/>
    <x v="39"/>
    <d v="2021-07-15T00:00:00.000"/>
    <s v="08:31:15"/>
    <s v="https://twitter.com/eli_krumova/status/1415589768042270720"/>
    <m/>
    <m/>
    <s v="1415589768042270720"/>
    <m/>
    <b v="0"/>
    <n v="2"/>
    <s v=""/>
    <b v="0"/>
    <s v="en"/>
    <m/>
    <s v=""/>
    <b v="0"/>
    <n v="1"/>
    <s v=""/>
    <s v="Twitter Web App"/>
    <b v="0"/>
    <s v="1415589768042270720"/>
    <s v="Tweet"/>
    <n v="0"/>
    <n v="0"/>
    <m/>
    <m/>
    <m/>
    <m/>
    <m/>
    <m/>
    <m/>
    <m/>
    <n v="9"/>
    <s v="2"/>
    <s v="2"/>
    <m/>
    <m/>
    <m/>
    <m/>
    <m/>
    <m/>
    <m/>
    <m/>
    <m/>
  </r>
  <r>
    <s v="eli_krumova"/>
    <s v="kred"/>
    <m/>
    <m/>
    <m/>
    <m/>
    <m/>
    <m/>
    <m/>
    <m/>
    <s v="No"/>
    <n v="119"/>
    <m/>
    <m/>
    <x v="0"/>
    <d v="2021-07-16T17:26:23.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61638888427683840/HqNlplM__normal.jpg"/>
    <x v="40"/>
    <d v="2021-07-16T00:00:00.000"/>
    <s v="17:26:23"/>
    <s v="https://twitter.com/eli_krumova/status/1416086825668681730"/>
    <m/>
    <m/>
    <s v="1416086825668681730"/>
    <m/>
    <b v="0"/>
    <n v="0"/>
    <s v=""/>
    <b v="0"/>
    <s v="en"/>
    <m/>
    <s v=""/>
    <b v="0"/>
    <n v="0"/>
    <s v=""/>
    <s v="Twitter Web App"/>
    <b v="0"/>
    <s v="1416086825668681730"/>
    <s v="Tweet"/>
    <n v="0"/>
    <n v="0"/>
    <m/>
    <m/>
    <m/>
    <m/>
    <m/>
    <m/>
    <m/>
    <m/>
    <n v="9"/>
    <s v="2"/>
    <s v="2"/>
    <m/>
    <m/>
    <m/>
    <m/>
    <m/>
    <m/>
    <m/>
    <m/>
    <m/>
  </r>
  <r>
    <s v="eli_krumova"/>
    <s v="kred"/>
    <m/>
    <m/>
    <m/>
    <m/>
    <m/>
    <m/>
    <m/>
    <m/>
    <s v="No"/>
    <n v="120"/>
    <m/>
    <m/>
    <x v="0"/>
    <d v="2021-07-17T16:53:35.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61638888427683840/HqNlplM__normal.jpg"/>
    <x v="41"/>
    <d v="2021-07-17T00:00:00.000"/>
    <s v="16:53:35"/>
    <s v="https://twitter.com/eli_krumova/status/1416440958552616964"/>
    <m/>
    <m/>
    <s v="1416440958552616964"/>
    <m/>
    <b v="0"/>
    <n v="0"/>
    <s v=""/>
    <b v="0"/>
    <s v="en"/>
    <m/>
    <s v=""/>
    <b v="0"/>
    <n v="0"/>
    <s v=""/>
    <s v="Twitter Web App"/>
    <b v="0"/>
    <s v="1416440958552616964"/>
    <s v="Tweet"/>
    <n v="0"/>
    <n v="0"/>
    <m/>
    <m/>
    <m/>
    <m/>
    <m/>
    <m/>
    <m/>
    <m/>
    <n v="9"/>
    <s v="2"/>
    <s v="2"/>
    <m/>
    <m/>
    <m/>
    <m/>
    <m/>
    <m/>
    <m/>
    <m/>
    <m/>
  </r>
  <r>
    <s v="eli_krumova"/>
    <s v="kred"/>
    <m/>
    <m/>
    <m/>
    <m/>
    <m/>
    <m/>
    <m/>
    <m/>
    <s v="No"/>
    <n v="121"/>
    <m/>
    <m/>
    <x v="0"/>
    <d v="2021-07-18T16:42:20.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61638888427683840/HqNlplM__normal.jpg"/>
    <x v="42"/>
    <d v="2021-07-18T00:00:00.000"/>
    <s v="16:42:20"/>
    <s v="https://twitter.com/eli_krumova/status/1416800515644592130"/>
    <m/>
    <m/>
    <s v="1416800515644592130"/>
    <m/>
    <b v="0"/>
    <n v="2"/>
    <s v=""/>
    <b v="0"/>
    <s v="en"/>
    <m/>
    <s v=""/>
    <b v="0"/>
    <n v="1"/>
    <s v=""/>
    <s v="Twitter Web App"/>
    <b v="0"/>
    <s v="1416800515644592130"/>
    <s v="Tweet"/>
    <n v="0"/>
    <n v="0"/>
    <m/>
    <m/>
    <m/>
    <m/>
    <m/>
    <m/>
    <m/>
    <m/>
    <n v="9"/>
    <s v="2"/>
    <s v="2"/>
    <m/>
    <m/>
    <m/>
    <m/>
    <m/>
    <m/>
    <m/>
    <m/>
    <m/>
  </r>
  <r>
    <s v="eli_krumova"/>
    <s v="kred"/>
    <m/>
    <m/>
    <m/>
    <m/>
    <m/>
    <m/>
    <m/>
    <m/>
    <s v="No"/>
    <n v="122"/>
    <m/>
    <m/>
    <x v="0"/>
    <d v="2021-07-19T18:20:10.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61638888427683840/HqNlplM__normal.jpg"/>
    <x v="43"/>
    <d v="2021-07-19T00:00:00.000"/>
    <s v="18:20:10"/>
    <s v="https://twitter.com/eli_krumova/status/1417187523625988097"/>
    <m/>
    <m/>
    <s v="1417187523625988097"/>
    <m/>
    <b v="0"/>
    <n v="0"/>
    <s v=""/>
    <b v="0"/>
    <s v="en"/>
    <m/>
    <s v=""/>
    <b v="0"/>
    <n v="4"/>
    <s v=""/>
    <s v="Twitter Web App"/>
    <b v="0"/>
    <s v="1417187523625988097"/>
    <s v="Tweet"/>
    <n v="0"/>
    <n v="0"/>
    <m/>
    <m/>
    <m/>
    <m/>
    <m/>
    <m/>
    <m/>
    <m/>
    <n v="9"/>
    <s v="2"/>
    <s v="2"/>
    <m/>
    <m/>
    <m/>
    <m/>
    <m/>
    <m/>
    <m/>
    <m/>
    <m/>
  </r>
  <r>
    <s v="eli_krumova"/>
    <s v="kred"/>
    <m/>
    <m/>
    <m/>
    <m/>
    <m/>
    <m/>
    <m/>
    <m/>
    <s v="No"/>
    <n v="123"/>
    <m/>
    <m/>
    <x v="0"/>
    <d v="2021-07-20T13:05:42.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61638888427683840/HqNlplM__normal.jpg"/>
    <x v="44"/>
    <d v="2021-07-20T00:00:00.000"/>
    <s v="13:05:42"/>
    <s v="https://twitter.com/eli_krumova/status/1417470772239548427"/>
    <m/>
    <m/>
    <s v="1417470772239548427"/>
    <m/>
    <b v="0"/>
    <n v="0"/>
    <s v=""/>
    <b v="0"/>
    <s v="en"/>
    <m/>
    <s v=""/>
    <b v="0"/>
    <n v="0"/>
    <s v=""/>
    <s v="Twitter Web App"/>
    <b v="0"/>
    <s v="1417470772239548427"/>
    <s v="Tweet"/>
    <n v="0"/>
    <n v="0"/>
    <m/>
    <m/>
    <m/>
    <m/>
    <m/>
    <m/>
    <m/>
    <m/>
    <n v="9"/>
    <s v="2"/>
    <s v="2"/>
    <m/>
    <m/>
    <m/>
    <m/>
    <m/>
    <m/>
    <m/>
    <m/>
    <m/>
  </r>
  <r>
    <s v="albertoemachado"/>
    <s v="eli_krumova"/>
    <m/>
    <m/>
    <m/>
    <m/>
    <m/>
    <m/>
    <m/>
    <m/>
    <s v="Yes"/>
    <n v="124"/>
    <m/>
    <m/>
    <x v="1"/>
    <d v="2021-07-13T06:35:16.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23219034230444032/dZdxDJNv_normal.jpg"/>
    <x v="33"/>
    <d v="2021-07-13T00:00:00.000"/>
    <s v="06:35:16"/>
    <s v="https://twitter.com/albertoemachado/status/1414835804489371653"/>
    <m/>
    <m/>
    <s v="1414835804489371653"/>
    <m/>
    <b v="0"/>
    <n v="0"/>
    <s v=""/>
    <b v="0"/>
    <s v="en"/>
    <m/>
    <s v=""/>
    <b v="0"/>
    <n v="1"/>
    <s v="1414505154238468096"/>
    <s v="Twitter Web App"/>
    <b v="0"/>
    <s v="1414505154238468096"/>
    <s v="Tweet"/>
    <n v="0"/>
    <n v="0"/>
    <m/>
    <m/>
    <m/>
    <m/>
    <m/>
    <m/>
    <m/>
    <m/>
    <n v="3"/>
    <s v="2"/>
    <s v="2"/>
    <n v="0"/>
    <n v="0"/>
    <n v="0"/>
    <n v="0"/>
    <n v="0"/>
    <n v="0"/>
    <n v="27"/>
    <n v="100"/>
    <n v="27"/>
  </r>
  <r>
    <s v="albertoemachado"/>
    <s v="eli_krumova"/>
    <m/>
    <m/>
    <m/>
    <m/>
    <m/>
    <m/>
    <m/>
    <m/>
    <s v="Yes"/>
    <n v="125"/>
    <m/>
    <m/>
    <x v="1"/>
    <d v="2021-07-15T06:23:25.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23219034230444032/dZdxDJNv_normal.jpg"/>
    <x v="34"/>
    <d v="2021-07-15T00:00:00.000"/>
    <s v="06:23:25"/>
    <s v="https://twitter.com/albertoemachado/status/1415557598309351425"/>
    <m/>
    <m/>
    <s v="1415557598309351425"/>
    <m/>
    <b v="0"/>
    <n v="0"/>
    <s v=""/>
    <b v="0"/>
    <s v="en"/>
    <m/>
    <s v=""/>
    <b v="0"/>
    <n v="2"/>
    <s v="1415231676255543298"/>
    <s v="Twitter Web App"/>
    <b v="0"/>
    <s v="1415231676255543298"/>
    <s v="Tweet"/>
    <n v="0"/>
    <n v="0"/>
    <m/>
    <m/>
    <m/>
    <m/>
    <m/>
    <m/>
    <m/>
    <m/>
    <n v="3"/>
    <s v="2"/>
    <s v="2"/>
    <n v="0"/>
    <n v="0"/>
    <n v="0"/>
    <n v="0"/>
    <n v="0"/>
    <n v="0"/>
    <n v="27"/>
    <n v="100"/>
    <n v="27"/>
  </r>
  <r>
    <s v="albertoemachado"/>
    <s v="eli_krumova"/>
    <m/>
    <m/>
    <m/>
    <m/>
    <m/>
    <m/>
    <m/>
    <m/>
    <s v="Yes"/>
    <n v="126"/>
    <m/>
    <m/>
    <x v="1"/>
    <d v="2021-07-18T21:11:48.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23219034230444032/dZdxDJNv_normal.jpg"/>
    <x v="35"/>
    <d v="2021-07-18T00:00:00.000"/>
    <s v="21:11:48"/>
    <s v="https://twitter.com/albertoemachado/status/1416868328786825219"/>
    <m/>
    <m/>
    <s v="1416868328786825219"/>
    <m/>
    <b v="0"/>
    <n v="0"/>
    <s v=""/>
    <b v="0"/>
    <s v="en"/>
    <m/>
    <s v=""/>
    <b v="0"/>
    <n v="1"/>
    <s v="1416800515644592130"/>
    <s v="Twitter Web App"/>
    <b v="0"/>
    <s v="1416800515644592130"/>
    <s v="Tweet"/>
    <n v="0"/>
    <n v="0"/>
    <m/>
    <m/>
    <m/>
    <m/>
    <m/>
    <m/>
    <m/>
    <m/>
    <n v="3"/>
    <s v="2"/>
    <s v="2"/>
    <n v="0"/>
    <n v="0"/>
    <n v="0"/>
    <n v="0"/>
    <n v="0"/>
    <n v="0"/>
    <n v="27"/>
    <n v="100"/>
    <n v="27"/>
  </r>
  <r>
    <s v="eli_krumova"/>
    <s v="albertoemachado"/>
    <m/>
    <m/>
    <m/>
    <m/>
    <m/>
    <m/>
    <m/>
    <m/>
    <s v="Yes"/>
    <n v="127"/>
    <m/>
    <m/>
    <x v="0"/>
    <d v="2021-07-12T08:41:23.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61638888427683840/HqNlplM__normal.jpg"/>
    <x v="36"/>
    <d v="2021-07-12T00:00:00.000"/>
    <s v="08:41:23"/>
    <s v="https://twitter.com/eli_krumova/status/1414505154238468096"/>
    <m/>
    <m/>
    <s v="1414505154238468096"/>
    <m/>
    <b v="0"/>
    <n v="1"/>
    <s v=""/>
    <b v="0"/>
    <s v="en"/>
    <m/>
    <s v=""/>
    <b v="0"/>
    <n v="1"/>
    <s v=""/>
    <s v="Twitter Web App"/>
    <b v="0"/>
    <s v="1414505154238468096"/>
    <s v="Retweet"/>
    <n v="0"/>
    <n v="0"/>
    <m/>
    <m/>
    <m/>
    <m/>
    <m/>
    <m/>
    <m/>
    <m/>
    <n v="9"/>
    <s v="2"/>
    <s v="2"/>
    <n v="0"/>
    <n v="0"/>
    <n v="0"/>
    <n v="0"/>
    <n v="0"/>
    <n v="0"/>
    <n v="27"/>
    <n v="100"/>
    <n v="27"/>
  </r>
  <r>
    <s v="eli_krumova"/>
    <s v="albertoemachado"/>
    <m/>
    <m/>
    <m/>
    <m/>
    <m/>
    <m/>
    <m/>
    <m/>
    <s v="Yes"/>
    <n v="128"/>
    <m/>
    <m/>
    <x v="0"/>
    <d v="2021-07-13T09:00:11.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61638888427683840/HqNlplM__normal.jpg"/>
    <x v="37"/>
    <d v="2021-07-13T00:00:00.000"/>
    <s v="09:00:11"/>
    <s v="https://twitter.com/eli_krumova/status/1414872270619783179"/>
    <m/>
    <m/>
    <s v="1414872270619783179"/>
    <m/>
    <b v="0"/>
    <n v="0"/>
    <s v=""/>
    <b v="0"/>
    <s v="en"/>
    <m/>
    <s v=""/>
    <b v="0"/>
    <n v="1"/>
    <s v=""/>
    <s v="Twitter Web App"/>
    <b v="0"/>
    <s v="1414872270619783179"/>
    <s v="Tweet"/>
    <n v="0"/>
    <n v="0"/>
    <m/>
    <m/>
    <m/>
    <m/>
    <m/>
    <m/>
    <m/>
    <m/>
    <n v="9"/>
    <s v="2"/>
    <s v="2"/>
    <n v="0"/>
    <n v="0"/>
    <n v="0"/>
    <n v="0"/>
    <n v="0"/>
    <n v="0"/>
    <n v="27"/>
    <n v="100"/>
    <n v="27"/>
  </r>
  <r>
    <s v="eli_krumova"/>
    <s v="albertoemachado"/>
    <m/>
    <m/>
    <m/>
    <m/>
    <m/>
    <m/>
    <m/>
    <m/>
    <s v="Yes"/>
    <n v="129"/>
    <m/>
    <m/>
    <x v="0"/>
    <d v="2021-07-14T08:48:20.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61638888427683840/HqNlplM__normal.jpg"/>
    <x v="38"/>
    <d v="2021-07-14T00:00:00.000"/>
    <s v="08:48:20"/>
    <s v="https://twitter.com/eli_krumova/status/1415231676255543298"/>
    <m/>
    <m/>
    <s v="1415231676255543298"/>
    <m/>
    <b v="0"/>
    <n v="2"/>
    <s v=""/>
    <b v="0"/>
    <s v="en"/>
    <m/>
    <s v=""/>
    <b v="0"/>
    <n v="2"/>
    <s v=""/>
    <s v="Twitter Web App"/>
    <b v="0"/>
    <s v="1415231676255543298"/>
    <s v="Tweet"/>
    <n v="0"/>
    <n v="0"/>
    <m/>
    <m/>
    <m/>
    <m/>
    <m/>
    <m/>
    <m/>
    <m/>
    <n v="9"/>
    <s v="2"/>
    <s v="2"/>
    <n v="0"/>
    <n v="0"/>
    <n v="0"/>
    <n v="0"/>
    <n v="0"/>
    <n v="0"/>
    <n v="27"/>
    <n v="100"/>
    <n v="27"/>
  </r>
  <r>
    <s v="eli_krumova"/>
    <s v="albertoemachado"/>
    <m/>
    <m/>
    <m/>
    <m/>
    <m/>
    <m/>
    <m/>
    <m/>
    <s v="Yes"/>
    <n v="130"/>
    <m/>
    <m/>
    <x v="0"/>
    <d v="2021-07-15T08:31:15.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61638888427683840/HqNlplM__normal.jpg"/>
    <x v="39"/>
    <d v="2021-07-15T00:00:00.000"/>
    <s v="08:31:15"/>
    <s v="https://twitter.com/eli_krumova/status/1415589768042270720"/>
    <m/>
    <m/>
    <s v="1415589768042270720"/>
    <m/>
    <b v="0"/>
    <n v="2"/>
    <s v=""/>
    <b v="0"/>
    <s v="en"/>
    <m/>
    <s v=""/>
    <b v="0"/>
    <n v="1"/>
    <s v=""/>
    <s v="Twitter Web App"/>
    <b v="0"/>
    <s v="1415589768042270720"/>
    <s v="Tweet"/>
    <n v="0"/>
    <n v="0"/>
    <m/>
    <m/>
    <m/>
    <m/>
    <m/>
    <m/>
    <m/>
    <m/>
    <n v="9"/>
    <s v="2"/>
    <s v="2"/>
    <n v="0"/>
    <n v="0"/>
    <n v="0"/>
    <n v="0"/>
    <n v="0"/>
    <n v="0"/>
    <n v="27"/>
    <n v="100"/>
    <n v="27"/>
  </r>
  <r>
    <s v="eli_krumova"/>
    <s v="albertoemachado"/>
    <m/>
    <m/>
    <m/>
    <m/>
    <m/>
    <m/>
    <m/>
    <m/>
    <s v="Yes"/>
    <n v="131"/>
    <m/>
    <m/>
    <x v="0"/>
    <d v="2021-07-16T17:26:23.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61638888427683840/HqNlplM__normal.jpg"/>
    <x v="40"/>
    <d v="2021-07-16T00:00:00.000"/>
    <s v="17:26:23"/>
    <s v="https://twitter.com/eli_krumova/status/1416086825668681730"/>
    <m/>
    <m/>
    <s v="1416086825668681730"/>
    <m/>
    <b v="0"/>
    <n v="0"/>
    <s v=""/>
    <b v="0"/>
    <s v="en"/>
    <m/>
    <s v=""/>
    <b v="0"/>
    <n v="0"/>
    <s v=""/>
    <s v="Twitter Web App"/>
    <b v="0"/>
    <s v="1416086825668681730"/>
    <s v="Tweet"/>
    <n v="0"/>
    <n v="0"/>
    <m/>
    <m/>
    <m/>
    <m/>
    <m/>
    <m/>
    <m/>
    <m/>
    <n v="9"/>
    <s v="2"/>
    <s v="2"/>
    <n v="0"/>
    <n v="0"/>
    <n v="0"/>
    <n v="0"/>
    <n v="0"/>
    <n v="0"/>
    <n v="27"/>
    <n v="100"/>
    <n v="27"/>
  </r>
  <r>
    <s v="eli_krumova"/>
    <s v="albertoemachado"/>
    <m/>
    <m/>
    <m/>
    <m/>
    <m/>
    <m/>
    <m/>
    <m/>
    <s v="Yes"/>
    <n v="132"/>
    <m/>
    <m/>
    <x v="0"/>
    <d v="2021-07-17T16:53:35.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61638888427683840/HqNlplM__normal.jpg"/>
    <x v="41"/>
    <d v="2021-07-17T00:00:00.000"/>
    <s v="16:53:35"/>
    <s v="https://twitter.com/eli_krumova/status/1416440958552616964"/>
    <m/>
    <m/>
    <s v="1416440958552616964"/>
    <m/>
    <b v="0"/>
    <n v="0"/>
    <s v=""/>
    <b v="0"/>
    <s v="en"/>
    <m/>
    <s v=""/>
    <b v="0"/>
    <n v="0"/>
    <s v=""/>
    <s v="Twitter Web App"/>
    <b v="0"/>
    <s v="1416440958552616964"/>
    <s v="Tweet"/>
    <n v="0"/>
    <n v="0"/>
    <m/>
    <m/>
    <m/>
    <m/>
    <m/>
    <m/>
    <m/>
    <m/>
    <n v="9"/>
    <s v="2"/>
    <s v="2"/>
    <n v="0"/>
    <n v="0"/>
    <n v="0"/>
    <n v="0"/>
    <n v="0"/>
    <n v="0"/>
    <n v="27"/>
    <n v="100"/>
    <n v="27"/>
  </r>
  <r>
    <s v="eli_krumova"/>
    <s v="albertoemachado"/>
    <m/>
    <m/>
    <m/>
    <m/>
    <m/>
    <m/>
    <m/>
    <m/>
    <s v="Yes"/>
    <n v="133"/>
    <m/>
    <m/>
    <x v="0"/>
    <d v="2021-07-18T16:42:20.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61638888427683840/HqNlplM__normal.jpg"/>
    <x v="42"/>
    <d v="2021-07-18T00:00:00.000"/>
    <s v="16:42:20"/>
    <s v="https://twitter.com/eli_krumova/status/1416800515644592130"/>
    <m/>
    <m/>
    <s v="1416800515644592130"/>
    <m/>
    <b v="0"/>
    <n v="2"/>
    <s v=""/>
    <b v="0"/>
    <s v="en"/>
    <m/>
    <s v=""/>
    <b v="0"/>
    <n v="1"/>
    <s v=""/>
    <s v="Twitter Web App"/>
    <b v="0"/>
    <s v="1416800515644592130"/>
    <s v="Tweet"/>
    <n v="0"/>
    <n v="0"/>
    <m/>
    <m/>
    <m/>
    <m/>
    <m/>
    <m/>
    <m/>
    <m/>
    <n v="9"/>
    <s v="2"/>
    <s v="2"/>
    <n v="0"/>
    <n v="0"/>
    <n v="0"/>
    <n v="0"/>
    <n v="0"/>
    <n v="0"/>
    <n v="27"/>
    <n v="100"/>
    <n v="27"/>
  </r>
  <r>
    <s v="eli_krumova"/>
    <s v="albertoemachado"/>
    <m/>
    <m/>
    <m/>
    <m/>
    <m/>
    <m/>
    <m/>
    <m/>
    <s v="Yes"/>
    <n v="134"/>
    <m/>
    <m/>
    <x v="0"/>
    <d v="2021-07-19T18:20:10.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61638888427683840/HqNlplM__normal.jpg"/>
    <x v="43"/>
    <d v="2021-07-19T00:00:00.000"/>
    <s v="18:20:10"/>
    <s v="https://twitter.com/eli_krumova/status/1417187523625988097"/>
    <m/>
    <m/>
    <s v="1417187523625988097"/>
    <m/>
    <b v="0"/>
    <n v="0"/>
    <s v=""/>
    <b v="0"/>
    <s v="en"/>
    <m/>
    <s v=""/>
    <b v="0"/>
    <n v="4"/>
    <s v=""/>
    <s v="Twitter Web App"/>
    <b v="0"/>
    <s v="1417187523625988097"/>
    <s v="Tweet"/>
    <n v="0"/>
    <n v="0"/>
    <m/>
    <m/>
    <m/>
    <m/>
    <m/>
    <m/>
    <m/>
    <m/>
    <n v="9"/>
    <s v="2"/>
    <s v="2"/>
    <n v="0"/>
    <n v="0"/>
    <n v="0"/>
    <n v="0"/>
    <n v="0"/>
    <n v="0"/>
    <n v="27"/>
    <n v="100"/>
    <n v="27"/>
  </r>
  <r>
    <s v="eli_krumova"/>
    <s v="albertoemachado"/>
    <m/>
    <m/>
    <m/>
    <m/>
    <m/>
    <m/>
    <m/>
    <m/>
    <s v="Yes"/>
    <n v="135"/>
    <m/>
    <m/>
    <x v="0"/>
    <d v="2021-07-20T13:05:42.000"/>
    <s v="I gave +Kred to @AlbertoEMachado on @Kred #influencer #CES2021 #AhoraNodeXLhablaespañol #CMM21 #SEOHashtag #DigitalMarketing #SocialMedia #DigitalTransformation #AI #IoT #futureofwork #IoT #IIoT #IoTPL #IoTCommunity #IoTSlam @IoTCommunity @IoTchannel @IoTslam #ActionClimate"/>
    <m/>
    <m/>
    <x v="4"/>
    <m/>
    <s v="https://pbs.twimg.com/profile_images/1361638888427683840/HqNlplM__normal.jpg"/>
    <x v="44"/>
    <d v="2021-07-20T00:00:00.000"/>
    <s v="13:05:42"/>
    <s v="https://twitter.com/eli_krumova/status/1417470772239548427"/>
    <m/>
    <m/>
    <s v="1417470772239548427"/>
    <m/>
    <b v="0"/>
    <n v="0"/>
    <s v=""/>
    <b v="0"/>
    <s v="en"/>
    <m/>
    <s v=""/>
    <b v="0"/>
    <n v="0"/>
    <s v=""/>
    <s v="Twitter Web App"/>
    <b v="0"/>
    <s v="1417470772239548427"/>
    <s v="Tweet"/>
    <n v="0"/>
    <n v="0"/>
    <m/>
    <m/>
    <m/>
    <m/>
    <m/>
    <m/>
    <m/>
    <m/>
    <n v="9"/>
    <s v="2"/>
    <s v="2"/>
    <n v="0"/>
    <n v="0"/>
    <n v="0"/>
    <n v="0"/>
    <n v="0"/>
    <n v="0"/>
    <n v="27"/>
    <n v="100"/>
    <n v="27"/>
  </r>
  <r>
    <s v="bloguers_net"/>
    <s v="hashtagmarketi7"/>
    <m/>
    <m/>
    <m/>
    <m/>
    <m/>
    <m/>
    <m/>
    <m/>
    <s v="No"/>
    <n v="136"/>
    <m/>
    <m/>
    <x v="0"/>
    <d v="2021-07-13T01:54:03.000"/>
    <s v="✏ Conoce las métricas de un #hashtag antes de interactuar con sus audiencias #SEOhashtag #SEO #SocialMedia por @hashtagmarketi7 _x000a__x000a_➡ https://t.co/UAeQkQQRiM"/>
    <s v="https://vivianfrancos.com/conoce-las-metricas-de-un-hashtag-antes-de-interactuar-con-sus-audiencias/"/>
    <s v="vivianfrancos.com"/>
    <x v="0"/>
    <m/>
    <s v="https://pbs.twimg.com/profile_images/865682632763482113/oHOH2wdg_normal.jpg"/>
    <x v="45"/>
    <d v="2021-07-13T00:00:00.000"/>
    <s v="01:54:03"/>
    <s v="https://twitter.com/bloguers_net/status/1414765031837872136"/>
    <m/>
    <m/>
    <s v="1414765031837872136"/>
    <m/>
    <b v="0"/>
    <n v="2"/>
    <s v=""/>
    <b v="0"/>
    <s v="es"/>
    <m/>
    <s v=""/>
    <b v="0"/>
    <n v="1"/>
    <s v=""/>
    <s v="Bloguers.net"/>
    <b v="0"/>
    <s v="1414765031837872136"/>
    <s v="Tweet"/>
    <n v="0"/>
    <n v="0"/>
    <m/>
    <m/>
    <m/>
    <m/>
    <m/>
    <m/>
    <m/>
    <m/>
    <n v="3"/>
    <s v="1"/>
    <s v="1"/>
    <n v="0"/>
    <n v="0"/>
    <n v="0"/>
    <n v="0"/>
    <n v="0"/>
    <n v="0"/>
    <n v="17"/>
    <n v="100"/>
    <n v="17"/>
  </r>
  <r>
    <s v="bloguers_net"/>
    <s v="hashtagmarketi7"/>
    <m/>
    <m/>
    <m/>
    <m/>
    <m/>
    <m/>
    <m/>
    <m/>
    <s v="No"/>
    <n v="137"/>
    <m/>
    <m/>
    <x v="0"/>
    <d v="2021-07-20T11:57:59.000"/>
    <s v="📢 Ebook Como encontrar los hashtags mas potentes en #Linkedin by #SEOHashtag_x000a__x000a_¿Te resulta difícil encontrar y usar los hashtags? Descarga este eBook GRATIS y Descubre como encontrar los hashtags…_x000a__x000a_#SEO #SocialMedia_x000a__x000a_por @hashtagmarketi7_x000a__x000a_https://t.co/1XQJlpimH5"/>
    <s v="https://vivianfrancos.com/ebook-como-encontrar-los-hashtags-mas-potentes-en-linkedin/"/>
    <s v="vivianfrancos.com"/>
    <x v="8"/>
    <m/>
    <s v="https://pbs.twimg.com/profile_images/865682632763482113/oHOH2wdg_normal.jpg"/>
    <x v="46"/>
    <d v="2021-07-20T00:00:00.000"/>
    <s v="11:57:59"/>
    <s v="https://twitter.com/bloguers_net/status/1417453734058205203"/>
    <m/>
    <m/>
    <s v="1417453734058205203"/>
    <m/>
    <b v="0"/>
    <n v="1"/>
    <s v=""/>
    <b v="0"/>
    <s v="es"/>
    <m/>
    <s v=""/>
    <b v="0"/>
    <n v="1"/>
    <s v=""/>
    <s v="Bloguers.net"/>
    <b v="0"/>
    <s v="1417453734058205203"/>
    <s v="Tweet"/>
    <n v="0"/>
    <n v="0"/>
    <m/>
    <m/>
    <m/>
    <m/>
    <m/>
    <m/>
    <m/>
    <m/>
    <n v="3"/>
    <s v="1"/>
    <s v="1"/>
    <n v="0"/>
    <n v="0"/>
    <n v="0"/>
    <n v="0"/>
    <n v="0"/>
    <n v="0"/>
    <n v="33"/>
    <n v="100"/>
    <n v="33"/>
  </r>
  <r>
    <s v="bloguers_net"/>
    <s v="hashtagmarketi7"/>
    <m/>
    <m/>
    <m/>
    <m/>
    <m/>
    <m/>
    <m/>
    <m/>
    <s v="No"/>
    <n v="138"/>
    <m/>
    <m/>
    <x v="0"/>
    <d v="2021-07-20T13:34:02.000"/>
    <s v="📌 Ebook Como encontrar los hashtags mas potentes en #Linkedin by #SEOHashtag_x000a__x000a_por @hashtagmarketi7_x000a__x000a_https://t.co/1XQJlpimH5"/>
    <s v="https://vivianfrancos.com/ebook-como-encontrar-los-hashtags-mas-potentes-en-linkedin/"/>
    <s v="vivianfrancos.com"/>
    <x v="9"/>
    <m/>
    <s v="https://pbs.twimg.com/profile_images/865682632763482113/oHOH2wdg_normal.jpg"/>
    <x v="47"/>
    <d v="2021-07-20T00:00:00.000"/>
    <s v="13:34:02"/>
    <s v="https://twitter.com/bloguers_net/status/1417477903705575428"/>
    <m/>
    <m/>
    <s v="1417477903705575428"/>
    <m/>
    <b v="0"/>
    <n v="2"/>
    <s v=""/>
    <b v="0"/>
    <s v="es"/>
    <m/>
    <s v=""/>
    <b v="0"/>
    <n v="2"/>
    <s v=""/>
    <s v="Bloguers.net"/>
    <b v="0"/>
    <s v="1417477903705575428"/>
    <s v="Tweet"/>
    <n v="0"/>
    <n v="0"/>
    <m/>
    <m/>
    <m/>
    <m/>
    <m/>
    <m/>
    <m/>
    <m/>
    <n v="3"/>
    <s v="1"/>
    <s v="1"/>
    <n v="0"/>
    <n v="0"/>
    <n v="0"/>
    <n v="0"/>
    <n v="0"/>
    <n v="0"/>
    <n v="13"/>
    <n v="100"/>
    <n v="13"/>
  </r>
  <r>
    <s v="yas_yasuok"/>
    <s v="hashtagmarketi7"/>
    <m/>
    <m/>
    <m/>
    <m/>
    <m/>
    <m/>
    <m/>
    <m/>
    <s v="No"/>
    <n v="139"/>
    <m/>
    <m/>
    <x v="2"/>
    <d v="2021-07-20T13:34:47.000"/>
    <s v="📌 Ebook Como encontrar los hashtags mas potentes en #Linkedin by #SEOHashtag_x000a__x000a_por @hashtagmarketi7_x000a__x000a_https://t.co/1XQJlpimH5"/>
    <s v="https://vivianfrancos.com/ebook-como-encontrar-los-hashtags-mas-potentes-en-linkedin/"/>
    <s v="vivianfrancos.com"/>
    <x v="9"/>
    <m/>
    <s v="https://pbs.twimg.com/profile_images/1414361605517856774/i0xelqVR_normal.jpg"/>
    <x v="48"/>
    <d v="2021-07-20T00:00:00.000"/>
    <s v="13:34:47"/>
    <s v="https://twitter.com/yas_yasuok/status/1417478092289884164"/>
    <m/>
    <m/>
    <s v="1417478092289884164"/>
    <m/>
    <b v="0"/>
    <n v="0"/>
    <s v=""/>
    <b v="0"/>
    <s v="es"/>
    <m/>
    <s v=""/>
    <b v="0"/>
    <n v="2"/>
    <s v="1417477903705575428"/>
    <s v="Twitter for Android"/>
    <b v="0"/>
    <s v="1417477903705575428"/>
    <s v="Tweet"/>
    <n v="0"/>
    <n v="0"/>
    <m/>
    <m/>
    <m/>
    <m/>
    <m/>
    <m/>
    <m/>
    <m/>
    <n v="1"/>
    <s v="1"/>
    <s v="1"/>
    <m/>
    <m/>
    <m/>
    <m/>
    <m/>
    <m/>
    <m/>
    <m/>
    <m/>
  </r>
  <r>
    <s v="yas_yasuok"/>
    <s v="bloguers_net"/>
    <m/>
    <m/>
    <m/>
    <m/>
    <m/>
    <m/>
    <m/>
    <m/>
    <s v="No"/>
    <n v="140"/>
    <m/>
    <m/>
    <x v="1"/>
    <d v="2021-07-20T13:34:47.000"/>
    <s v="📌 Ebook Como encontrar los hashtags mas potentes en #Linkedin by #SEOHashtag_x000a__x000a_por @hashtagmarketi7_x000a__x000a_https://t.co/1XQJlpimH5"/>
    <s v="https://vivianfrancos.com/ebook-como-encontrar-los-hashtags-mas-potentes-en-linkedin/"/>
    <s v="vivianfrancos.com"/>
    <x v="9"/>
    <m/>
    <s v="https://pbs.twimg.com/profile_images/1414361605517856774/i0xelqVR_normal.jpg"/>
    <x v="48"/>
    <d v="2021-07-20T00:00:00.000"/>
    <s v="13:34:47"/>
    <s v="https://twitter.com/yas_yasuok/status/1417478092289884164"/>
    <m/>
    <m/>
    <s v="1417478092289884164"/>
    <m/>
    <b v="0"/>
    <n v="0"/>
    <s v=""/>
    <b v="0"/>
    <s v="es"/>
    <m/>
    <s v=""/>
    <b v="0"/>
    <n v="2"/>
    <s v="1417477903705575428"/>
    <s v="Twitter for Android"/>
    <b v="0"/>
    <s v="1417477903705575428"/>
    <s v="Tweet"/>
    <n v="0"/>
    <n v="0"/>
    <m/>
    <m/>
    <m/>
    <m/>
    <m/>
    <m/>
    <m/>
    <m/>
    <n v="1"/>
    <s v="1"/>
    <s v="1"/>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1"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7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48">
    <i>
      <x v="1"/>
    </i>
    <i r="1">
      <x v="6"/>
    </i>
    <i r="2">
      <x v="169"/>
    </i>
    <i r="3">
      <x v="11"/>
    </i>
    <i r="1">
      <x v="7"/>
    </i>
    <i r="2">
      <x v="194"/>
    </i>
    <i r="3">
      <x v="9"/>
    </i>
    <i r="2">
      <x v="195"/>
    </i>
    <i r="3">
      <x v="2"/>
    </i>
    <i r="3">
      <x v="6"/>
    </i>
    <i r="3">
      <x v="7"/>
    </i>
    <i r="3">
      <x v="9"/>
    </i>
    <i r="3">
      <x v="10"/>
    </i>
    <i r="3">
      <x v="12"/>
    </i>
    <i r="2">
      <x v="196"/>
    </i>
    <i r="3">
      <x v="3"/>
    </i>
    <i r="3">
      <x v="8"/>
    </i>
    <i r="3">
      <x v="9"/>
    </i>
    <i r="3">
      <x v="13"/>
    </i>
    <i r="3">
      <x v="14"/>
    </i>
    <i r="3">
      <x v="15"/>
    </i>
    <i r="3">
      <x v="17"/>
    </i>
    <i r="2">
      <x v="197"/>
    </i>
    <i r="3">
      <x v="5"/>
    </i>
    <i r="3">
      <x v="7"/>
    </i>
    <i r="3">
      <x v="8"/>
    </i>
    <i r="3">
      <x v="9"/>
    </i>
    <i r="3">
      <x v="12"/>
    </i>
    <i r="3">
      <x v="13"/>
    </i>
    <i r="3">
      <x v="23"/>
    </i>
    <i r="2">
      <x v="198"/>
    </i>
    <i r="3">
      <x v="11"/>
    </i>
    <i r="3">
      <x v="18"/>
    </i>
    <i r="2">
      <x v="199"/>
    </i>
    <i r="3">
      <x v="17"/>
    </i>
    <i r="2">
      <x v="200"/>
    </i>
    <i r="3">
      <x v="17"/>
    </i>
    <i r="3">
      <x v="22"/>
    </i>
    <i r="2">
      <x v="201"/>
    </i>
    <i r="3">
      <x v="19"/>
    </i>
    <i r="3">
      <x v="21"/>
    </i>
    <i r="2">
      <x v="202"/>
    </i>
    <i r="3">
      <x v="8"/>
    </i>
    <i r="3">
      <x v="9"/>
    </i>
    <i r="3">
      <x v="12"/>
    </i>
    <i r="3">
      <x v="13"/>
    </i>
    <i r="3">
      <x v="14"/>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29" name="TimeSeries"/>
  </pivotTables>
  <data>
    <tabular pivotCacheId="34750862">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29" name="TimeSeries"/>
  </pivotTables>
  <data>
    <tabular pivotCacheId="34750862">
      <items count="10">
        <i x="6" s="1"/>
        <i x="1" s="1"/>
        <i x="0" s="1"/>
        <i x="7" s="1"/>
        <i x="5" s="1"/>
        <i x="4" s="1"/>
        <i x="9" s="1"/>
        <i x="8"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140" totalsRowShown="0" headerRowDxfId="384" dataDxfId="340">
  <autoFilter ref="A2:BN140"/>
  <tableColumns count="66">
    <tableColumn id="1" name="Vertex 1" dataDxfId="325"/>
    <tableColumn id="2" name="Vertex 2" dataDxfId="323"/>
    <tableColumn id="3" name="Color" dataDxfId="324"/>
    <tableColumn id="4" name="Width" dataDxfId="349"/>
    <tableColumn id="11" name="Style" dataDxfId="348"/>
    <tableColumn id="5" name="Opacity" dataDxfId="347"/>
    <tableColumn id="6" name="Visibility" dataDxfId="346"/>
    <tableColumn id="10" name="Label" dataDxfId="345"/>
    <tableColumn id="12" name="Label Text Color" dataDxfId="344"/>
    <tableColumn id="13" name="Label Font Size" dataDxfId="343"/>
    <tableColumn id="14" name="Reciprocated?" dataDxfId="228"/>
    <tableColumn id="7" name="ID" dataDxfId="342"/>
    <tableColumn id="9" name="Dynamic Filter" dataDxfId="341"/>
    <tableColumn id="8" name="Add Your Own Columns Here" dataDxfId="322"/>
    <tableColumn id="15" name="Relationship" dataDxfId="321"/>
    <tableColumn id="16" name="Relationship Date (UTC)" dataDxfId="320"/>
    <tableColumn id="17" name="Tweet" dataDxfId="319"/>
    <tableColumn id="18" name="URLs in Tweet" dataDxfId="318"/>
    <tableColumn id="19" name="Domains in Tweet" dataDxfId="317"/>
    <tableColumn id="20" name="Hashtags in Tweet" dataDxfId="316"/>
    <tableColumn id="21" name="Media in Tweet" dataDxfId="315"/>
    <tableColumn id="22" name="Tweet Image File" dataDxfId="314"/>
    <tableColumn id="23" name="Tweet Date (UTC)" dataDxfId="313"/>
    <tableColumn id="24" name="Date" dataDxfId="312"/>
    <tableColumn id="25" name="Time" dataDxfId="311"/>
    <tableColumn id="26" name="Twitter Page for Tweet" dataDxfId="310"/>
    <tableColumn id="27" name="Latitude" dataDxfId="309"/>
    <tableColumn id="28" name="Longitude" dataDxfId="308"/>
    <tableColumn id="29" name="Imported ID" dataDxfId="307"/>
    <tableColumn id="30" name="In-Reply-To Tweet ID" dataDxfId="306"/>
    <tableColumn id="31" name="Favorited" dataDxfId="305"/>
    <tableColumn id="32" name="Favorite Count" dataDxfId="304"/>
    <tableColumn id="33" name="In-Reply-To User ID" dataDxfId="303"/>
    <tableColumn id="34" name="Is Quote Status" dataDxfId="302"/>
    <tableColumn id="35" name="Language" dataDxfId="301"/>
    <tableColumn id="36" name="Possibly Sensitive" dataDxfId="300"/>
    <tableColumn id="37" name="Quoted Status ID" dataDxfId="299"/>
    <tableColumn id="38" name="Retweeted" dataDxfId="298"/>
    <tableColumn id="39" name="Retweet Count" dataDxfId="297"/>
    <tableColumn id="40" name="Retweet ID" dataDxfId="296"/>
    <tableColumn id="41" name="Source" dataDxfId="295"/>
    <tableColumn id="42" name="Truncated" dataDxfId="294"/>
    <tableColumn id="43" name="Unified Twitter ID" dataDxfId="293"/>
    <tableColumn id="44" name="Imported Tweet Type" dataDxfId="292"/>
    <tableColumn id="45" name="Added By Extended Analysis" dataDxfId="291"/>
    <tableColumn id="46" name="Corrected By Extended Analysis" dataDxfId="290"/>
    <tableColumn id="47" name="Place Bounding Box" dataDxfId="289"/>
    <tableColumn id="48" name="Place Country" dataDxfId="288"/>
    <tableColumn id="49" name="Place Country Code" dataDxfId="287"/>
    <tableColumn id="50" name="Place Full Name" dataDxfId="286"/>
    <tableColumn id="51" name="Place ID" dataDxfId="285"/>
    <tableColumn id="52" name="Place Name" dataDxfId="284"/>
    <tableColumn id="53" name="Place Type" dataDxfId="283"/>
    <tableColumn id="54" name="Place URL" dataDxfId="282"/>
    <tableColumn id="55" name="Edge Weight" dataDxfId="244"/>
    <tableColumn id="56" name="Vertex 1 Group" dataDxfId="243">
      <calculatedColumnFormula>REPLACE(INDEX(GroupVertices[Group], MATCH(Edges[[#This Row],[Vertex 1]],GroupVertices[Vertex],0)),1,1,"")</calculatedColumnFormula>
    </tableColumn>
    <tableColumn id="57" name="Vertex 2 Group" dataDxfId="204">
      <calculatedColumnFormula>REPLACE(INDEX(GroupVertices[Group], MATCH(Edges[[#This Row],[Vertex 2]],GroupVertices[Vertex],0)),1,1,"")</calculatedColumnFormula>
    </tableColumn>
    <tableColumn id="58" name="Sentiment List #1: List1 Word Count" dataDxfId="203"/>
    <tableColumn id="59" name="Sentiment List #1: List1 Word Percentage (%)" dataDxfId="202"/>
    <tableColumn id="60" name="Sentiment List #2: List2 Word Count" dataDxfId="201"/>
    <tableColumn id="61" name="Sentiment List #2: List2 Word Percentage (%)" dataDxfId="200"/>
    <tableColumn id="62" name="Sentiment List #3: List3 Word Count" dataDxfId="199"/>
    <tableColumn id="63" name="Sentiment List #3: List3 Word Percentage (%)" dataDxfId="198"/>
    <tableColumn id="64" name="Non-categorized Word Count" dataDxfId="197"/>
    <tableColumn id="65" name="Non-categorized Word Percentage (%)" dataDxfId="196"/>
    <tableColumn id="66" name="Edge Content Word Count" dataDxfId="19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87" name="Words" displayName="Words" ref="A1:G115" totalsRowShown="0" headerRowDxfId="227" dataDxfId="226">
  <autoFilter ref="A1:G115"/>
  <tableColumns count="7">
    <tableColumn id="1" name="Word" dataDxfId="225"/>
    <tableColumn id="2" name="Count" dataDxfId="224"/>
    <tableColumn id="3" name="Salience" dataDxfId="223"/>
    <tableColumn id="4" name="Group" dataDxfId="222"/>
    <tableColumn id="5" name="Word on Sentiment List #1: List1" dataDxfId="221"/>
    <tableColumn id="6" name="Word on Sentiment List #2: List2" dataDxfId="220"/>
    <tableColumn id="7" name="Word on Sentiment List #3: List3" dataDxfId="219"/>
  </tableColumns>
  <tableStyleInfo name="NodeXL Table" showFirstColumn="0" showLastColumn="0" showRowStripes="1" showColumnStripes="0"/>
</table>
</file>

<file path=xl/tables/table12.xml><?xml version="1.0" encoding="utf-8"?>
<table xmlns="http://schemas.openxmlformats.org/spreadsheetml/2006/main" id="88" name="WordPairs" displayName="WordPairs" ref="A1:L115" totalsRowShown="0" headerRowDxfId="218" dataDxfId="217">
  <autoFilter ref="A1:L115"/>
  <tableColumns count="12">
    <tableColumn id="1" name="Word 1" dataDxfId="216"/>
    <tableColumn id="2" name="Word 2" dataDxfId="215"/>
    <tableColumn id="3" name="Count" dataDxfId="214"/>
    <tableColumn id="4" name="Salience" dataDxfId="213"/>
    <tableColumn id="5" name="Mutual Information" dataDxfId="212"/>
    <tableColumn id="6" name="Group" dataDxfId="211"/>
    <tableColumn id="7" name="Word1 on Sentiment List #1: List1" dataDxfId="210"/>
    <tableColumn id="8" name="Word1 on Sentiment List #2: List2" dataDxfId="209"/>
    <tableColumn id="9" name="Word1 on Sentiment List #3: List3" dataDxfId="208"/>
    <tableColumn id="10" name="Word2 on Sentiment List #1: List1" dataDxfId="207"/>
    <tableColumn id="11" name="Word2 on Sentiment List #2: List2" dataDxfId="206"/>
    <tableColumn id="12" name="Word2 on Sentiment List #3: List3" dataDxfId="20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34" totalsRowShown="0" headerRowDxfId="357" dataDxfId="356">
  <autoFilter ref="A1:C934"/>
  <tableColumns count="3">
    <tableColumn id="1" name="VertexID" dataDxfId="176"/>
    <tableColumn id="2" name="Word" dataDxfId="175"/>
    <tableColumn id="3" name="Imported ID" dataDxfId="17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55" dataDxfId="354">
  <autoFilter ref="A1:B7315"/>
  <tableColumns count="2">
    <tableColumn id="1" name="Word" dataDxfId="173"/>
    <tableColumn id="2" name="List" dataDxfId="17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353" dataDxfId="352">
  <autoFilter ref="A2:C4"/>
  <tableColumns count="3">
    <tableColumn id="1" name="Group 1" dataDxfId="171"/>
    <tableColumn id="2" name="Group 2" dataDxfId="170"/>
    <tableColumn id="3" name="Edges" dataDxfId="16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51" dataDxfId="350">
  <autoFilter ref="A1:B7"/>
  <tableColumns count="2">
    <tableColumn id="1" name="Key" dataDxfId="153"/>
    <tableColumn id="2" name="Value" dataDxfId="152"/>
  </tableColumns>
  <tableStyleInfo name="NodeXL Table" showFirstColumn="0" showLastColumn="0" showRowStripes="1" showColumnStripes="0"/>
</table>
</file>

<file path=xl/tables/table17.xml><?xml version="1.0" encoding="utf-8"?>
<table xmlns="http://schemas.openxmlformats.org/spreadsheetml/2006/main" id="89" name="TopItems_1" displayName="TopItems_1" ref="A1:B11" totalsRowShown="0" headerRowDxfId="157" dataDxfId="156">
  <autoFilter ref="A1:B11"/>
  <tableColumns count="2">
    <tableColumn id="1" name="Top 10 Vertices, Ranked by Betweenness Centrality" dataDxfId="155"/>
    <tableColumn id="2" name="Betweenness Centrality" dataDxfId="154"/>
  </tableColumns>
  <tableStyleInfo name="NodeXL Table" showFirstColumn="0" showLastColumn="0" showRowStripes="1" showColumnStripes="0"/>
</table>
</file>

<file path=xl/tables/table18.xml><?xml version="1.0" encoding="utf-8"?>
<table xmlns="http://schemas.openxmlformats.org/spreadsheetml/2006/main" id="90" name="NetworkTopItems_1" displayName="NetworkTopItems_1" ref="A1:F7" totalsRowShown="0" headerRowDxfId="151" dataDxfId="150">
  <autoFilter ref="A1:F7"/>
  <tableColumns count="6">
    <tableColumn id="1" name="Top URLs in Tweet in Entire Graph" dataDxfId="149"/>
    <tableColumn id="2" name="Entire Graph Count" dataDxfId="148"/>
    <tableColumn id="3" name="Top URLs in Tweet in G1" dataDxfId="147"/>
    <tableColumn id="4" name="G1 Count" dataDxfId="146"/>
    <tableColumn id="5" name="Top URLs in Tweet in G2" dataDxfId="145"/>
    <tableColumn id="6" name="G2 Count" dataDxfId="144"/>
  </tableColumns>
  <tableStyleInfo name="NodeXL Table" showFirstColumn="0" showLastColumn="0" showRowStripes="1" showColumnStripes="0"/>
</table>
</file>

<file path=xl/tables/table19.xml><?xml version="1.0" encoding="utf-8"?>
<table xmlns="http://schemas.openxmlformats.org/spreadsheetml/2006/main" id="91" name="NetworkTopItems_2" displayName="NetworkTopItems_2" ref="A10:F13" totalsRowShown="0" headerRowDxfId="142" dataDxfId="141">
  <autoFilter ref="A10:F13"/>
  <tableColumns count="6">
    <tableColumn id="1" name="Top Domains in Tweet in Entire Graph" dataDxfId="140"/>
    <tableColumn id="2" name="Entire Graph Count" dataDxfId="139"/>
    <tableColumn id="3" name="Top Domains in Tweet in G1" dataDxfId="138"/>
    <tableColumn id="4" name="G1 Count" dataDxfId="137"/>
    <tableColumn id="5" name="Top Domains in Tweet in G2" dataDxfId="136"/>
    <tableColumn id="6" name="G2 Count" dataDxfId="13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7" totalsRowShown="0" headerRowDxfId="383" dataDxfId="326">
  <autoFilter ref="A2:BT37"/>
  <tableColumns count="72">
    <tableColumn id="1" name="Vertex" dataDxfId="339"/>
    <tableColumn id="2" name="Color" dataDxfId="338"/>
    <tableColumn id="5" name="Shape" dataDxfId="337"/>
    <tableColumn id="6" name="Size" dataDxfId="336"/>
    <tableColumn id="4" name="Opacity" dataDxfId="261"/>
    <tableColumn id="7" name="Image File" dataDxfId="259"/>
    <tableColumn id="3" name="Visibility" dataDxfId="260"/>
    <tableColumn id="10" name="Label" dataDxfId="335"/>
    <tableColumn id="16" name="Label Fill Color" dataDxfId="334"/>
    <tableColumn id="9" name="Label Position" dataDxfId="255"/>
    <tableColumn id="8" name="Tooltip" dataDxfId="253"/>
    <tableColumn id="18" name="Layout Order" dataDxfId="254"/>
    <tableColumn id="13" name="X" dataDxfId="333"/>
    <tableColumn id="14" name="Y" dataDxfId="332"/>
    <tableColumn id="12" name="Locked?" dataDxfId="331"/>
    <tableColumn id="19" name="Polar R" dataDxfId="330"/>
    <tableColumn id="20" name="Polar Angle" dataDxfId="329"/>
    <tableColumn id="21" name="Degree" dataDxfId="164"/>
    <tableColumn id="22" name="In-Degree" dataDxfId="163"/>
    <tableColumn id="23" name="Out-Degree" dataDxfId="161"/>
    <tableColumn id="24" name="Betweenness Centrality" dataDxfId="162"/>
    <tableColumn id="25" name="Closeness Centrality" dataDxfId="166"/>
    <tableColumn id="26" name="Eigenvector Centrality" dataDxfId="165"/>
    <tableColumn id="15" name="PageRank" dataDxfId="160"/>
    <tableColumn id="27" name="Clustering Coefficient" dataDxfId="158"/>
    <tableColumn id="29" name="Reciprocated Vertex Pair Ratio" dataDxfId="159"/>
    <tableColumn id="11" name="ID" dataDxfId="328"/>
    <tableColumn id="28" name="Dynamic Filter" dataDxfId="327"/>
    <tableColumn id="17" name="Add Your Own Columns Here" dataDxfId="281"/>
    <tableColumn id="30" name="Name" dataDxfId="280"/>
    <tableColumn id="31" name="User ID" dataDxfId="279"/>
    <tableColumn id="32" name="Followed" dataDxfId="278"/>
    <tableColumn id="33" name="Followers" dataDxfId="277"/>
    <tableColumn id="34" name="Tweets" dataDxfId="276"/>
    <tableColumn id="35" name="Favorites" dataDxfId="275"/>
    <tableColumn id="36" name="Time Zone UTC Offset (Seconds)" dataDxfId="274"/>
    <tableColumn id="37" name="Description" dataDxfId="273"/>
    <tableColumn id="38" name="Location" dataDxfId="272"/>
    <tableColumn id="39" name="Web" dataDxfId="271"/>
    <tableColumn id="40" name="Time Zone" dataDxfId="270"/>
    <tableColumn id="41" name="Joined Twitter Date (UTC)" dataDxfId="269"/>
    <tableColumn id="42" name="Profile Banner Url" dataDxfId="268"/>
    <tableColumn id="43" name="Default Profile" dataDxfId="267"/>
    <tableColumn id="44" name="Default Profile Image" dataDxfId="266"/>
    <tableColumn id="45" name="Geo Enabled" dataDxfId="265"/>
    <tableColumn id="46" name="Language" dataDxfId="264"/>
    <tableColumn id="47" name="Listed Count" dataDxfId="263"/>
    <tableColumn id="48" name="Profile Background Image Url" dataDxfId="262"/>
    <tableColumn id="49" name="Verified" dataDxfId="258"/>
    <tableColumn id="50" name="Custom Menu Item Text" dataDxfId="257"/>
    <tableColumn id="51" name="Custom Menu Item Action" dataDxfId="256"/>
    <tableColumn id="52" name="Tweeted Search Term?" dataDxfId="245"/>
    <tableColumn id="53" name="Vertex Group" dataDxfId="194">
      <calculatedColumnFormula>REPLACE(INDEX(GroupVertices[Group], MATCH(Vertices[[#This Row],[Vertex]],GroupVertices[Vertex],0)),1,1,"")</calculatedColumnFormula>
    </tableColumn>
    <tableColumn id="54" name="Sentiment List #1: List1 Word Count" dataDxfId="193"/>
    <tableColumn id="55" name="Sentiment List #1: List1 Word Percentage (%)" dataDxfId="192"/>
    <tableColumn id="56" name="Sentiment List #2: List2 Word Count" dataDxfId="191"/>
    <tableColumn id="57" name="Sentiment List #2: List2 Word Percentage (%)" dataDxfId="190"/>
    <tableColumn id="58" name="Sentiment List #3: List3 Word Count" dataDxfId="189"/>
    <tableColumn id="59" name="Sentiment List #3: List3 Word Percentage (%)" dataDxfId="188"/>
    <tableColumn id="60" name="Non-categorized Word Count" dataDxfId="187"/>
    <tableColumn id="61" name="Non-categorized Word Percentage (%)" dataDxfId="186"/>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92" name="NetworkTopItems_3" displayName="NetworkTopItems_3" ref="A16:F26" totalsRowShown="0" headerRowDxfId="133" dataDxfId="132">
  <autoFilter ref="A16:F26"/>
  <tableColumns count="6">
    <tableColumn id="1" name="Top Hashtags in Tweet in Entire Graph" dataDxfId="131"/>
    <tableColumn id="2" name="Entire Graph Count" dataDxfId="130"/>
    <tableColumn id="3" name="Top Hashtags in Tweet in G1" dataDxfId="129"/>
    <tableColumn id="4" name="G1 Count" dataDxfId="128"/>
    <tableColumn id="5" name="Top Hashtags in Tweet in G2" dataDxfId="127"/>
    <tableColumn id="6" name="G2 Count" dataDxfId="126"/>
  </tableColumns>
  <tableStyleInfo name="NodeXL Table" showFirstColumn="0" showLastColumn="0" showRowStripes="1" showColumnStripes="0"/>
</table>
</file>

<file path=xl/tables/table21.xml><?xml version="1.0" encoding="utf-8"?>
<table xmlns="http://schemas.openxmlformats.org/spreadsheetml/2006/main" id="93" name="NetworkTopItems_4" displayName="NetworkTopItems_4" ref="A29:F39" totalsRowShown="0" headerRowDxfId="124" dataDxfId="123">
  <autoFilter ref="A29:F39"/>
  <tableColumns count="6">
    <tableColumn id="1" name="Top Words in Tweet in Entire Graph" dataDxfId="122"/>
    <tableColumn id="2" name="Entire Graph Count" dataDxfId="121"/>
    <tableColumn id="3" name="Top Words in Tweet in G1" dataDxfId="120"/>
    <tableColumn id="4" name="G1 Count" dataDxfId="119"/>
    <tableColumn id="5" name="Top Words in Tweet in G2" dataDxfId="118"/>
    <tableColumn id="6" name="G2 Count" dataDxfId="117"/>
  </tableColumns>
  <tableStyleInfo name="NodeXL Table" showFirstColumn="0" showLastColumn="0" showRowStripes="1" showColumnStripes="0"/>
</table>
</file>

<file path=xl/tables/table22.xml><?xml version="1.0" encoding="utf-8"?>
<table xmlns="http://schemas.openxmlformats.org/spreadsheetml/2006/main" id="94" name="NetworkTopItems_5" displayName="NetworkTopItems_5" ref="A42:F52" totalsRowShown="0" headerRowDxfId="115" dataDxfId="114">
  <autoFilter ref="A42:F52"/>
  <tableColumns count="6">
    <tableColumn id="1" name="Top Word Pairs in Tweet in Entire Graph" dataDxfId="113"/>
    <tableColumn id="2" name="Entire Graph Count" dataDxfId="112"/>
    <tableColumn id="3" name="Top Word Pairs in Tweet in G1" dataDxfId="111"/>
    <tableColumn id="4" name="G1 Count" dataDxfId="110"/>
    <tableColumn id="5" name="Top Word Pairs in Tweet in G2" dataDxfId="109"/>
    <tableColumn id="6" name="G2 Count" dataDxfId="108"/>
  </tableColumns>
  <tableStyleInfo name="NodeXL Table" showFirstColumn="0" showLastColumn="0" showRowStripes="1" showColumnStripes="0"/>
</table>
</file>

<file path=xl/tables/table23.xml><?xml version="1.0" encoding="utf-8"?>
<table xmlns="http://schemas.openxmlformats.org/spreadsheetml/2006/main" id="95" name="NetworkTopItems_6" displayName="NetworkTopItems_6" ref="A55:F56" totalsRowShown="0" headerRowDxfId="106" dataDxfId="105">
  <autoFilter ref="A55:F56"/>
  <tableColumns count="6">
    <tableColumn id="1" name="Top Replied-To in Entire Graph" dataDxfId="104"/>
    <tableColumn id="2" name="Entire Graph Count" dataDxfId="100"/>
    <tableColumn id="3" name="Top Replied-To in G1" dataDxfId="99"/>
    <tableColumn id="4" name="G1 Count" dataDxfId="96"/>
    <tableColumn id="5" name="Top Replied-To in G2" dataDxfId="95"/>
    <tableColumn id="6" name="G2 Count" dataDxfId="94"/>
  </tableColumns>
  <tableStyleInfo name="NodeXL Table" showFirstColumn="0" showLastColumn="0" showRowStripes="1" showColumnStripes="0"/>
</table>
</file>

<file path=xl/tables/table24.xml><?xml version="1.0" encoding="utf-8"?>
<table xmlns="http://schemas.openxmlformats.org/spreadsheetml/2006/main" id="96" name="NetworkTopItems_7" displayName="NetworkTopItems_7" ref="A58:F65" totalsRowShown="0" headerRowDxfId="103" dataDxfId="102">
  <autoFilter ref="A58:F65"/>
  <tableColumns count="6">
    <tableColumn id="1" name="Top Mentioned in Entire Graph" dataDxfId="101"/>
    <tableColumn id="2" name="Entire Graph Count" dataDxfId="98"/>
    <tableColumn id="3" name="Top Mentioned in G1" dataDxfId="97"/>
    <tableColumn id="4" name="G1 Count" dataDxfId="93"/>
    <tableColumn id="5" name="Top Mentioned in G2" dataDxfId="92"/>
    <tableColumn id="6" name="G2 Count" dataDxfId="91"/>
  </tableColumns>
  <tableStyleInfo name="NodeXL Table" showFirstColumn="0" showLastColumn="0" showRowStripes="1" showColumnStripes="0"/>
</table>
</file>

<file path=xl/tables/table25.xml><?xml version="1.0" encoding="utf-8"?>
<table xmlns="http://schemas.openxmlformats.org/spreadsheetml/2006/main" id="97" name="NetworkTopItems_8" displayName="NetworkTopItems_8" ref="A68:F78" totalsRowShown="0" headerRowDxfId="88" dataDxfId="87">
  <autoFilter ref="A68:F78"/>
  <tableColumns count="6">
    <tableColumn id="1" name="Top Tweeters in Entire Graph" dataDxfId="86"/>
    <tableColumn id="2" name="Entire Graph Count" dataDxfId="85"/>
    <tableColumn id="3" name="Top Tweeters in G1" dataDxfId="84"/>
    <tableColumn id="4" name="G1 Count" dataDxfId="83"/>
    <tableColumn id="5" name="Top Tweeters in G2" dataDxfId="82"/>
    <tableColumn id="6" name="G2 Count" dataDxfId="81"/>
  </tableColumns>
  <tableStyleInfo name="NodeXL Table" showFirstColumn="0" showLastColumn="0" showRowStripes="1" showColumnStripes="0"/>
</table>
</file>

<file path=xl/tables/table26.xml><?xml version="1.0" encoding="utf-8"?>
<table xmlns="http://schemas.openxmlformats.org/spreadsheetml/2006/main" id="98" name="Edges99" displayName="Edges99" ref="A2:BN140" totalsRowShown="0" headerRowDxfId="67" dataDxfId="66">
  <autoFilter ref="A2:BN140"/>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MATCH(Edges99[[#This Row],[Vertex 1]],GroupVertices[Vertex],0)),1,1,"")</calculatedColumnFormula>
    </tableColumn>
    <tableColumn id="57" name="Vertex 2 Group" dataDxfId="9">
      <calculatedColumnFormula>REPLACE(INDEX(GroupVertices[Group], MATCH(Edges99[[#This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4" totalsRowShown="0" headerRowDxfId="382">
  <autoFilter ref="A2:AO4"/>
  <tableColumns count="41">
    <tableColumn id="1" name="Group" dataDxfId="252"/>
    <tableColumn id="2" name="Vertex Color" dataDxfId="251"/>
    <tableColumn id="3" name="Vertex Shape" dataDxfId="249"/>
    <tableColumn id="22" name="Visibility" dataDxfId="250"/>
    <tableColumn id="4" name="Collapsed?"/>
    <tableColumn id="18" name="Label" dataDxfId="381"/>
    <tableColumn id="20" name="Collapsed X"/>
    <tableColumn id="21" name="Collapsed Y"/>
    <tableColumn id="6" name="ID" dataDxfId="380"/>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85"/>
    <tableColumn id="23" name="Sentiment List #1: List1 Word Count" dataDxfId="184"/>
    <tableColumn id="26" name="Sentiment List #1: List1 Word Percentage (%)" dataDxfId="183"/>
    <tableColumn id="27" name="Sentiment List #2: List2 Word Count" dataDxfId="182"/>
    <tableColumn id="28" name="Sentiment List #2: List2 Word Percentage (%)" dataDxfId="181"/>
    <tableColumn id="29" name="Sentiment List #3: List3 Word Count" dataDxfId="180"/>
    <tableColumn id="30" name="Sentiment List #3: List3 Word Percentage (%)" dataDxfId="179"/>
    <tableColumn id="31" name="Non-categorized Word Count" dataDxfId="178"/>
    <tableColumn id="32" name="Non-categorized Word Percentage (%)" dataDxfId="177"/>
    <tableColumn id="33" name="Group Content Word Count" dataDxfId="143"/>
    <tableColumn id="34" name="Top URLs in Tweet" dataDxfId="134"/>
    <tableColumn id="35" name="Top Domains in Tweet" dataDxfId="125"/>
    <tableColumn id="36" name="Top Hashtags in Tweet" dataDxfId="116"/>
    <tableColumn id="37" name="Top Words in Tweet" dataDxfId="107"/>
    <tableColumn id="38" name="Top Word Pairs in Tweet" dataDxfId="90"/>
    <tableColumn id="39" name="Top Replied-To in Tweet" dataDxfId="89"/>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 totalsRowShown="0" headerRowDxfId="379" dataDxfId="378">
  <autoFilter ref="A1:C36"/>
  <tableColumns count="3">
    <tableColumn id="1" name="Group" dataDxfId="248"/>
    <tableColumn id="2" name="Vertex" dataDxfId="247"/>
    <tableColumn id="3" name="Vertex ID" dataDxfId="24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8"/>
    <tableColumn id="2" name="Value" dataDxfId="16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7"/>
    <tableColumn id="2" name="Degree Frequency" dataDxfId="376">
      <calculatedColumnFormula>COUNTIF(Vertices[Degree], "&gt;= " &amp; D2) - COUNTIF(Vertices[Degree], "&gt;=" &amp; D3)</calculatedColumnFormula>
    </tableColumn>
    <tableColumn id="3" name="In-Degree Bin" dataDxfId="375"/>
    <tableColumn id="4" name="In-Degree Frequency" dataDxfId="374">
      <calculatedColumnFormula>COUNTIF(Vertices[In-Degree], "&gt;= " &amp; F2) - COUNTIF(Vertices[In-Degree], "&gt;=" &amp; F3)</calculatedColumnFormula>
    </tableColumn>
    <tableColumn id="5" name="Out-Degree Bin" dataDxfId="373"/>
    <tableColumn id="6" name="Out-Degree Frequency" dataDxfId="372">
      <calculatedColumnFormula>COUNTIF(Vertices[Out-Degree], "&gt;= " &amp; H2) - COUNTIF(Vertices[Out-Degree], "&gt;=" &amp; H3)</calculatedColumnFormula>
    </tableColumn>
    <tableColumn id="7" name="Betweenness Centrality Bin" dataDxfId="371"/>
    <tableColumn id="8" name="Betweenness Centrality Frequency" dataDxfId="370">
      <calculatedColumnFormula>COUNTIF(Vertices[Betweenness Centrality], "&gt;= " &amp; J2) - COUNTIF(Vertices[Betweenness Centrality], "&gt;=" &amp; J3)</calculatedColumnFormula>
    </tableColumn>
    <tableColumn id="9" name="Closeness Centrality Bin" dataDxfId="369"/>
    <tableColumn id="10" name="Closeness Centrality Frequency" dataDxfId="368">
      <calculatedColumnFormula>COUNTIF(Vertices[Closeness Centrality], "&gt;= " &amp; L2) - COUNTIF(Vertices[Closeness Centrality], "&gt;=" &amp; L3)</calculatedColumnFormula>
    </tableColumn>
    <tableColumn id="11" name="Eigenvector Centrality Bin" dataDxfId="367"/>
    <tableColumn id="12" name="Eigenvector Centrality Frequency" dataDxfId="366">
      <calculatedColumnFormula>COUNTIF(Vertices[Eigenvector Centrality], "&gt;= " &amp; N2) - COUNTIF(Vertices[Eigenvector Centrality], "&gt;=" &amp; N3)</calculatedColumnFormula>
    </tableColumn>
    <tableColumn id="18" name="PageRank Bin" dataDxfId="365"/>
    <tableColumn id="17" name="PageRank Frequency" dataDxfId="364">
      <calculatedColumnFormula>COUNTIF(Vertices[Eigenvector Centrality], "&gt;= " &amp; P2) - COUNTIF(Vertices[Eigenvector Centrality], "&gt;=" &amp; P3)</calculatedColumnFormula>
    </tableColumn>
    <tableColumn id="13" name="Clustering Coefficient Bin" dataDxfId="363"/>
    <tableColumn id="14" name="Clustering Coefficient Frequency" dataDxfId="362">
      <calculatedColumnFormula>COUNTIF(Vertices[Clustering Coefficient], "&gt;= " &amp; R2) - COUNTIF(Vertices[Clustering Coefficient], "&gt;=" &amp; R3)</calculatedColumnFormula>
    </tableColumn>
    <tableColumn id="15" name="Dynamic Filter Bin" dataDxfId="361"/>
    <tableColumn id="16" name="Dynamic Filter Frequency" dataDxfId="36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5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vivianfrancos.com/conoce-las-metricas-de-un-hashtag-antes-de-interactuar-con-sus-audiencias/" TargetMode="External" /><Relationship Id="rId2" Type="http://schemas.openxmlformats.org/officeDocument/2006/relationships/hyperlink" Target="https://www.youtube.com/watch?v=LZIzkVFb41M" TargetMode="External" /><Relationship Id="rId3" Type="http://schemas.openxmlformats.org/officeDocument/2006/relationships/hyperlink" Target="https://vivianfrancos.com/ebook-como-encontrar-los-hashtags-mas-potentes-en-linkedin/" TargetMode="External" /><Relationship Id="rId4" Type="http://schemas.openxmlformats.org/officeDocument/2006/relationships/hyperlink" Target="https://youtu.be/IwdoWxN6KaI" TargetMode="External" /><Relationship Id="rId5" Type="http://schemas.openxmlformats.org/officeDocument/2006/relationships/hyperlink" Target="https://vivianfrancos.com/10-tareas-simples-mejoraran-tu-estrategia-hashtag/" TargetMode="External" /><Relationship Id="rId6" Type="http://schemas.openxmlformats.org/officeDocument/2006/relationships/hyperlink" Target="https://vivianfrancos.com/mwc21-una-edicion-hibrida-que-no-capto-la-atencion-de-las-redes-sociales/" TargetMode="External" /><Relationship Id="rId7" Type="http://schemas.openxmlformats.org/officeDocument/2006/relationships/hyperlink" Target="https://vivianfrancos.com/conoce-las-metricas-de-un-hashtag-antes-de-interactuar-con-sus-audiencias/" TargetMode="External" /><Relationship Id="rId8" Type="http://schemas.openxmlformats.org/officeDocument/2006/relationships/hyperlink" Target="https://www.youtube.com/watch?v=LZIzkVFb41M" TargetMode="External" /><Relationship Id="rId9" Type="http://schemas.openxmlformats.org/officeDocument/2006/relationships/hyperlink" Target="https://vivianfrancos.com/ebook-como-encontrar-los-hashtags-mas-potentes-en-linkedin/" TargetMode="External" /><Relationship Id="rId10" Type="http://schemas.openxmlformats.org/officeDocument/2006/relationships/hyperlink" Target="https://youtu.be/IwdoWxN6KaI" TargetMode="External" /><Relationship Id="rId11" Type="http://schemas.openxmlformats.org/officeDocument/2006/relationships/hyperlink" Target="https://vivianfrancos.com/10-tareas-simples-mejoraran-tu-estrategia-hashtag/" TargetMode="External" /><Relationship Id="rId12" Type="http://schemas.openxmlformats.org/officeDocument/2006/relationships/hyperlink" Target="https://vivianfrancos.com/mwc21-una-edicion-hibrida-que-no-capto-la-atencion-de-las-redes-sociales/" TargetMode="External" /><Relationship Id="rId13" Type="http://schemas.openxmlformats.org/officeDocument/2006/relationships/table" Target="../tables/table18.xm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241</v>
      </c>
      <c r="AU2" s="13" t="s">
        <v>242</v>
      </c>
      <c r="AV2" s="13" t="s">
        <v>243</v>
      </c>
      <c r="AW2" s="13" t="s">
        <v>244</v>
      </c>
      <c r="AX2" s="13" t="s">
        <v>245</v>
      </c>
      <c r="AY2" s="13" t="s">
        <v>246</v>
      </c>
      <c r="AZ2" s="13" t="s">
        <v>247</v>
      </c>
      <c r="BA2" s="13" t="s">
        <v>248</v>
      </c>
      <c r="BB2" s="13" t="s">
        <v>249</v>
      </c>
      <c r="BC2" t="s">
        <v>288</v>
      </c>
      <c r="BD2" s="13" t="s">
        <v>294</v>
      </c>
      <c r="BE2" s="13" t="s">
        <v>295</v>
      </c>
      <c r="BF2" s="54" t="s">
        <v>335</v>
      </c>
      <c r="BG2" s="54" t="s">
        <v>336</v>
      </c>
      <c r="BH2" s="54" t="s">
        <v>337</v>
      </c>
      <c r="BI2" s="54" t="s">
        <v>338</v>
      </c>
      <c r="BJ2" s="54" t="s">
        <v>339</v>
      </c>
      <c r="BK2" s="54" t="s">
        <v>340</v>
      </c>
      <c r="BL2" s="54" t="s">
        <v>341</v>
      </c>
      <c r="BM2" s="54" t="s">
        <v>342</v>
      </c>
      <c r="BN2" s="54" t="s">
        <v>343</v>
      </c>
    </row>
    <row r="3" spans="1:66" ht="15" customHeight="1">
      <c r="A3" s="65" t="s">
        <v>7867</v>
      </c>
      <c r="B3" s="65" t="s">
        <v>7868</v>
      </c>
      <c r="C3" s="66" t="s">
        <v>7741</v>
      </c>
      <c r="D3" s="67">
        <v>3</v>
      </c>
      <c r="E3" s="68" t="s">
        <v>132</v>
      </c>
      <c r="F3" s="69">
        <v>35</v>
      </c>
      <c r="G3" s="66"/>
      <c r="H3" s="70"/>
      <c r="I3" s="71"/>
      <c r="J3" s="71"/>
      <c r="K3" s="35" t="s">
        <v>65</v>
      </c>
      <c r="L3" s="72">
        <v>3</v>
      </c>
      <c r="M3" s="72"/>
      <c r="N3" s="73"/>
      <c r="O3" s="79" t="s">
        <v>250</v>
      </c>
      <c r="P3" s="81">
        <v>44390.37053240741</v>
      </c>
      <c r="Q3" s="79" t="s">
        <v>7894</v>
      </c>
      <c r="R3" s="86" t="str">
        <f>HYPERLINK("https://vivianfrancos.com/conoce-las-metricas-de-un-hashtag-antes-de-interactuar-con-sus-audiencias/")</f>
        <v>https://vivianfrancos.com/conoce-las-metricas-de-un-hashtag-antes-de-interactuar-con-sus-audiencias/</v>
      </c>
      <c r="S3" s="79" t="s">
        <v>7895</v>
      </c>
      <c r="T3" s="84" t="s">
        <v>7897</v>
      </c>
      <c r="U3" s="86"/>
      <c r="V3" s="86" t="str">
        <f>HYPERLINK("https://pbs.twimg.com/profile_images/1859892593/logo_twiter_normal.png")</f>
        <v>https://pbs.twimg.com/profile_images/1859892593/logo_twiter_normal.png</v>
      </c>
      <c r="W3" s="81">
        <v>44390.37053240741</v>
      </c>
      <c r="X3" s="87">
        <v>44390</v>
      </c>
      <c r="Y3" s="84" t="s">
        <v>7818</v>
      </c>
      <c r="Z3" s="86" t="str">
        <f>HYPERLINK("https://twitter.com/maserrabcn/status/1414870608148672519")</f>
        <v>https://twitter.com/maserrabcn/status/1414870608148672519</v>
      </c>
      <c r="AA3" s="79"/>
      <c r="AB3" s="79"/>
      <c r="AC3" s="84" t="s">
        <v>7985</v>
      </c>
      <c r="AD3" s="84"/>
      <c r="AE3" s="79" t="b">
        <v>0</v>
      </c>
      <c r="AF3" s="79">
        <v>0</v>
      </c>
      <c r="AG3" s="84" t="s">
        <v>253</v>
      </c>
      <c r="AH3" s="79" t="b">
        <v>0</v>
      </c>
      <c r="AI3" s="79" t="s">
        <v>256</v>
      </c>
      <c r="AJ3" s="79"/>
      <c r="AK3" s="84" t="s">
        <v>253</v>
      </c>
      <c r="AL3" s="79" t="b">
        <v>0</v>
      </c>
      <c r="AM3" s="79">
        <v>0</v>
      </c>
      <c r="AN3" s="84" t="s">
        <v>253</v>
      </c>
      <c r="AO3" s="84" t="s">
        <v>7986</v>
      </c>
      <c r="AP3" s="79" t="b">
        <v>0</v>
      </c>
      <c r="AQ3" s="84" t="s">
        <v>7985</v>
      </c>
      <c r="AR3" s="79" t="s">
        <v>212</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v>0</v>
      </c>
      <c r="BG3" s="50">
        <v>0</v>
      </c>
      <c r="BH3" s="49">
        <v>0</v>
      </c>
      <c r="BI3" s="50">
        <v>0</v>
      </c>
      <c r="BJ3" s="49">
        <v>0</v>
      </c>
      <c r="BK3" s="50">
        <v>0</v>
      </c>
      <c r="BL3" s="49">
        <v>17</v>
      </c>
      <c r="BM3" s="50">
        <v>100</v>
      </c>
      <c r="BN3" s="49">
        <v>17</v>
      </c>
    </row>
    <row r="4" spans="1:66" ht="15" customHeight="1">
      <c r="A4" s="65" t="s">
        <v>7842</v>
      </c>
      <c r="B4" s="65" t="s">
        <v>7868</v>
      </c>
      <c r="C4" s="66" t="s">
        <v>7741</v>
      </c>
      <c r="D4" s="67">
        <v>3</v>
      </c>
      <c r="E4" s="68" t="s">
        <v>132</v>
      </c>
      <c r="F4" s="69">
        <v>35</v>
      </c>
      <c r="G4" s="66"/>
      <c r="H4" s="70"/>
      <c r="I4" s="71"/>
      <c r="J4" s="71"/>
      <c r="K4" s="35" t="s">
        <v>65</v>
      </c>
      <c r="L4" s="78">
        <v>4</v>
      </c>
      <c r="M4" s="78"/>
      <c r="N4" s="73"/>
      <c r="O4" s="80" t="s">
        <v>250</v>
      </c>
      <c r="P4" s="82">
        <v>44391.11651620371</v>
      </c>
      <c r="Q4" s="80" t="s">
        <v>7873</v>
      </c>
      <c r="R4" s="83" t="str">
        <f>HYPERLINK("https://vivianfrancos.com/conoce-las-metricas-de-un-hashtag-antes-de-interactuar-con-sus-audiencias/")</f>
        <v>https://vivianfrancos.com/conoce-las-metricas-de-un-hashtag-antes-de-interactuar-con-sus-audiencias/</v>
      </c>
      <c r="S4" s="80" t="s">
        <v>7895</v>
      </c>
      <c r="T4" s="85" t="s">
        <v>7896</v>
      </c>
      <c r="U4" s="80"/>
      <c r="V4" s="83" t="str">
        <f>HYPERLINK("https://pbs.twimg.com/profile_images/1380241291469058049/PEfCxN-R_normal.jpg")</f>
        <v>https://pbs.twimg.com/profile_images/1380241291469058049/PEfCxN-R_normal.jpg</v>
      </c>
      <c r="W4" s="82">
        <v>44391.11651620371</v>
      </c>
      <c r="X4" s="88">
        <v>44391</v>
      </c>
      <c r="Y4" s="85" t="s">
        <v>7906</v>
      </c>
      <c r="Z4" s="83" t="str">
        <f>HYPERLINK("https://twitter.com/manolorodriguez/status/1415140943548887042")</f>
        <v>https://twitter.com/manolorodriguez/status/1415140943548887042</v>
      </c>
      <c r="AA4" s="80"/>
      <c r="AB4" s="80"/>
      <c r="AC4" s="85" t="s">
        <v>7937</v>
      </c>
      <c r="AD4" s="80"/>
      <c r="AE4" s="80" t="b">
        <v>0</v>
      </c>
      <c r="AF4" s="80">
        <v>1</v>
      </c>
      <c r="AG4" s="85" t="s">
        <v>253</v>
      </c>
      <c r="AH4" s="80" t="b">
        <v>0</v>
      </c>
      <c r="AI4" s="80" t="s">
        <v>256</v>
      </c>
      <c r="AJ4" s="80"/>
      <c r="AK4" s="85" t="s">
        <v>253</v>
      </c>
      <c r="AL4" s="80" t="b">
        <v>0</v>
      </c>
      <c r="AM4" s="80">
        <v>1</v>
      </c>
      <c r="AN4" s="85" t="s">
        <v>253</v>
      </c>
      <c r="AO4" s="85" t="s">
        <v>7986</v>
      </c>
      <c r="AP4" s="80" t="b">
        <v>0</v>
      </c>
      <c r="AQ4" s="85" t="s">
        <v>7937</v>
      </c>
      <c r="AR4" s="80" t="s">
        <v>212</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v>0</v>
      </c>
      <c r="BG4" s="50">
        <v>0</v>
      </c>
      <c r="BH4" s="49">
        <v>0</v>
      </c>
      <c r="BI4" s="50">
        <v>0</v>
      </c>
      <c r="BJ4" s="49">
        <v>0</v>
      </c>
      <c r="BK4" s="50">
        <v>0</v>
      </c>
      <c r="BL4" s="49">
        <v>15</v>
      </c>
      <c r="BM4" s="50">
        <v>100</v>
      </c>
      <c r="BN4" s="49">
        <v>15</v>
      </c>
    </row>
    <row r="5" spans="1:66" ht="15">
      <c r="A5" s="65" t="s">
        <v>7843</v>
      </c>
      <c r="B5" s="65" t="s">
        <v>7868</v>
      </c>
      <c r="C5" s="66" t="s">
        <v>7741</v>
      </c>
      <c r="D5" s="67">
        <v>3</v>
      </c>
      <c r="E5" s="68" t="s">
        <v>132</v>
      </c>
      <c r="F5" s="69">
        <v>35</v>
      </c>
      <c r="G5" s="66"/>
      <c r="H5" s="70"/>
      <c r="I5" s="71"/>
      <c r="J5" s="71"/>
      <c r="K5" s="35" t="s">
        <v>65</v>
      </c>
      <c r="L5" s="78">
        <v>5</v>
      </c>
      <c r="M5" s="78"/>
      <c r="N5" s="73"/>
      <c r="O5" s="80" t="s">
        <v>250</v>
      </c>
      <c r="P5" s="82">
        <v>44391.29493055555</v>
      </c>
      <c r="Q5" s="80" t="s">
        <v>7874</v>
      </c>
      <c r="R5" s="83" t="str">
        <f>HYPERLINK("https://vivianfrancos.com/conoce-las-metricas-de-un-hashtag-antes-de-interactuar-con-sus-audiencias/")</f>
        <v>https://vivianfrancos.com/conoce-las-metricas-de-un-hashtag-antes-de-interactuar-con-sus-audiencias/</v>
      </c>
      <c r="S5" s="80" t="s">
        <v>7895</v>
      </c>
      <c r="T5" s="85" t="s">
        <v>7897</v>
      </c>
      <c r="U5" s="80"/>
      <c r="V5" s="83" t="str">
        <f>HYPERLINK("https://pbs.twimg.com/profile_images/686464584312569856/-J1zMfJU_normal.jpg")</f>
        <v>https://pbs.twimg.com/profile_images/686464584312569856/-J1zMfJU_normal.jpg</v>
      </c>
      <c r="W5" s="82">
        <v>44391.29493055555</v>
      </c>
      <c r="X5" s="88">
        <v>44391</v>
      </c>
      <c r="Y5" s="85" t="s">
        <v>7809</v>
      </c>
      <c r="Z5" s="83" t="str">
        <f>HYPERLINK("https://twitter.com/masqueunaweb/status/1415205597385986048")</f>
        <v>https://twitter.com/masqueunaweb/status/1415205597385986048</v>
      </c>
      <c r="AA5" s="80"/>
      <c r="AB5" s="80"/>
      <c r="AC5" s="85" t="s">
        <v>7938</v>
      </c>
      <c r="AD5" s="80"/>
      <c r="AE5" s="80" t="b">
        <v>0</v>
      </c>
      <c r="AF5" s="80">
        <v>2</v>
      </c>
      <c r="AG5" s="85" t="s">
        <v>253</v>
      </c>
      <c r="AH5" s="80" t="b">
        <v>0</v>
      </c>
      <c r="AI5" s="80" t="s">
        <v>256</v>
      </c>
      <c r="AJ5" s="80"/>
      <c r="AK5" s="85" t="s">
        <v>253</v>
      </c>
      <c r="AL5" s="80" t="b">
        <v>0</v>
      </c>
      <c r="AM5" s="80">
        <v>1</v>
      </c>
      <c r="AN5" s="85" t="s">
        <v>253</v>
      </c>
      <c r="AO5" s="85" t="s">
        <v>7986</v>
      </c>
      <c r="AP5" s="80" t="b">
        <v>0</v>
      </c>
      <c r="AQ5" s="85" t="s">
        <v>7938</v>
      </c>
      <c r="AR5" s="80" t="s">
        <v>212</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v>0</v>
      </c>
      <c r="BG5" s="50">
        <v>0</v>
      </c>
      <c r="BH5" s="49">
        <v>0</v>
      </c>
      <c r="BI5" s="50">
        <v>0</v>
      </c>
      <c r="BJ5" s="49">
        <v>0</v>
      </c>
      <c r="BK5" s="50">
        <v>0</v>
      </c>
      <c r="BL5" s="49">
        <v>17</v>
      </c>
      <c r="BM5" s="50">
        <v>100</v>
      </c>
      <c r="BN5" s="49">
        <v>17</v>
      </c>
    </row>
    <row r="6" spans="1:66" ht="15">
      <c r="A6" s="65" t="s">
        <v>7844</v>
      </c>
      <c r="B6" s="65" t="s">
        <v>7868</v>
      </c>
      <c r="C6" s="66" t="s">
        <v>7741</v>
      </c>
      <c r="D6" s="67">
        <v>3</v>
      </c>
      <c r="E6" s="68" t="s">
        <v>132</v>
      </c>
      <c r="F6" s="69">
        <v>35</v>
      </c>
      <c r="G6" s="66"/>
      <c r="H6" s="70"/>
      <c r="I6" s="71"/>
      <c r="J6" s="71"/>
      <c r="K6" s="35" t="s">
        <v>65</v>
      </c>
      <c r="L6" s="78">
        <v>6</v>
      </c>
      <c r="M6" s="78"/>
      <c r="N6" s="73"/>
      <c r="O6" s="80" t="s">
        <v>250</v>
      </c>
      <c r="P6" s="82">
        <v>44391.35420138889</v>
      </c>
      <c r="Q6" s="80" t="s">
        <v>7875</v>
      </c>
      <c r="R6" s="83" t="str">
        <f>HYPERLINK("https://vivianfrancos.com/mwc21-una-edicion-hibrida-que-no-capto-la-atencion-de-las-redes-sociales/")</f>
        <v>https://vivianfrancos.com/mwc21-una-edicion-hibrida-que-no-capto-la-atencion-de-las-redes-sociales/</v>
      </c>
      <c r="S6" s="80" t="s">
        <v>7895</v>
      </c>
      <c r="T6" s="85" t="s">
        <v>7898</v>
      </c>
      <c r="U6" s="80"/>
      <c r="V6" s="83" t="str">
        <f>HYPERLINK("https://pbs.twimg.com/profile_images/1377529802207412224/nFCsfCmK_normal.jpg")</f>
        <v>https://pbs.twimg.com/profile_images/1377529802207412224/nFCsfCmK_normal.jpg</v>
      </c>
      <c r="W6" s="82">
        <v>44391.35420138889</v>
      </c>
      <c r="X6" s="88">
        <v>44391</v>
      </c>
      <c r="Y6" s="85" t="s">
        <v>7812</v>
      </c>
      <c r="Z6" s="83" t="str">
        <f>HYPERLINK("https://twitter.com/creandoblog/status/1415227075867418630")</f>
        <v>https://twitter.com/creandoblog/status/1415227075867418630</v>
      </c>
      <c r="AA6" s="80"/>
      <c r="AB6" s="80"/>
      <c r="AC6" s="85" t="s">
        <v>7939</v>
      </c>
      <c r="AD6" s="80"/>
      <c r="AE6" s="80" t="b">
        <v>0</v>
      </c>
      <c r="AF6" s="80">
        <v>2</v>
      </c>
      <c r="AG6" s="85" t="s">
        <v>253</v>
      </c>
      <c r="AH6" s="80" t="b">
        <v>0</v>
      </c>
      <c r="AI6" s="80" t="s">
        <v>256</v>
      </c>
      <c r="AJ6" s="80"/>
      <c r="AK6" s="85" t="s">
        <v>253</v>
      </c>
      <c r="AL6" s="80" t="b">
        <v>0</v>
      </c>
      <c r="AM6" s="80">
        <v>1</v>
      </c>
      <c r="AN6" s="85" t="s">
        <v>253</v>
      </c>
      <c r="AO6" s="85" t="s">
        <v>7986</v>
      </c>
      <c r="AP6" s="80" t="b">
        <v>0</v>
      </c>
      <c r="AQ6" s="85" t="s">
        <v>7939</v>
      </c>
      <c r="AR6" s="80" t="s">
        <v>212</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v>0</v>
      </c>
      <c r="BG6" s="50">
        <v>0</v>
      </c>
      <c r="BH6" s="49">
        <v>0</v>
      </c>
      <c r="BI6" s="50">
        <v>0</v>
      </c>
      <c r="BJ6" s="49">
        <v>0</v>
      </c>
      <c r="BK6" s="50">
        <v>0</v>
      </c>
      <c r="BL6" s="49">
        <v>18</v>
      </c>
      <c r="BM6" s="50">
        <v>100</v>
      </c>
      <c r="BN6" s="49">
        <v>18</v>
      </c>
    </row>
    <row r="7" spans="1:66" ht="15">
      <c r="A7" s="65" t="s">
        <v>7845</v>
      </c>
      <c r="B7" s="65" t="s">
        <v>7847</v>
      </c>
      <c r="C7" s="66" t="s">
        <v>7741</v>
      </c>
      <c r="D7" s="67">
        <v>3</v>
      </c>
      <c r="E7" s="68" t="s">
        <v>132</v>
      </c>
      <c r="F7" s="69">
        <v>35</v>
      </c>
      <c r="G7" s="66"/>
      <c r="H7" s="70"/>
      <c r="I7" s="71"/>
      <c r="J7" s="71"/>
      <c r="K7" s="35" t="s">
        <v>65</v>
      </c>
      <c r="L7" s="78">
        <v>7</v>
      </c>
      <c r="M7" s="78"/>
      <c r="N7" s="73"/>
      <c r="O7" s="80" t="s">
        <v>250</v>
      </c>
      <c r="P7" s="82">
        <v>44391.550462962965</v>
      </c>
      <c r="Q7" s="80" t="s">
        <v>7876</v>
      </c>
      <c r="R7" s="83" t="str">
        <f>HYPERLINK("https://vivianfrancos.com/conoce-las-metricas-de-un-hashtag-antes-de-interactuar-con-sus-audiencias/")</f>
        <v>https://vivianfrancos.com/conoce-las-metricas-de-un-hashtag-antes-de-interactuar-con-sus-audiencias/</v>
      </c>
      <c r="S7" s="80" t="s">
        <v>7895</v>
      </c>
      <c r="T7" s="85" t="s">
        <v>7897</v>
      </c>
      <c r="U7" s="80"/>
      <c r="V7" s="83" t="str">
        <f>HYPERLINK("https://pbs.twimg.com/profile_images/990910239976419328/nUqzDx1A_normal.jpg")</f>
        <v>https://pbs.twimg.com/profile_images/990910239976419328/nUqzDx1A_normal.jpg</v>
      </c>
      <c r="W7" s="82">
        <v>44391.550462962965</v>
      </c>
      <c r="X7" s="88">
        <v>44391</v>
      </c>
      <c r="Y7" s="85" t="s">
        <v>7837</v>
      </c>
      <c r="Z7" s="83" t="str">
        <f>HYPERLINK("https://twitter.com/esmarketingdigi/status/1415298201771515909")</f>
        <v>https://twitter.com/esmarketingdigi/status/1415298201771515909</v>
      </c>
      <c r="AA7" s="80"/>
      <c r="AB7" s="80"/>
      <c r="AC7" s="85" t="s">
        <v>7940</v>
      </c>
      <c r="AD7" s="80"/>
      <c r="AE7" s="80" t="b">
        <v>0</v>
      </c>
      <c r="AF7" s="80">
        <v>1</v>
      </c>
      <c r="AG7" s="85" t="s">
        <v>253</v>
      </c>
      <c r="AH7" s="80" t="b">
        <v>0</v>
      </c>
      <c r="AI7" s="80" t="s">
        <v>256</v>
      </c>
      <c r="AJ7" s="80"/>
      <c r="AK7" s="85" t="s">
        <v>253</v>
      </c>
      <c r="AL7" s="80" t="b">
        <v>0</v>
      </c>
      <c r="AM7" s="80">
        <v>1</v>
      </c>
      <c r="AN7" s="85" t="s">
        <v>253</v>
      </c>
      <c r="AO7" s="85" t="s">
        <v>7748</v>
      </c>
      <c r="AP7" s="80" t="b">
        <v>0</v>
      </c>
      <c r="AQ7" s="85" t="s">
        <v>7940</v>
      </c>
      <c r="AR7" s="80" t="s">
        <v>212</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v>0</v>
      </c>
      <c r="BG7" s="50">
        <v>0</v>
      </c>
      <c r="BH7" s="49">
        <v>0</v>
      </c>
      <c r="BI7" s="50">
        <v>0</v>
      </c>
      <c r="BJ7" s="49">
        <v>0</v>
      </c>
      <c r="BK7" s="50">
        <v>0</v>
      </c>
      <c r="BL7" s="49">
        <v>21</v>
      </c>
      <c r="BM7" s="50">
        <v>100</v>
      </c>
      <c r="BN7" s="49">
        <v>21</v>
      </c>
    </row>
    <row r="8" spans="1:66" ht="15">
      <c r="A8" s="65" t="s">
        <v>7845</v>
      </c>
      <c r="B8" s="65" t="s">
        <v>7868</v>
      </c>
      <c r="C8" s="66" t="s">
        <v>7741</v>
      </c>
      <c r="D8" s="67">
        <v>3</v>
      </c>
      <c r="E8" s="68" t="s">
        <v>132</v>
      </c>
      <c r="F8" s="69">
        <v>35</v>
      </c>
      <c r="G8" s="66"/>
      <c r="H8" s="70"/>
      <c r="I8" s="71"/>
      <c r="J8" s="71"/>
      <c r="K8" s="35" t="s">
        <v>65</v>
      </c>
      <c r="L8" s="78">
        <v>8</v>
      </c>
      <c r="M8" s="78"/>
      <c r="N8" s="73"/>
      <c r="O8" s="80" t="s">
        <v>250</v>
      </c>
      <c r="P8" s="82">
        <v>44391.550462962965</v>
      </c>
      <c r="Q8" s="80" t="s">
        <v>7876</v>
      </c>
      <c r="R8" s="83" t="str">
        <f>HYPERLINK("https://vivianfrancos.com/conoce-las-metricas-de-un-hashtag-antes-de-interactuar-con-sus-audiencias/")</f>
        <v>https://vivianfrancos.com/conoce-las-metricas-de-un-hashtag-antes-de-interactuar-con-sus-audiencias/</v>
      </c>
      <c r="S8" s="80" t="s">
        <v>7895</v>
      </c>
      <c r="T8" s="85" t="s">
        <v>7897</v>
      </c>
      <c r="U8" s="80"/>
      <c r="V8" s="83" t="str">
        <f>HYPERLINK("https://pbs.twimg.com/profile_images/990910239976419328/nUqzDx1A_normal.jpg")</f>
        <v>https://pbs.twimg.com/profile_images/990910239976419328/nUqzDx1A_normal.jpg</v>
      </c>
      <c r="W8" s="82">
        <v>44391.550462962965</v>
      </c>
      <c r="X8" s="88">
        <v>44391</v>
      </c>
      <c r="Y8" s="85" t="s">
        <v>7837</v>
      </c>
      <c r="Z8" s="83" t="str">
        <f>HYPERLINK("https://twitter.com/esmarketingdigi/status/1415298201771515909")</f>
        <v>https://twitter.com/esmarketingdigi/status/1415298201771515909</v>
      </c>
      <c r="AA8" s="80"/>
      <c r="AB8" s="80"/>
      <c r="AC8" s="85" t="s">
        <v>7940</v>
      </c>
      <c r="AD8" s="80"/>
      <c r="AE8" s="80" t="b">
        <v>0</v>
      </c>
      <c r="AF8" s="80">
        <v>1</v>
      </c>
      <c r="AG8" s="85" t="s">
        <v>253</v>
      </c>
      <c r="AH8" s="80" t="b">
        <v>0</v>
      </c>
      <c r="AI8" s="80" t="s">
        <v>256</v>
      </c>
      <c r="AJ8" s="80"/>
      <c r="AK8" s="85" t="s">
        <v>253</v>
      </c>
      <c r="AL8" s="80" t="b">
        <v>0</v>
      </c>
      <c r="AM8" s="80">
        <v>1</v>
      </c>
      <c r="AN8" s="85" t="s">
        <v>253</v>
      </c>
      <c r="AO8" s="85" t="s">
        <v>7748</v>
      </c>
      <c r="AP8" s="80" t="b">
        <v>0</v>
      </c>
      <c r="AQ8" s="85" t="s">
        <v>7940</v>
      </c>
      <c r="AR8" s="80" t="s">
        <v>212</v>
      </c>
      <c r="AS8" s="80">
        <v>0</v>
      </c>
      <c r="AT8" s="80">
        <v>0</v>
      </c>
      <c r="AU8" s="80"/>
      <c r="AV8" s="80"/>
      <c r="AW8" s="80"/>
      <c r="AX8" s="80"/>
      <c r="AY8" s="80"/>
      <c r="AZ8" s="80"/>
      <c r="BA8" s="80"/>
      <c r="BB8" s="80"/>
      <c r="BC8" s="80">
        <v>1</v>
      </c>
      <c r="BD8" s="79" t="str">
        <f>REPLACE(INDEX(GroupVertices[Group],MATCH(Edges[[#This Row],[Vertex 1]],GroupVertices[Vertex],0)),1,1,"")</f>
        <v>1</v>
      </c>
      <c r="BE8" s="79" t="str">
        <f>REPLACE(INDEX(GroupVertices[Group],MATCH(Edges[[#This Row],[Vertex 2]],GroupVertices[Vertex],0)),1,1,"")</f>
        <v>1</v>
      </c>
      <c r="BF8" s="49"/>
      <c r="BG8" s="50"/>
      <c r="BH8" s="49"/>
      <c r="BI8" s="50"/>
      <c r="BJ8" s="49"/>
      <c r="BK8" s="50"/>
      <c r="BL8" s="49"/>
      <c r="BM8" s="50"/>
      <c r="BN8" s="49"/>
    </row>
    <row r="9" spans="1:66" ht="15">
      <c r="A9" s="65" t="s">
        <v>7846</v>
      </c>
      <c r="B9" s="65" t="s">
        <v>7868</v>
      </c>
      <c r="C9" s="66" t="s">
        <v>7741</v>
      </c>
      <c r="D9" s="67">
        <v>3</v>
      </c>
      <c r="E9" s="68" t="s">
        <v>132</v>
      </c>
      <c r="F9" s="69">
        <v>35</v>
      </c>
      <c r="G9" s="66"/>
      <c r="H9" s="70"/>
      <c r="I9" s="71"/>
      <c r="J9" s="71"/>
      <c r="K9" s="35" t="s">
        <v>65</v>
      </c>
      <c r="L9" s="78">
        <v>9</v>
      </c>
      <c r="M9" s="78"/>
      <c r="N9" s="73"/>
      <c r="O9" s="80" t="s">
        <v>250</v>
      </c>
      <c r="P9" s="82">
        <v>44391.5808912037</v>
      </c>
      <c r="Q9" s="80" t="s">
        <v>7877</v>
      </c>
      <c r="R9" s="83" t="str">
        <f>HYPERLINK("https://vivianfrancos.com/conoce-las-metricas-de-un-hashtag-antes-de-interactuar-con-sus-audiencias/")</f>
        <v>https://vivianfrancos.com/conoce-las-metricas-de-un-hashtag-antes-de-interactuar-con-sus-audiencias/</v>
      </c>
      <c r="S9" s="80" t="s">
        <v>7895</v>
      </c>
      <c r="T9" s="85" t="s">
        <v>7897</v>
      </c>
      <c r="U9" s="80"/>
      <c r="V9" s="83" t="str">
        <f>HYPERLINK("https://pbs.twimg.com/profile_images/1183886780992495616/IChAyya2_normal.jpg")</f>
        <v>https://pbs.twimg.com/profile_images/1183886780992495616/IChAyya2_normal.jpg</v>
      </c>
      <c r="W9" s="82">
        <v>44391.5808912037</v>
      </c>
      <c r="X9" s="88">
        <v>44391</v>
      </c>
      <c r="Y9" s="85" t="s">
        <v>7907</v>
      </c>
      <c r="Z9" s="83" t="str">
        <f>HYPERLINK("https://twitter.com/jperezpa26/status/1415309225564295170")</f>
        <v>https://twitter.com/jperezpa26/status/1415309225564295170</v>
      </c>
      <c r="AA9" s="80"/>
      <c r="AB9" s="80"/>
      <c r="AC9" s="85" t="s">
        <v>7941</v>
      </c>
      <c r="AD9" s="80"/>
      <c r="AE9" s="80" t="b">
        <v>0</v>
      </c>
      <c r="AF9" s="80">
        <v>0</v>
      </c>
      <c r="AG9" s="85" t="s">
        <v>253</v>
      </c>
      <c r="AH9" s="80" t="b">
        <v>0</v>
      </c>
      <c r="AI9" s="80" t="s">
        <v>256</v>
      </c>
      <c r="AJ9" s="80"/>
      <c r="AK9" s="85" t="s">
        <v>253</v>
      </c>
      <c r="AL9" s="80" t="b">
        <v>0</v>
      </c>
      <c r="AM9" s="80">
        <v>0</v>
      </c>
      <c r="AN9" s="85" t="s">
        <v>253</v>
      </c>
      <c r="AO9" s="85" t="s">
        <v>7986</v>
      </c>
      <c r="AP9" s="80" t="b">
        <v>0</v>
      </c>
      <c r="AQ9" s="85" t="s">
        <v>7941</v>
      </c>
      <c r="AR9" s="80" t="s">
        <v>212</v>
      </c>
      <c r="AS9" s="80">
        <v>0</v>
      </c>
      <c r="AT9" s="80">
        <v>0</v>
      </c>
      <c r="AU9" s="80"/>
      <c r="AV9" s="80"/>
      <c r="AW9" s="80"/>
      <c r="AX9" s="80"/>
      <c r="AY9" s="80"/>
      <c r="AZ9" s="80"/>
      <c r="BA9" s="80"/>
      <c r="BB9" s="80"/>
      <c r="BC9" s="80">
        <v>1</v>
      </c>
      <c r="BD9" s="79" t="str">
        <f>REPLACE(INDEX(GroupVertices[Group],MATCH(Edges[[#This Row],[Vertex 1]],GroupVertices[Vertex],0)),1,1,"")</f>
        <v>1</v>
      </c>
      <c r="BE9" s="79" t="str">
        <f>REPLACE(INDEX(GroupVertices[Group],MATCH(Edges[[#This Row],[Vertex 2]],GroupVertices[Vertex],0)),1,1,"")</f>
        <v>1</v>
      </c>
      <c r="BF9" s="49">
        <v>0</v>
      </c>
      <c r="BG9" s="50">
        <v>0</v>
      </c>
      <c r="BH9" s="49">
        <v>0</v>
      </c>
      <c r="BI9" s="50">
        <v>0</v>
      </c>
      <c r="BJ9" s="49">
        <v>0</v>
      </c>
      <c r="BK9" s="50">
        <v>0</v>
      </c>
      <c r="BL9" s="49">
        <v>17</v>
      </c>
      <c r="BM9" s="50">
        <v>100</v>
      </c>
      <c r="BN9" s="49">
        <v>17</v>
      </c>
    </row>
    <row r="10" spans="1:66" ht="15">
      <c r="A10" s="65" t="s">
        <v>7847</v>
      </c>
      <c r="B10" s="65" t="s">
        <v>7868</v>
      </c>
      <c r="C10" s="66" t="s">
        <v>7741</v>
      </c>
      <c r="D10" s="67">
        <v>3</v>
      </c>
      <c r="E10" s="68" t="s">
        <v>132</v>
      </c>
      <c r="F10" s="69">
        <v>35</v>
      </c>
      <c r="G10" s="66"/>
      <c r="H10" s="70"/>
      <c r="I10" s="71"/>
      <c r="J10" s="71"/>
      <c r="K10" s="35" t="s">
        <v>65</v>
      </c>
      <c r="L10" s="78">
        <v>10</v>
      </c>
      <c r="M10" s="78"/>
      <c r="N10" s="73"/>
      <c r="O10" s="80" t="s">
        <v>250</v>
      </c>
      <c r="P10" s="82">
        <v>44391.52086805556</v>
      </c>
      <c r="Q10" s="80" t="s">
        <v>7878</v>
      </c>
      <c r="R10" s="83" t="str">
        <f>HYPERLINK("https://vivianfrancos.com/conoce-las-metricas-de-un-hashtag-antes-de-interactuar-con-sus-audiencias/")</f>
        <v>https://vivianfrancos.com/conoce-las-metricas-de-un-hashtag-antes-de-interactuar-con-sus-audiencias/</v>
      </c>
      <c r="S10" s="80" t="s">
        <v>7895</v>
      </c>
      <c r="T10" s="85" t="s">
        <v>7897</v>
      </c>
      <c r="U10" s="80"/>
      <c r="V10" s="83" t="str">
        <f>HYPERLINK("https://pbs.twimg.com/profile_images/1377571982280159232/BLB42K-1_normal.jpg")</f>
        <v>https://pbs.twimg.com/profile_images/1377571982280159232/BLB42K-1_normal.jpg</v>
      </c>
      <c r="W10" s="82">
        <v>44391.52086805556</v>
      </c>
      <c r="X10" s="88">
        <v>44391</v>
      </c>
      <c r="Y10" s="85" t="s">
        <v>7908</v>
      </c>
      <c r="Z10" s="83" t="str">
        <f>HYPERLINK("https://twitter.com/esmktdigital/status/1415287473471729666")</f>
        <v>https://twitter.com/esmktdigital/status/1415287473471729666</v>
      </c>
      <c r="AA10" s="80"/>
      <c r="AB10" s="80"/>
      <c r="AC10" s="85" t="s">
        <v>7942</v>
      </c>
      <c r="AD10" s="80"/>
      <c r="AE10" s="80" t="b">
        <v>0</v>
      </c>
      <c r="AF10" s="80">
        <v>3</v>
      </c>
      <c r="AG10" s="85" t="s">
        <v>253</v>
      </c>
      <c r="AH10" s="80" t="b">
        <v>0</v>
      </c>
      <c r="AI10" s="80" t="s">
        <v>256</v>
      </c>
      <c r="AJ10" s="80"/>
      <c r="AK10" s="85" t="s">
        <v>253</v>
      </c>
      <c r="AL10" s="80" t="b">
        <v>0</v>
      </c>
      <c r="AM10" s="80">
        <v>2</v>
      </c>
      <c r="AN10" s="85" t="s">
        <v>253</v>
      </c>
      <c r="AO10" s="85" t="s">
        <v>7986</v>
      </c>
      <c r="AP10" s="80" t="b">
        <v>0</v>
      </c>
      <c r="AQ10" s="85" t="s">
        <v>7942</v>
      </c>
      <c r="AR10" s="80" t="s">
        <v>212</v>
      </c>
      <c r="AS10" s="80">
        <v>0</v>
      </c>
      <c r="AT10" s="80">
        <v>0</v>
      </c>
      <c r="AU10" s="80"/>
      <c r="AV10" s="80"/>
      <c r="AW10" s="80"/>
      <c r="AX10" s="80"/>
      <c r="AY10" s="80"/>
      <c r="AZ10" s="80"/>
      <c r="BA10" s="80"/>
      <c r="BB10" s="80"/>
      <c r="BC10" s="80">
        <v>1</v>
      </c>
      <c r="BD10" s="79" t="str">
        <f>REPLACE(INDEX(GroupVertices[Group],MATCH(Edges[[#This Row],[Vertex 1]],GroupVertices[Vertex],0)),1,1,"")</f>
        <v>1</v>
      </c>
      <c r="BE10" s="79" t="str">
        <f>REPLACE(INDEX(GroupVertices[Group],MATCH(Edges[[#This Row],[Vertex 2]],GroupVertices[Vertex],0)),1,1,"")</f>
        <v>1</v>
      </c>
      <c r="BF10" s="49">
        <v>0</v>
      </c>
      <c r="BG10" s="50">
        <v>0</v>
      </c>
      <c r="BH10" s="49">
        <v>0</v>
      </c>
      <c r="BI10" s="50">
        <v>0</v>
      </c>
      <c r="BJ10" s="49">
        <v>0</v>
      </c>
      <c r="BK10" s="50">
        <v>0</v>
      </c>
      <c r="BL10" s="49">
        <v>17</v>
      </c>
      <c r="BM10" s="50">
        <v>100</v>
      </c>
      <c r="BN10" s="49">
        <v>17</v>
      </c>
    </row>
    <row r="11" spans="1:66" ht="15">
      <c r="A11" s="65" t="s">
        <v>7848</v>
      </c>
      <c r="B11" s="65" t="s">
        <v>7847</v>
      </c>
      <c r="C11" s="66" t="s">
        <v>7741</v>
      </c>
      <c r="D11" s="67">
        <v>3</v>
      </c>
      <c r="E11" s="68" t="s">
        <v>132</v>
      </c>
      <c r="F11" s="69">
        <v>35</v>
      </c>
      <c r="G11" s="66"/>
      <c r="H11" s="70"/>
      <c r="I11" s="71"/>
      <c r="J11" s="71"/>
      <c r="K11" s="35" t="s">
        <v>65</v>
      </c>
      <c r="L11" s="78">
        <v>11</v>
      </c>
      <c r="M11" s="78"/>
      <c r="N11" s="73"/>
      <c r="O11" s="80" t="s">
        <v>252</v>
      </c>
      <c r="P11" s="82">
        <v>44391.58387731481</v>
      </c>
      <c r="Q11" s="80" t="s">
        <v>7878</v>
      </c>
      <c r="R11" s="83" t="str">
        <f>HYPERLINK("https://vivianfrancos.com/conoce-las-metricas-de-un-hashtag-antes-de-interactuar-con-sus-audiencias/")</f>
        <v>https://vivianfrancos.com/conoce-las-metricas-de-un-hashtag-antes-de-interactuar-con-sus-audiencias/</v>
      </c>
      <c r="S11" s="80" t="s">
        <v>7895</v>
      </c>
      <c r="T11" s="85" t="s">
        <v>7897</v>
      </c>
      <c r="U11" s="80"/>
      <c r="V11" s="83" t="str">
        <f>HYPERLINK("https://pbs.twimg.com/profile_images/1094520390645370880/oM0ryzBJ_normal.jpg")</f>
        <v>https://pbs.twimg.com/profile_images/1094520390645370880/oM0ryzBJ_normal.jpg</v>
      </c>
      <c r="W11" s="82">
        <v>44391.58387731481</v>
      </c>
      <c r="X11" s="88">
        <v>44391</v>
      </c>
      <c r="Y11" s="85" t="s">
        <v>7909</v>
      </c>
      <c r="Z11" s="83" t="str">
        <f>HYPERLINK("https://twitter.com/anayr7/status/1415310310718820358")</f>
        <v>https://twitter.com/anayr7/status/1415310310718820358</v>
      </c>
      <c r="AA11" s="80"/>
      <c r="AB11" s="80"/>
      <c r="AC11" s="85" t="s">
        <v>7943</v>
      </c>
      <c r="AD11" s="80"/>
      <c r="AE11" s="80" t="b">
        <v>0</v>
      </c>
      <c r="AF11" s="80">
        <v>0</v>
      </c>
      <c r="AG11" s="85" t="s">
        <v>253</v>
      </c>
      <c r="AH11" s="80" t="b">
        <v>0</v>
      </c>
      <c r="AI11" s="80" t="s">
        <v>256</v>
      </c>
      <c r="AJ11" s="80"/>
      <c r="AK11" s="85" t="s">
        <v>253</v>
      </c>
      <c r="AL11" s="80" t="b">
        <v>0</v>
      </c>
      <c r="AM11" s="80">
        <v>2</v>
      </c>
      <c r="AN11" s="85" t="s">
        <v>7942</v>
      </c>
      <c r="AO11" s="85" t="s">
        <v>258</v>
      </c>
      <c r="AP11" s="80" t="b">
        <v>0</v>
      </c>
      <c r="AQ11" s="85" t="s">
        <v>7942</v>
      </c>
      <c r="AR11" s="80" t="s">
        <v>212</v>
      </c>
      <c r="AS11" s="80">
        <v>0</v>
      </c>
      <c r="AT11" s="80">
        <v>0</v>
      </c>
      <c r="AU11" s="80"/>
      <c r="AV11" s="80"/>
      <c r="AW11" s="80"/>
      <c r="AX11" s="80"/>
      <c r="AY11" s="80"/>
      <c r="AZ11" s="80"/>
      <c r="BA11" s="80"/>
      <c r="BB11" s="80"/>
      <c r="BC11" s="80">
        <v>1</v>
      </c>
      <c r="BD11" s="79" t="str">
        <f>REPLACE(INDEX(GroupVertices[Group],MATCH(Edges[[#This Row],[Vertex 1]],GroupVertices[Vertex],0)),1,1,"")</f>
        <v>1</v>
      </c>
      <c r="BE11" s="79" t="str">
        <f>REPLACE(INDEX(GroupVertices[Group],MATCH(Edges[[#This Row],[Vertex 2]],GroupVertices[Vertex],0)),1,1,"")</f>
        <v>1</v>
      </c>
      <c r="BF11" s="49"/>
      <c r="BG11" s="50"/>
      <c r="BH11" s="49"/>
      <c r="BI11" s="50"/>
      <c r="BJ11" s="49"/>
      <c r="BK11" s="50"/>
      <c r="BL11" s="49"/>
      <c r="BM11" s="50"/>
      <c r="BN11" s="49"/>
    </row>
    <row r="12" spans="1:66" ht="15">
      <c r="A12" s="65" t="s">
        <v>7848</v>
      </c>
      <c r="B12" s="65" t="s">
        <v>7868</v>
      </c>
      <c r="C12" s="66" t="s">
        <v>7741</v>
      </c>
      <c r="D12" s="67">
        <v>3</v>
      </c>
      <c r="E12" s="68" t="s">
        <v>132</v>
      </c>
      <c r="F12" s="69">
        <v>35</v>
      </c>
      <c r="G12" s="66"/>
      <c r="H12" s="70"/>
      <c r="I12" s="71"/>
      <c r="J12" s="71"/>
      <c r="K12" s="35" t="s">
        <v>65</v>
      </c>
      <c r="L12" s="78">
        <v>12</v>
      </c>
      <c r="M12" s="78"/>
      <c r="N12" s="73"/>
      <c r="O12" s="80" t="s">
        <v>251</v>
      </c>
      <c r="P12" s="82">
        <v>44391.58387731481</v>
      </c>
      <c r="Q12" s="80" t="s">
        <v>7878</v>
      </c>
      <c r="R12" s="83" t="str">
        <f>HYPERLINK("https://vivianfrancos.com/conoce-las-metricas-de-un-hashtag-antes-de-interactuar-con-sus-audiencias/")</f>
        <v>https://vivianfrancos.com/conoce-las-metricas-de-un-hashtag-antes-de-interactuar-con-sus-audiencias/</v>
      </c>
      <c r="S12" s="80" t="s">
        <v>7895</v>
      </c>
      <c r="T12" s="85" t="s">
        <v>7897</v>
      </c>
      <c r="U12" s="80"/>
      <c r="V12" s="83" t="str">
        <f>HYPERLINK("https://pbs.twimg.com/profile_images/1094520390645370880/oM0ryzBJ_normal.jpg")</f>
        <v>https://pbs.twimg.com/profile_images/1094520390645370880/oM0ryzBJ_normal.jpg</v>
      </c>
      <c r="W12" s="82">
        <v>44391.58387731481</v>
      </c>
      <c r="X12" s="88">
        <v>44391</v>
      </c>
      <c r="Y12" s="85" t="s">
        <v>7909</v>
      </c>
      <c r="Z12" s="83" t="str">
        <f>HYPERLINK("https://twitter.com/anayr7/status/1415310310718820358")</f>
        <v>https://twitter.com/anayr7/status/1415310310718820358</v>
      </c>
      <c r="AA12" s="80"/>
      <c r="AB12" s="80"/>
      <c r="AC12" s="85" t="s">
        <v>7943</v>
      </c>
      <c r="AD12" s="80"/>
      <c r="AE12" s="80" t="b">
        <v>0</v>
      </c>
      <c r="AF12" s="80">
        <v>0</v>
      </c>
      <c r="AG12" s="85" t="s">
        <v>253</v>
      </c>
      <c r="AH12" s="80" t="b">
        <v>0</v>
      </c>
      <c r="AI12" s="80" t="s">
        <v>256</v>
      </c>
      <c r="AJ12" s="80"/>
      <c r="AK12" s="85" t="s">
        <v>253</v>
      </c>
      <c r="AL12" s="80" t="b">
        <v>0</v>
      </c>
      <c r="AM12" s="80">
        <v>2</v>
      </c>
      <c r="AN12" s="85" t="s">
        <v>7942</v>
      </c>
      <c r="AO12" s="85" t="s">
        <v>258</v>
      </c>
      <c r="AP12" s="80" t="b">
        <v>0</v>
      </c>
      <c r="AQ12" s="85" t="s">
        <v>7942</v>
      </c>
      <c r="AR12" s="80" t="s">
        <v>212</v>
      </c>
      <c r="AS12" s="80">
        <v>0</v>
      </c>
      <c r="AT12" s="80">
        <v>0</v>
      </c>
      <c r="AU12" s="80"/>
      <c r="AV12" s="80"/>
      <c r="AW12" s="80"/>
      <c r="AX12" s="80"/>
      <c r="AY12" s="80"/>
      <c r="AZ12" s="80"/>
      <c r="BA12" s="80"/>
      <c r="BB12" s="80"/>
      <c r="BC12" s="80">
        <v>1</v>
      </c>
      <c r="BD12" s="79" t="str">
        <f>REPLACE(INDEX(GroupVertices[Group],MATCH(Edges[[#This Row],[Vertex 1]],GroupVertices[Vertex],0)),1,1,"")</f>
        <v>1</v>
      </c>
      <c r="BE12" s="79" t="str">
        <f>REPLACE(INDEX(GroupVertices[Group],MATCH(Edges[[#This Row],[Vertex 2]],GroupVertices[Vertex],0)),1,1,"")</f>
        <v>1</v>
      </c>
      <c r="BF12" s="49">
        <v>0</v>
      </c>
      <c r="BG12" s="50">
        <v>0</v>
      </c>
      <c r="BH12" s="49">
        <v>0</v>
      </c>
      <c r="BI12" s="50">
        <v>0</v>
      </c>
      <c r="BJ12" s="49">
        <v>0</v>
      </c>
      <c r="BK12" s="50">
        <v>0</v>
      </c>
      <c r="BL12" s="49">
        <v>17</v>
      </c>
      <c r="BM12" s="50">
        <v>100</v>
      </c>
      <c r="BN12" s="49">
        <v>17</v>
      </c>
    </row>
    <row r="13" spans="1:66" ht="15">
      <c r="A13" s="65" t="s">
        <v>7849</v>
      </c>
      <c r="B13" s="65" t="s">
        <v>7868</v>
      </c>
      <c r="C13" s="66" t="s">
        <v>7805</v>
      </c>
      <c r="D13" s="67">
        <v>6.5</v>
      </c>
      <c r="E13" s="68" t="s">
        <v>132</v>
      </c>
      <c r="F13" s="69">
        <v>23.5</v>
      </c>
      <c r="G13" s="66"/>
      <c r="H13" s="70"/>
      <c r="I13" s="71"/>
      <c r="J13" s="71"/>
      <c r="K13" s="35" t="s">
        <v>65</v>
      </c>
      <c r="L13" s="78">
        <v>13</v>
      </c>
      <c r="M13" s="78"/>
      <c r="N13" s="73"/>
      <c r="O13" s="80" t="s">
        <v>250</v>
      </c>
      <c r="P13" s="82">
        <v>44391.30552083333</v>
      </c>
      <c r="Q13" s="80" t="s">
        <v>7879</v>
      </c>
      <c r="R13" s="83" t="str">
        <f>HYPERLINK("https://vivianfrancos.com/10-tareas-simples-mejoraran-tu-estrategia-hashtag/")</f>
        <v>https://vivianfrancos.com/10-tareas-simples-mejoraran-tu-estrategia-hashtag/</v>
      </c>
      <c r="S13" s="80" t="s">
        <v>7895</v>
      </c>
      <c r="T13" s="85" t="s">
        <v>7899</v>
      </c>
      <c r="U13" s="80"/>
      <c r="V13" s="83" t="str">
        <f>HYPERLINK("https://pbs.twimg.com/profile_images/1259761009079828480/1Kdk8Qbc_normal.jpg")</f>
        <v>https://pbs.twimg.com/profile_images/1259761009079828480/1Kdk8Qbc_normal.jpg</v>
      </c>
      <c r="W13" s="82">
        <v>44391.30552083333</v>
      </c>
      <c r="X13" s="88">
        <v>44391</v>
      </c>
      <c r="Y13" s="85" t="s">
        <v>7810</v>
      </c>
      <c r="Z13" s="83" t="str">
        <f>HYPERLINK("https://twitter.com/richartasanchez/status/1415209434683432960")</f>
        <v>https://twitter.com/richartasanchez/status/1415209434683432960</v>
      </c>
      <c r="AA13" s="80"/>
      <c r="AB13" s="80"/>
      <c r="AC13" s="85" t="s">
        <v>7944</v>
      </c>
      <c r="AD13" s="80"/>
      <c r="AE13" s="80" t="b">
        <v>0</v>
      </c>
      <c r="AF13" s="80">
        <v>1</v>
      </c>
      <c r="AG13" s="85" t="s">
        <v>253</v>
      </c>
      <c r="AH13" s="80" t="b">
        <v>0</v>
      </c>
      <c r="AI13" s="80" t="s">
        <v>256</v>
      </c>
      <c r="AJ13" s="80"/>
      <c r="AK13" s="85" t="s">
        <v>253</v>
      </c>
      <c r="AL13" s="80" t="b">
        <v>0</v>
      </c>
      <c r="AM13" s="80">
        <v>1</v>
      </c>
      <c r="AN13" s="85" t="s">
        <v>253</v>
      </c>
      <c r="AO13" s="85" t="s">
        <v>7986</v>
      </c>
      <c r="AP13" s="80" t="b">
        <v>0</v>
      </c>
      <c r="AQ13" s="85" t="s">
        <v>7944</v>
      </c>
      <c r="AR13" s="80" t="s">
        <v>212</v>
      </c>
      <c r="AS13" s="80">
        <v>0</v>
      </c>
      <c r="AT13" s="80">
        <v>0</v>
      </c>
      <c r="AU13" s="80"/>
      <c r="AV13" s="80"/>
      <c r="AW13" s="80"/>
      <c r="AX13" s="80"/>
      <c r="AY13" s="80"/>
      <c r="AZ13" s="80"/>
      <c r="BA13" s="80"/>
      <c r="BB13" s="80"/>
      <c r="BC13" s="80">
        <v>2</v>
      </c>
      <c r="BD13" s="79" t="str">
        <f>REPLACE(INDEX(GroupVertices[Group],MATCH(Edges[[#This Row],[Vertex 1]],GroupVertices[Vertex],0)),1,1,"")</f>
        <v>1</v>
      </c>
      <c r="BE13" s="79" t="str">
        <f>REPLACE(INDEX(GroupVertices[Group],MATCH(Edges[[#This Row],[Vertex 2]],GroupVertices[Vertex],0)),1,1,"")</f>
        <v>1</v>
      </c>
      <c r="BF13" s="49">
        <v>0</v>
      </c>
      <c r="BG13" s="50">
        <v>0</v>
      </c>
      <c r="BH13" s="49">
        <v>0</v>
      </c>
      <c r="BI13" s="50">
        <v>0</v>
      </c>
      <c r="BJ13" s="49">
        <v>0</v>
      </c>
      <c r="BK13" s="50">
        <v>0</v>
      </c>
      <c r="BL13" s="49">
        <v>15</v>
      </c>
      <c r="BM13" s="50">
        <v>100</v>
      </c>
      <c r="BN13" s="49">
        <v>15</v>
      </c>
    </row>
    <row r="14" spans="1:66" ht="15">
      <c r="A14" s="65" t="s">
        <v>7849</v>
      </c>
      <c r="B14" s="65" t="s">
        <v>7868</v>
      </c>
      <c r="C14" s="66" t="s">
        <v>7805</v>
      </c>
      <c r="D14" s="67">
        <v>6.5</v>
      </c>
      <c r="E14" s="68" t="s">
        <v>132</v>
      </c>
      <c r="F14" s="69">
        <v>23.5</v>
      </c>
      <c r="G14" s="66"/>
      <c r="H14" s="70"/>
      <c r="I14" s="71"/>
      <c r="J14" s="71"/>
      <c r="K14" s="35" t="s">
        <v>65</v>
      </c>
      <c r="L14" s="78">
        <v>14</v>
      </c>
      <c r="M14" s="78"/>
      <c r="N14" s="73"/>
      <c r="O14" s="80" t="s">
        <v>250</v>
      </c>
      <c r="P14" s="82">
        <v>44391.57989583333</v>
      </c>
      <c r="Q14" s="80" t="s">
        <v>7880</v>
      </c>
      <c r="R14" s="83" t="str">
        <f>HYPERLINK("https://vivianfrancos.com/conoce-las-metricas-de-un-hashtag-antes-de-interactuar-con-sus-audiencias/")</f>
        <v>https://vivianfrancos.com/conoce-las-metricas-de-un-hashtag-antes-de-interactuar-con-sus-audiencias/</v>
      </c>
      <c r="S14" s="80" t="s">
        <v>7895</v>
      </c>
      <c r="T14" s="85" t="s">
        <v>7897</v>
      </c>
      <c r="U14" s="80"/>
      <c r="V14" s="83" t="str">
        <f>HYPERLINK("https://pbs.twimg.com/profile_images/1259761009079828480/1Kdk8Qbc_normal.jpg")</f>
        <v>https://pbs.twimg.com/profile_images/1259761009079828480/1Kdk8Qbc_normal.jpg</v>
      </c>
      <c r="W14" s="82">
        <v>44391.57989583333</v>
      </c>
      <c r="X14" s="88">
        <v>44391</v>
      </c>
      <c r="Y14" s="85" t="s">
        <v>7910</v>
      </c>
      <c r="Z14" s="83" t="str">
        <f>HYPERLINK("https://twitter.com/richartasanchez/status/1415308864044601344")</f>
        <v>https://twitter.com/richartasanchez/status/1415308864044601344</v>
      </c>
      <c r="AA14" s="80"/>
      <c r="AB14" s="80"/>
      <c r="AC14" s="85" t="s">
        <v>7945</v>
      </c>
      <c r="AD14" s="80"/>
      <c r="AE14" s="80" t="b">
        <v>0</v>
      </c>
      <c r="AF14" s="80">
        <v>3</v>
      </c>
      <c r="AG14" s="85" t="s">
        <v>253</v>
      </c>
      <c r="AH14" s="80" t="b">
        <v>0</v>
      </c>
      <c r="AI14" s="80" t="s">
        <v>256</v>
      </c>
      <c r="AJ14" s="80"/>
      <c r="AK14" s="85" t="s">
        <v>253</v>
      </c>
      <c r="AL14" s="80" t="b">
        <v>0</v>
      </c>
      <c r="AM14" s="80">
        <v>2</v>
      </c>
      <c r="AN14" s="85" t="s">
        <v>253</v>
      </c>
      <c r="AO14" s="85" t="s">
        <v>7986</v>
      </c>
      <c r="AP14" s="80" t="b">
        <v>0</v>
      </c>
      <c r="AQ14" s="85" t="s">
        <v>7945</v>
      </c>
      <c r="AR14" s="80" t="s">
        <v>212</v>
      </c>
      <c r="AS14" s="80">
        <v>0</v>
      </c>
      <c r="AT14" s="80">
        <v>0</v>
      </c>
      <c r="AU14" s="80"/>
      <c r="AV14" s="80"/>
      <c r="AW14" s="80"/>
      <c r="AX14" s="80"/>
      <c r="AY14" s="80"/>
      <c r="AZ14" s="80"/>
      <c r="BA14" s="80"/>
      <c r="BB14" s="80"/>
      <c r="BC14" s="80">
        <v>2</v>
      </c>
      <c r="BD14" s="79" t="str">
        <f>REPLACE(INDEX(GroupVertices[Group],MATCH(Edges[[#This Row],[Vertex 1]],GroupVertices[Vertex],0)),1,1,"")</f>
        <v>1</v>
      </c>
      <c r="BE14" s="79" t="str">
        <f>REPLACE(INDEX(GroupVertices[Group],MATCH(Edges[[#This Row],[Vertex 2]],GroupVertices[Vertex],0)),1,1,"")</f>
        <v>1</v>
      </c>
      <c r="BF14" s="49">
        <v>0</v>
      </c>
      <c r="BG14" s="50">
        <v>0</v>
      </c>
      <c r="BH14" s="49">
        <v>0</v>
      </c>
      <c r="BI14" s="50">
        <v>0</v>
      </c>
      <c r="BJ14" s="49">
        <v>0</v>
      </c>
      <c r="BK14" s="50">
        <v>0</v>
      </c>
      <c r="BL14" s="49">
        <v>17</v>
      </c>
      <c r="BM14" s="50">
        <v>100</v>
      </c>
      <c r="BN14" s="49">
        <v>17</v>
      </c>
    </row>
    <row r="15" spans="1:66" ht="15">
      <c r="A15" s="65" t="s">
        <v>7850</v>
      </c>
      <c r="B15" s="65" t="s">
        <v>7849</v>
      </c>
      <c r="C15" s="66" t="s">
        <v>7741</v>
      </c>
      <c r="D15" s="67">
        <v>3</v>
      </c>
      <c r="E15" s="68" t="s">
        <v>132</v>
      </c>
      <c r="F15" s="69">
        <v>35</v>
      </c>
      <c r="G15" s="66"/>
      <c r="H15" s="70"/>
      <c r="I15" s="71"/>
      <c r="J15" s="71"/>
      <c r="K15" s="35" t="s">
        <v>65</v>
      </c>
      <c r="L15" s="78">
        <v>15</v>
      </c>
      <c r="M15" s="78"/>
      <c r="N15" s="73"/>
      <c r="O15" s="80" t="s">
        <v>252</v>
      </c>
      <c r="P15" s="82">
        <v>44391.676782407405</v>
      </c>
      <c r="Q15" s="80" t="s">
        <v>7880</v>
      </c>
      <c r="R15" s="83" t="str">
        <f>HYPERLINK("https://vivianfrancos.com/conoce-las-metricas-de-un-hashtag-antes-de-interactuar-con-sus-audiencias/")</f>
        <v>https://vivianfrancos.com/conoce-las-metricas-de-un-hashtag-antes-de-interactuar-con-sus-audiencias/</v>
      </c>
      <c r="S15" s="80" t="s">
        <v>7895</v>
      </c>
      <c r="T15" s="85" t="s">
        <v>7897</v>
      </c>
      <c r="U15" s="80"/>
      <c r="V15" s="83" t="str">
        <f>HYPERLINK("https://pbs.twimg.com/profile_images/1411597407536693250/GVcrmUCW_normal.jpg")</f>
        <v>https://pbs.twimg.com/profile_images/1411597407536693250/GVcrmUCW_normal.jpg</v>
      </c>
      <c r="W15" s="82">
        <v>44391.676782407405</v>
      </c>
      <c r="X15" s="88">
        <v>44391</v>
      </c>
      <c r="Y15" s="85" t="s">
        <v>7911</v>
      </c>
      <c r="Z15" s="83" t="str">
        <f>HYPERLINK("https://twitter.com/s_msonia/status/1415343975817416704")</f>
        <v>https://twitter.com/s_msonia/status/1415343975817416704</v>
      </c>
      <c r="AA15" s="80"/>
      <c r="AB15" s="80"/>
      <c r="AC15" s="85" t="s">
        <v>7946</v>
      </c>
      <c r="AD15" s="80"/>
      <c r="AE15" s="80" t="b">
        <v>0</v>
      </c>
      <c r="AF15" s="80">
        <v>0</v>
      </c>
      <c r="AG15" s="85" t="s">
        <v>253</v>
      </c>
      <c r="AH15" s="80" t="b">
        <v>0</v>
      </c>
      <c r="AI15" s="80" t="s">
        <v>256</v>
      </c>
      <c r="AJ15" s="80"/>
      <c r="AK15" s="85" t="s">
        <v>253</v>
      </c>
      <c r="AL15" s="80" t="b">
        <v>0</v>
      </c>
      <c r="AM15" s="80">
        <v>2</v>
      </c>
      <c r="AN15" s="85" t="s">
        <v>7945</v>
      </c>
      <c r="AO15" s="85" t="s">
        <v>258</v>
      </c>
      <c r="AP15" s="80" t="b">
        <v>0</v>
      </c>
      <c r="AQ15" s="85" t="s">
        <v>7945</v>
      </c>
      <c r="AR15" s="80" t="s">
        <v>212</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1</v>
      </c>
      <c r="BF15" s="49"/>
      <c r="BG15" s="50"/>
      <c r="BH15" s="49"/>
      <c r="BI15" s="50"/>
      <c r="BJ15" s="49"/>
      <c r="BK15" s="50"/>
      <c r="BL15" s="49"/>
      <c r="BM15" s="50"/>
      <c r="BN15" s="49"/>
    </row>
    <row r="16" spans="1:66" ht="15">
      <c r="A16" s="65" t="s">
        <v>7850</v>
      </c>
      <c r="B16" s="65" t="s">
        <v>7868</v>
      </c>
      <c r="C16" s="66" t="s">
        <v>7741</v>
      </c>
      <c r="D16" s="67">
        <v>3</v>
      </c>
      <c r="E16" s="68" t="s">
        <v>132</v>
      </c>
      <c r="F16" s="69">
        <v>35</v>
      </c>
      <c r="G16" s="66"/>
      <c r="H16" s="70"/>
      <c r="I16" s="71"/>
      <c r="J16" s="71"/>
      <c r="K16" s="35" t="s">
        <v>65</v>
      </c>
      <c r="L16" s="78">
        <v>16</v>
      </c>
      <c r="M16" s="78"/>
      <c r="N16" s="73"/>
      <c r="O16" s="80" t="s">
        <v>251</v>
      </c>
      <c r="P16" s="82">
        <v>44391.676782407405</v>
      </c>
      <c r="Q16" s="80" t="s">
        <v>7880</v>
      </c>
      <c r="R16" s="83" t="str">
        <f>HYPERLINK("https://vivianfrancos.com/conoce-las-metricas-de-un-hashtag-antes-de-interactuar-con-sus-audiencias/")</f>
        <v>https://vivianfrancos.com/conoce-las-metricas-de-un-hashtag-antes-de-interactuar-con-sus-audiencias/</v>
      </c>
      <c r="S16" s="80" t="s">
        <v>7895</v>
      </c>
      <c r="T16" s="85" t="s">
        <v>7897</v>
      </c>
      <c r="U16" s="80"/>
      <c r="V16" s="83" t="str">
        <f>HYPERLINK("https://pbs.twimg.com/profile_images/1411597407536693250/GVcrmUCW_normal.jpg")</f>
        <v>https://pbs.twimg.com/profile_images/1411597407536693250/GVcrmUCW_normal.jpg</v>
      </c>
      <c r="W16" s="82">
        <v>44391.676782407405</v>
      </c>
      <c r="X16" s="88">
        <v>44391</v>
      </c>
      <c r="Y16" s="85" t="s">
        <v>7911</v>
      </c>
      <c r="Z16" s="83" t="str">
        <f>HYPERLINK("https://twitter.com/s_msonia/status/1415343975817416704")</f>
        <v>https://twitter.com/s_msonia/status/1415343975817416704</v>
      </c>
      <c r="AA16" s="80"/>
      <c r="AB16" s="80"/>
      <c r="AC16" s="85" t="s">
        <v>7946</v>
      </c>
      <c r="AD16" s="80"/>
      <c r="AE16" s="80" t="b">
        <v>0</v>
      </c>
      <c r="AF16" s="80">
        <v>0</v>
      </c>
      <c r="AG16" s="85" t="s">
        <v>253</v>
      </c>
      <c r="AH16" s="80" t="b">
        <v>0</v>
      </c>
      <c r="AI16" s="80" t="s">
        <v>256</v>
      </c>
      <c r="AJ16" s="80"/>
      <c r="AK16" s="85" t="s">
        <v>253</v>
      </c>
      <c r="AL16" s="80" t="b">
        <v>0</v>
      </c>
      <c r="AM16" s="80">
        <v>2</v>
      </c>
      <c r="AN16" s="85" t="s">
        <v>7945</v>
      </c>
      <c r="AO16" s="85" t="s">
        <v>258</v>
      </c>
      <c r="AP16" s="80" t="b">
        <v>0</v>
      </c>
      <c r="AQ16" s="85" t="s">
        <v>7945</v>
      </c>
      <c r="AR16" s="80" t="s">
        <v>212</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v>0</v>
      </c>
      <c r="BG16" s="50">
        <v>0</v>
      </c>
      <c r="BH16" s="49">
        <v>0</v>
      </c>
      <c r="BI16" s="50">
        <v>0</v>
      </c>
      <c r="BJ16" s="49">
        <v>0</v>
      </c>
      <c r="BK16" s="50">
        <v>0</v>
      </c>
      <c r="BL16" s="49">
        <v>17</v>
      </c>
      <c r="BM16" s="50">
        <v>100</v>
      </c>
      <c r="BN16" s="49">
        <v>17</v>
      </c>
    </row>
    <row r="17" spans="1:66" ht="15">
      <c r="A17" s="65" t="s">
        <v>7851</v>
      </c>
      <c r="B17" s="65" t="s">
        <v>7868</v>
      </c>
      <c r="C17" s="66" t="s">
        <v>7741</v>
      </c>
      <c r="D17" s="67">
        <v>3</v>
      </c>
      <c r="E17" s="68" t="s">
        <v>132</v>
      </c>
      <c r="F17" s="69">
        <v>35</v>
      </c>
      <c r="G17" s="66"/>
      <c r="H17" s="70"/>
      <c r="I17" s="71"/>
      <c r="J17" s="71"/>
      <c r="K17" s="35" t="s">
        <v>65</v>
      </c>
      <c r="L17" s="78">
        <v>17</v>
      </c>
      <c r="M17" s="78"/>
      <c r="N17" s="73"/>
      <c r="O17" s="80" t="s">
        <v>250</v>
      </c>
      <c r="P17" s="82">
        <v>44392.3309375</v>
      </c>
      <c r="Q17" s="80" t="s">
        <v>7881</v>
      </c>
      <c r="R17" s="83" t="str">
        <f>HYPERLINK("https://vivianfrancos.com/conoce-las-metricas-de-un-hashtag-antes-de-interactuar-con-sus-audiencias/")</f>
        <v>https://vivianfrancos.com/conoce-las-metricas-de-un-hashtag-antes-de-interactuar-con-sus-audiencias/</v>
      </c>
      <c r="S17" s="80" t="s">
        <v>7895</v>
      </c>
      <c r="T17" s="85" t="s">
        <v>7897</v>
      </c>
      <c r="U17" s="80"/>
      <c r="V17" s="83" t="str">
        <f>HYPERLINK("https://pbs.twimg.com/profile_images/1105091465758363649/L9590gmE_normal.jpg")</f>
        <v>https://pbs.twimg.com/profile_images/1105091465758363649/L9590gmE_normal.jpg</v>
      </c>
      <c r="W17" s="82">
        <v>44392.3309375</v>
      </c>
      <c r="X17" s="88">
        <v>44392</v>
      </c>
      <c r="Y17" s="85" t="s">
        <v>7813</v>
      </c>
      <c r="Z17" s="83" t="str">
        <f>HYPERLINK("https://twitter.com/bloguero_pro/status/1415581035748864001")</f>
        <v>https://twitter.com/bloguero_pro/status/1415581035748864001</v>
      </c>
      <c r="AA17" s="80"/>
      <c r="AB17" s="80"/>
      <c r="AC17" s="85" t="s">
        <v>7947</v>
      </c>
      <c r="AD17" s="80"/>
      <c r="AE17" s="80" t="b">
        <v>0</v>
      </c>
      <c r="AF17" s="80">
        <v>2</v>
      </c>
      <c r="AG17" s="85" t="s">
        <v>253</v>
      </c>
      <c r="AH17" s="80" t="b">
        <v>0</v>
      </c>
      <c r="AI17" s="80" t="s">
        <v>256</v>
      </c>
      <c r="AJ17" s="80"/>
      <c r="AK17" s="85" t="s">
        <v>253</v>
      </c>
      <c r="AL17" s="80" t="b">
        <v>0</v>
      </c>
      <c r="AM17" s="80">
        <v>2</v>
      </c>
      <c r="AN17" s="85" t="s">
        <v>253</v>
      </c>
      <c r="AO17" s="85" t="s">
        <v>7986</v>
      </c>
      <c r="AP17" s="80" t="b">
        <v>0</v>
      </c>
      <c r="AQ17" s="85" t="s">
        <v>7947</v>
      </c>
      <c r="AR17" s="80" t="s">
        <v>212</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1</v>
      </c>
      <c r="BF17" s="49">
        <v>0</v>
      </c>
      <c r="BG17" s="50">
        <v>0</v>
      </c>
      <c r="BH17" s="49">
        <v>0</v>
      </c>
      <c r="BI17" s="50">
        <v>0</v>
      </c>
      <c r="BJ17" s="49">
        <v>0</v>
      </c>
      <c r="BK17" s="50">
        <v>0</v>
      </c>
      <c r="BL17" s="49">
        <v>17</v>
      </c>
      <c r="BM17" s="50">
        <v>100</v>
      </c>
      <c r="BN17" s="49">
        <v>17</v>
      </c>
    </row>
    <row r="18" spans="1:66" ht="15">
      <c r="A18" s="65" t="s">
        <v>7852</v>
      </c>
      <c r="B18" s="65" t="s">
        <v>7869</v>
      </c>
      <c r="C18" s="66" t="s">
        <v>7741</v>
      </c>
      <c r="D18" s="67">
        <v>3</v>
      </c>
      <c r="E18" s="68" t="s">
        <v>132</v>
      </c>
      <c r="F18" s="69">
        <v>35</v>
      </c>
      <c r="G18" s="66"/>
      <c r="H18" s="70"/>
      <c r="I18" s="71"/>
      <c r="J18" s="71"/>
      <c r="K18" s="35" t="s">
        <v>65</v>
      </c>
      <c r="L18" s="78">
        <v>18</v>
      </c>
      <c r="M18" s="78"/>
      <c r="N18" s="73"/>
      <c r="O18" s="80" t="s">
        <v>251</v>
      </c>
      <c r="P18" s="82">
        <v>44392.36042824074</v>
      </c>
      <c r="Q18" s="80" t="s">
        <v>7882</v>
      </c>
      <c r="R18" s="80"/>
      <c r="S18" s="80"/>
      <c r="T18" s="85" t="s">
        <v>7900</v>
      </c>
      <c r="U18" s="80"/>
      <c r="V18" s="83" t="str">
        <f>HYPERLINK("https://pbs.twimg.com/profile_images/1400722074159632389/0pSVmMKI_normal.jpg")</f>
        <v>https://pbs.twimg.com/profile_images/1400722074159632389/0pSVmMKI_normal.jpg</v>
      </c>
      <c r="W18" s="82">
        <v>44392.36042824074</v>
      </c>
      <c r="X18" s="88">
        <v>44392</v>
      </c>
      <c r="Y18" s="85" t="s">
        <v>7815</v>
      </c>
      <c r="Z18" s="83" t="str">
        <f>HYPERLINK("https://twitter.com/shubhamkanwar97/status/1415591721455427589")</f>
        <v>https://twitter.com/shubhamkanwar97/status/1415591721455427589</v>
      </c>
      <c r="AA18" s="80"/>
      <c r="AB18" s="80"/>
      <c r="AC18" s="85" t="s">
        <v>7948</v>
      </c>
      <c r="AD18" s="80"/>
      <c r="AE18" s="80" t="b">
        <v>0</v>
      </c>
      <c r="AF18" s="80">
        <v>0</v>
      </c>
      <c r="AG18" s="85" t="s">
        <v>253</v>
      </c>
      <c r="AH18" s="80" t="b">
        <v>0</v>
      </c>
      <c r="AI18" s="80" t="s">
        <v>254</v>
      </c>
      <c r="AJ18" s="80"/>
      <c r="AK18" s="85" t="s">
        <v>253</v>
      </c>
      <c r="AL18" s="80" t="b">
        <v>0</v>
      </c>
      <c r="AM18" s="80">
        <v>1</v>
      </c>
      <c r="AN18" s="85" t="s">
        <v>7975</v>
      </c>
      <c r="AO18" s="85" t="s">
        <v>259</v>
      </c>
      <c r="AP18" s="80" t="b">
        <v>0</v>
      </c>
      <c r="AQ18" s="85" t="s">
        <v>7975</v>
      </c>
      <c r="AR18" s="80" t="s">
        <v>212</v>
      </c>
      <c r="AS18" s="80">
        <v>0</v>
      </c>
      <c r="AT18" s="80">
        <v>0</v>
      </c>
      <c r="AU18" s="80"/>
      <c r="AV18" s="80"/>
      <c r="AW18" s="80"/>
      <c r="AX18" s="80"/>
      <c r="AY18" s="80"/>
      <c r="AZ18" s="80"/>
      <c r="BA18" s="80"/>
      <c r="BB18" s="80"/>
      <c r="BC18" s="80">
        <v>1</v>
      </c>
      <c r="BD18" s="79" t="str">
        <f>REPLACE(INDEX(GroupVertices[Group],MATCH(Edges[[#This Row],[Vertex 1]],GroupVertices[Vertex],0)),1,1,"")</f>
        <v>2</v>
      </c>
      <c r="BE18" s="79" t="str">
        <f>REPLACE(INDEX(GroupVertices[Group],MATCH(Edges[[#This Row],[Vertex 2]],GroupVertices[Vertex],0)),1,1,"")</f>
        <v>2</v>
      </c>
      <c r="BF18" s="49"/>
      <c r="BG18" s="50"/>
      <c r="BH18" s="49"/>
      <c r="BI18" s="50"/>
      <c r="BJ18" s="49"/>
      <c r="BK18" s="50"/>
      <c r="BL18" s="49"/>
      <c r="BM18" s="50"/>
      <c r="BN18" s="49"/>
    </row>
    <row r="19" spans="1:66" ht="15">
      <c r="A19" s="65" t="s">
        <v>7852</v>
      </c>
      <c r="B19" s="65" t="s">
        <v>7870</v>
      </c>
      <c r="C19" s="66" t="s">
        <v>7741</v>
      </c>
      <c r="D19" s="67">
        <v>3</v>
      </c>
      <c r="E19" s="68" t="s">
        <v>132</v>
      </c>
      <c r="F19" s="69">
        <v>35</v>
      </c>
      <c r="G19" s="66"/>
      <c r="H19" s="70"/>
      <c r="I19" s="71"/>
      <c r="J19" s="71"/>
      <c r="K19" s="35" t="s">
        <v>65</v>
      </c>
      <c r="L19" s="78">
        <v>19</v>
      </c>
      <c r="M19" s="78"/>
      <c r="N19" s="73"/>
      <c r="O19" s="80" t="s">
        <v>251</v>
      </c>
      <c r="P19" s="82">
        <v>44392.36042824074</v>
      </c>
      <c r="Q19" s="80" t="s">
        <v>7882</v>
      </c>
      <c r="R19" s="80"/>
      <c r="S19" s="80"/>
      <c r="T19" s="85" t="s">
        <v>7900</v>
      </c>
      <c r="U19" s="80"/>
      <c r="V19" s="83" t="str">
        <f>HYPERLINK("https://pbs.twimg.com/profile_images/1400722074159632389/0pSVmMKI_normal.jpg")</f>
        <v>https://pbs.twimg.com/profile_images/1400722074159632389/0pSVmMKI_normal.jpg</v>
      </c>
      <c r="W19" s="82">
        <v>44392.36042824074</v>
      </c>
      <c r="X19" s="88">
        <v>44392</v>
      </c>
      <c r="Y19" s="85" t="s">
        <v>7815</v>
      </c>
      <c r="Z19" s="83" t="str">
        <f>HYPERLINK("https://twitter.com/shubhamkanwar97/status/1415591721455427589")</f>
        <v>https://twitter.com/shubhamkanwar97/status/1415591721455427589</v>
      </c>
      <c r="AA19" s="80"/>
      <c r="AB19" s="80"/>
      <c r="AC19" s="85" t="s">
        <v>7948</v>
      </c>
      <c r="AD19" s="80"/>
      <c r="AE19" s="80" t="b">
        <v>0</v>
      </c>
      <c r="AF19" s="80">
        <v>0</v>
      </c>
      <c r="AG19" s="85" t="s">
        <v>253</v>
      </c>
      <c r="AH19" s="80" t="b">
        <v>0</v>
      </c>
      <c r="AI19" s="80" t="s">
        <v>254</v>
      </c>
      <c r="AJ19" s="80"/>
      <c r="AK19" s="85" t="s">
        <v>253</v>
      </c>
      <c r="AL19" s="80" t="b">
        <v>0</v>
      </c>
      <c r="AM19" s="80">
        <v>1</v>
      </c>
      <c r="AN19" s="85" t="s">
        <v>7975</v>
      </c>
      <c r="AO19" s="85" t="s">
        <v>259</v>
      </c>
      <c r="AP19" s="80" t="b">
        <v>0</v>
      </c>
      <c r="AQ19" s="85" t="s">
        <v>7975</v>
      </c>
      <c r="AR19" s="80" t="s">
        <v>212</v>
      </c>
      <c r="AS19" s="80">
        <v>0</v>
      </c>
      <c r="AT19" s="80">
        <v>0</v>
      </c>
      <c r="AU19" s="80"/>
      <c r="AV19" s="80"/>
      <c r="AW19" s="80"/>
      <c r="AX19" s="80"/>
      <c r="AY19" s="80"/>
      <c r="AZ19" s="80"/>
      <c r="BA19" s="80"/>
      <c r="BB19" s="80"/>
      <c r="BC19" s="80">
        <v>1</v>
      </c>
      <c r="BD19" s="79" t="str">
        <f>REPLACE(INDEX(GroupVertices[Group],MATCH(Edges[[#This Row],[Vertex 1]],GroupVertices[Vertex],0)),1,1,"")</f>
        <v>2</v>
      </c>
      <c r="BE19" s="79" t="str">
        <f>REPLACE(INDEX(GroupVertices[Group],MATCH(Edges[[#This Row],[Vertex 2]],GroupVertices[Vertex],0)),1,1,"")</f>
        <v>2</v>
      </c>
      <c r="BF19" s="49"/>
      <c r="BG19" s="50"/>
      <c r="BH19" s="49"/>
      <c r="BI19" s="50"/>
      <c r="BJ19" s="49"/>
      <c r="BK19" s="50"/>
      <c r="BL19" s="49"/>
      <c r="BM19" s="50"/>
      <c r="BN19" s="49"/>
    </row>
    <row r="20" spans="1:66" ht="15">
      <c r="A20" s="65" t="s">
        <v>7852</v>
      </c>
      <c r="B20" s="65" t="s">
        <v>7871</v>
      </c>
      <c r="C20" s="66" t="s">
        <v>7741</v>
      </c>
      <c r="D20" s="67">
        <v>3</v>
      </c>
      <c r="E20" s="68" t="s">
        <v>132</v>
      </c>
      <c r="F20" s="69">
        <v>35</v>
      </c>
      <c r="G20" s="66"/>
      <c r="H20" s="70"/>
      <c r="I20" s="71"/>
      <c r="J20" s="71"/>
      <c r="K20" s="35" t="s">
        <v>65</v>
      </c>
      <c r="L20" s="78">
        <v>20</v>
      </c>
      <c r="M20" s="78"/>
      <c r="N20" s="73"/>
      <c r="O20" s="80" t="s">
        <v>251</v>
      </c>
      <c r="P20" s="82">
        <v>44392.36042824074</v>
      </c>
      <c r="Q20" s="80" t="s">
        <v>7882</v>
      </c>
      <c r="R20" s="80"/>
      <c r="S20" s="80"/>
      <c r="T20" s="85" t="s">
        <v>7900</v>
      </c>
      <c r="U20" s="80"/>
      <c r="V20" s="83" t="str">
        <f>HYPERLINK("https://pbs.twimg.com/profile_images/1400722074159632389/0pSVmMKI_normal.jpg")</f>
        <v>https://pbs.twimg.com/profile_images/1400722074159632389/0pSVmMKI_normal.jpg</v>
      </c>
      <c r="W20" s="82">
        <v>44392.36042824074</v>
      </c>
      <c r="X20" s="88">
        <v>44392</v>
      </c>
      <c r="Y20" s="85" t="s">
        <v>7815</v>
      </c>
      <c r="Z20" s="83" t="str">
        <f>HYPERLINK("https://twitter.com/shubhamkanwar97/status/1415591721455427589")</f>
        <v>https://twitter.com/shubhamkanwar97/status/1415591721455427589</v>
      </c>
      <c r="AA20" s="80"/>
      <c r="AB20" s="80"/>
      <c r="AC20" s="85" t="s">
        <v>7948</v>
      </c>
      <c r="AD20" s="80"/>
      <c r="AE20" s="80" t="b">
        <v>0</v>
      </c>
      <c r="AF20" s="80">
        <v>0</v>
      </c>
      <c r="AG20" s="85" t="s">
        <v>253</v>
      </c>
      <c r="AH20" s="80" t="b">
        <v>0</v>
      </c>
      <c r="AI20" s="80" t="s">
        <v>254</v>
      </c>
      <c r="AJ20" s="80"/>
      <c r="AK20" s="85" t="s">
        <v>253</v>
      </c>
      <c r="AL20" s="80" t="b">
        <v>0</v>
      </c>
      <c r="AM20" s="80">
        <v>1</v>
      </c>
      <c r="AN20" s="85" t="s">
        <v>7975</v>
      </c>
      <c r="AO20" s="85" t="s">
        <v>259</v>
      </c>
      <c r="AP20" s="80" t="b">
        <v>0</v>
      </c>
      <c r="AQ20" s="85" t="s">
        <v>7975</v>
      </c>
      <c r="AR20" s="80" t="s">
        <v>212</v>
      </c>
      <c r="AS20" s="80">
        <v>0</v>
      </c>
      <c r="AT20" s="80">
        <v>0</v>
      </c>
      <c r="AU20" s="80"/>
      <c r="AV20" s="80"/>
      <c r="AW20" s="80"/>
      <c r="AX20" s="80"/>
      <c r="AY20" s="80"/>
      <c r="AZ20" s="80"/>
      <c r="BA20" s="80"/>
      <c r="BB20" s="80"/>
      <c r="BC20" s="80">
        <v>1</v>
      </c>
      <c r="BD20" s="79" t="str">
        <f>REPLACE(INDEX(GroupVertices[Group],MATCH(Edges[[#This Row],[Vertex 1]],GroupVertices[Vertex],0)),1,1,"")</f>
        <v>2</v>
      </c>
      <c r="BE20" s="79" t="str">
        <f>REPLACE(INDEX(GroupVertices[Group],MATCH(Edges[[#This Row],[Vertex 2]],GroupVertices[Vertex],0)),1,1,"")</f>
        <v>2</v>
      </c>
      <c r="BF20" s="49"/>
      <c r="BG20" s="50"/>
      <c r="BH20" s="49"/>
      <c r="BI20" s="50"/>
      <c r="BJ20" s="49"/>
      <c r="BK20" s="50"/>
      <c r="BL20" s="49"/>
      <c r="BM20" s="50"/>
      <c r="BN20" s="49"/>
    </row>
    <row r="21" spans="1:66" ht="15">
      <c r="A21" s="65" t="s">
        <v>7852</v>
      </c>
      <c r="B21" s="65" t="s">
        <v>7872</v>
      </c>
      <c r="C21" s="66" t="s">
        <v>7741</v>
      </c>
      <c r="D21" s="67">
        <v>3</v>
      </c>
      <c r="E21" s="68" t="s">
        <v>132</v>
      </c>
      <c r="F21" s="69">
        <v>35</v>
      </c>
      <c r="G21" s="66"/>
      <c r="H21" s="70"/>
      <c r="I21" s="71"/>
      <c r="J21" s="71"/>
      <c r="K21" s="35" t="s">
        <v>65</v>
      </c>
      <c r="L21" s="78">
        <v>21</v>
      </c>
      <c r="M21" s="78"/>
      <c r="N21" s="73"/>
      <c r="O21" s="80" t="s">
        <v>251</v>
      </c>
      <c r="P21" s="82">
        <v>44392.36042824074</v>
      </c>
      <c r="Q21" s="80" t="s">
        <v>7882</v>
      </c>
      <c r="R21" s="80"/>
      <c r="S21" s="80"/>
      <c r="T21" s="85" t="s">
        <v>7900</v>
      </c>
      <c r="U21" s="80"/>
      <c r="V21" s="83" t="str">
        <f>HYPERLINK("https://pbs.twimg.com/profile_images/1400722074159632389/0pSVmMKI_normal.jpg")</f>
        <v>https://pbs.twimg.com/profile_images/1400722074159632389/0pSVmMKI_normal.jpg</v>
      </c>
      <c r="W21" s="82">
        <v>44392.36042824074</v>
      </c>
      <c r="X21" s="88">
        <v>44392</v>
      </c>
      <c r="Y21" s="85" t="s">
        <v>7815</v>
      </c>
      <c r="Z21" s="83" t="str">
        <f>HYPERLINK("https://twitter.com/shubhamkanwar97/status/1415591721455427589")</f>
        <v>https://twitter.com/shubhamkanwar97/status/1415591721455427589</v>
      </c>
      <c r="AA21" s="80"/>
      <c r="AB21" s="80"/>
      <c r="AC21" s="85" t="s">
        <v>7948</v>
      </c>
      <c r="AD21" s="80"/>
      <c r="AE21" s="80" t="b">
        <v>0</v>
      </c>
      <c r="AF21" s="80">
        <v>0</v>
      </c>
      <c r="AG21" s="85" t="s">
        <v>253</v>
      </c>
      <c r="AH21" s="80" t="b">
        <v>0</v>
      </c>
      <c r="AI21" s="80" t="s">
        <v>254</v>
      </c>
      <c r="AJ21" s="80"/>
      <c r="AK21" s="85" t="s">
        <v>253</v>
      </c>
      <c r="AL21" s="80" t="b">
        <v>0</v>
      </c>
      <c r="AM21" s="80">
        <v>1</v>
      </c>
      <c r="AN21" s="85" t="s">
        <v>7975</v>
      </c>
      <c r="AO21" s="85" t="s">
        <v>259</v>
      </c>
      <c r="AP21" s="80" t="b">
        <v>0</v>
      </c>
      <c r="AQ21" s="85" t="s">
        <v>7975</v>
      </c>
      <c r="AR21" s="80" t="s">
        <v>212</v>
      </c>
      <c r="AS21" s="80">
        <v>0</v>
      </c>
      <c r="AT21" s="80">
        <v>0</v>
      </c>
      <c r="AU21" s="80"/>
      <c r="AV21" s="80"/>
      <c r="AW21" s="80"/>
      <c r="AX21" s="80"/>
      <c r="AY21" s="80"/>
      <c r="AZ21" s="80"/>
      <c r="BA21" s="80"/>
      <c r="BB21" s="80"/>
      <c r="BC21" s="80">
        <v>1</v>
      </c>
      <c r="BD21" s="79" t="str">
        <f>REPLACE(INDEX(GroupVertices[Group],MATCH(Edges[[#This Row],[Vertex 1]],GroupVertices[Vertex],0)),1,1,"")</f>
        <v>2</v>
      </c>
      <c r="BE21" s="79" t="str">
        <f>REPLACE(INDEX(GroupVertices[Group],MATCH(Edges[[#This Row],[Vertex 2]],GroupVertices[Vertex],0)),1,1,"")</f>
        <v>2</v>
      </c>
      <c r="BF21" s="49"/>
      <c r="BG21" s="50"/>
      <c r="BH21" s="49"/>
      <c r="BI21" s="50"/>
      <c r="BJ21" s="49"/>
      <c r="BK21" s="50"/>
      <c r="BL21" s="49"/>
      <c r="BM21" s="50"/>
      <c r="BN21" s="49"/>
    </row>
    <row r="22" spans="1:66" ht="15">
      <c r="A22" s="65" t="s">
        <v>7852</v>
      </c>
      <c r="B22" s="65" t="s">
        <v>7863</v>
      </c>
      <c r="C22" s="66" t="s">
        <v>7741</v>
      </c>
      <c r="D22" s="67">
        <v>3</v>
      </c>
      <c r="E22" s="68" t="s">
        <v>132</v>
      </c>
      <c r="F22" s="69">
        <v>35</v>
      </c>
      <c r="G22" s="66"/>
      <c r="H22" s="70"/>
      <c r="I22" s="71"/>
      <c r="J22" s="71"/>
      <c r="K22" s="35" t="s">
        <v>65</v>
      </c>
      <c r="L22" s="78">
        <v>22</v>
      </c>
      <c r="M22" s="78"/>
      <c r="N22" s="73"/>
      <c r="O22" s="80" t="s">
        <v>251</v>
      </c>
      <c r="P22" s="82">
        <v>44392.36042824074</v>
      </c>
      <c r="Q22" s="80" t="s">
        <v>7882</v>
      </c>
      <c r="R22" s="80"/>
      <c r="S22" s="80"/>
      <c r="T22" s="85" t="s">
        <v>7900</v>
      </c>
      <c r="U22" s="80"/>
      <c r="V22" s="83" t="str">
        <f>HYPERLINK("https://pbs.twimg.com/profile_images/1400722074159632389/0pSVmMKI_normal.jpg")</f>
        <v>https://pbs.twimg.com/profile_images/1400722074159632389/0pSVmMKI_normal.jpg</v>
      </c>
      <c r="W22" s="82">
        <v>44392.36042824074</v>
      </c>
      <c r="X22" s="88">
        <v>44392</v>
      </c>
      <c r="Y22" s="85" t="s">
        <v>7815</v>
      </c>
      <c r="Z22" s="83" t="str">
        <f>HYPERLINK("https://twitter.com/shubhamkanwar97/status/1415591721455427589")</f>
        <v>https://twitter.com/shubhamkanwar97/status/1415591721455427589</v>
      </c>
      <c r="AA22" s="80"/>
      <c r="AB22" s="80"/>
      <c r="AC22" s="85" t="s">
        <v>7948</v>
      </c>
      <c r="AD22" s="80"/>
      <c r="AE22" s="80" t="b">
        <v>0</v>
      </c>
      <c r="AF22" s="80">
        <v>0</v>
      </c>
      <c r="AG22" s="85" t="s">
        <v>253</v>
      </c>
      <c r="AH22" s="80" t="b">
        <v>0</v>
      </c>
      <c r="AI22" s="80" t="s">
        <v>254</v>
      </c>
      <c r="AJ22" s="80"/>
      <c r="AK22" s="85" t="s">
        <v>253</v>
      </c>
      <c r="AL22" s="80" t="b">
        <v>0</v>
      </c>
      <c r="AM22" s="80">
        <v>1</v>
      </c>
      <c r="AN22" s="85" t="s">
        <v>7975</v>
      </c>
      <c r="AO22" s="85" t="s">
        <v>259</v>
      </c>
      <c r="AP22" s="80" t="b">
        <v>0</v>
      </c>
      <c r="AQ22" s="85" t="s">
        <v>7975</v>
      </c>
      <c r="AR22" s="80" t="s">
        <v>212</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2</v>
      </c>
      <c r="BF22" s="49"/>
      <c r="BG22" s="50"/>
      <c r="BH22" s="49"/>
      <c r="BI22" s="50"/>
      <c r="BJ22" s="49"/>
      <c r="BK22" s="50"/>
      <c r="BL22" s="49"/>
      <c r="BM22" s="50"/>
      <c r="BN22" s="49"/>
    </row>
    <row r="23" spans="1:66" ht="15">
      <c r="A23" s="65" t="s">
        <v>7852</v>
      </c>
      <c r="B23" s="65" t="s">
        <v>7864</v>
      </c>
      <c r="C23" s="66" t="s">
        <v>7741</v>
      </c>
      <c r="D23" s="67">
        <v>3</v>
      </c>
      <c r="E23" s="68" t="s">
        <v>132</v>
      </c>
      <c r="F23" s="69">
        <v>35</v>
      </c>
      <c r="G23" s="66"/>
      <c r="H23" s="70"/>
      <c r="I23" s="71"/>
      <c r="J23" s="71"/>
      <c r="K23" s="35" t="s">
        <v>65</v>
      </c>
      <c r="L23" s="78">
        <v>23</v>
      </c>
      <c r="M23" s="78"/>
      <c r="N23" s="73"/>
      <c r="O23" s="80" t="s">
        <v>252</v>
      </c>
      <c r="P23" s="82">
        <v>44392.36042824074</v>
      </c>
      <c r="Q23" s="80" t="s">
        <v>7882</v>
      </c>
      <c r="R23" s="80"/>
      <c r="S23" s="80"/>
      <c r="T23" s="85" t="s">
        <v>7900</v>
      </c>
      <c r="U23" s="80"/>
      <c r="V23" s="83" t="str">
        <f>HYPERLINK("https://pbs.twimg.com/profile_images/1400722074159632389/0pSVmMKI_normal.jpg")</f>
        <v>https://pbs.twimg.com/profile_images/1400722074159632389/0pSVmMKI_normal.jpg</v>
      </c>
      <c r="W23" s="82">
        <v>44392.36042824074</v>
      </c>
      <c r="X23" s="88">
        <v>44392</v>
      </c>
      <c r="Y23" s="85" t="s">
        <v>7815</v>
      </c>
      <c r="Z23" s="83" t="str">
        <f>HYPERLINK("https://twitter.com/shubhamkanwar97/status/1415591721455427589")</f>
        <v>https://twitter.com/shubhamkanwar97/status/1415591721455427589</v>
      </c>
      <c r="AA23" s="80"/>
      <c r="AB23" s="80"/>
      <c r="AC23" s="85" t="s">
        <v>7948</v>
      </c>
      <c r="AD23" s="80"/>
      <c r="AE23" s="80" t="b">
        <v>0</v>
      </c>
      <c r="AF23" s="80">
        <v>0</v>
      </c>
      <c r="AG23" s="85" t="s">
        <v>253</v>
      </c>
      <c r="AH23" s="80" t="b">
        <v>0</v>
      </c>
      <c r="AI23" s="80" t="s">
        <v>254</v>
      </c>
      <c r="AJ23" s="80"/>
      <c r="AK23" s="85" t="s">
        <v>253</v>
      </c>
      <c r="AL23" s="80" t="b">
        <v>0</v>
      </c>
      <c r="AM23" s="80">
        <v>1</v>
      </c>
      <c r="AN23" s="85" t="s">
        <v>7975</v>
      </c>
      <c r="AO23" s="85" t="s">
        <v>259</v>
      </c>
      <c r="AP23" s="80" t="b">
        <v>0</v>
      </c>
      <c r="AQ23" s="85" t="s">
        <v>7975</v>
      </c>
      <c r="AR23" s="80" t="s">
        <v>212</v>
      </c>
      <c r="AS23" s="80">
        <v>0</v>
      </c>
      <c r="AT23" s="80">
        <v>0</v>
      </c>
      <c r="AU23" s="80"/>
      <c r="AV23" s="80"/>
      <c r="AW23" s="80"/>
      <c r="AX23" s="80"/>
      <c r="AY23" s="80"/>
      <c r="AZ23" s="80"/>
      <c r="BA23" s="80"/>
      <c r="BB23" s="80"/>
      <c r="BC23" s="80">
        <v>1</v>
      </c>
      <c r="BD23" s="79" t="str">
        <f>REPLACE(INDEX(GroupVertices[Group],MATCH(Edges[[#This Row],[Vertex 1]],GroupVertices[Vertex],0)),1,1,"")</f>
        <v>2</v>
      </c>
      <c r="BE23" s="79" t="str">
        <f>REPLACE(INDEX(GroupVertices[Group],MATCH(Edges[[#This Row],[Vertex 2]],GroupVertices[Vertex],0)),1,1,"")</f>
        <v>2</v>
      </c>
      <c r="BF23" s="49">
        <v>0</v>
      </c>
      <c r="BG23" s="50">
        <v>0</v>
      </c>
      <c r="BH23" s="49">
        <v>0</v>
      </c>
      <c r="BI23" s="50">
        <v>0</v>
      </c>
      <c r="BJ23" s="49">
        <v>0</v>
      </c>
      <c r="BK23" s="50">
        <v>0</v>
      </c>
      <c r="BL23" s="49">
        <v>27</v>
      </c>
      <c r="BM23" s="50">
        <v>100</v>
      </c>
      <c r="BN23" s="49">
        <v>27</v>
      </c>
    </row>
    <row r="24" spans="1:66" ht="15">
      <c r="A24" s="65" t="s">
        <v>7853</v>
      </c>
      <c r="B24" s="65" t="s">
        <v>7868</v>
      </c>
      <c r="C24" s="66" t="s">
        <v>7741</v>
      </c>
      <c r="D24" s="67">
        <v>3</v>
      </c>
      <c r="E24" s="68" t="s">
        <v>132</v>
      </c>
      <c r="F24" s="69">
        <v>35</v>
      </c>
      <c r="G24" s="66"/>
      <c r="H24" s="70"/>
      <c r="I24" s="71"/>
      <c r="J24" s="71"/>
      <c r="K24" s="35" t="s">
        <v>65</v>
      </c>
      <c r="L24" s="78">
        <v>24</v>
      </c>
      <c r="M24" s="78"/>
      <c r="N24" s="73"/>
      <c r="O24" s="80" t="s">
        <v>250</v>
      </c>
      <c r="P24" s="82">
        <v>44392.47918981482</v>
      </c>
      <c r="Q24" s="80" t="s">
        <v>7883</v>
      </c>
      <c r="R24" s="83" t="str">
        <f>HYPERLINK("https://vivianfrancos.com/conoce-las-metricas-de-un-hashtag-antes-de-interactuar-con-sus-audiencias/")</f>
        <v>https://vivianfrancos.com/conoce-las-metricas-de-un-hashtag-antes-de-interactuar-con-sus-audiencias/</v>
      </c>
      <c r="S24" s="80" t="s">
        <v>7895</v>
      </c>
      <c r="T24" s="85" t="s">
        <v>7897</v>
      </c>
      <c r="U24" s="80"/>
      <c r="V24" s="83" t="str">
        <f>HYPERLINK("https://pbs.twimg.com/profile_images/988793246921969664/QTNZvpXf_normal.jpg")</f>
        <v>https://pbs.twimg.com/profile_images/988793246921969664/QTNZvpXf_normal.jpg</v>
      </c>
      <c r="W24" s="82">
        <v>44392.47918981482</v>
      </c>
      <c r="X24" s="88">
        <v>44392</v>
      </c>
      <c r="Y24" s="85" t="s">
        <v>7912</v>
      </c>
      <c r="Z24" s="83" t="str">
        <f>HYPERLINK("https://twitter.com/streamyng/status/1415634758974021634")</f>
        <v>https://twitter.com/streamyng/status/1415634758974021634</v>
      </c>
      <c r="AA24" s="80"/>
      <c r="AB24" s="80"/>
      <c r="AC24" s="85" t="s">
        <v>7949</v>
      </c>
      <c r="AD24" s="80"/>
      <c r="AE24" s="80" t="b">
        <v>0</v>
      </c>
      <c r="AF24" s="80">
        <v>0</v>
      </c>
      <c r="AG24" s="85" t="s">
        <v>253</v>
      </c>
      <c r="AH24" s="80" t="b">
        <v>0</v>
      </c>
      <c r="AI24" s="80" t="s">
        <v>256</v>
      </c>
      <c r="AJ24" s="80"/>
      <c r="AK24" s="85" t="s">
        <v>253</v>
      </c>
      <c r="AL24" s="80" t="b">
        <v>0</v>
      </c>
      <c r="AM24" s="80">
        <v>0</v>
      </c>
      <c r="AN24" s="85" t="s">
        <v>253</v>
      </c>
      <c r="AO24" s="85" t="s">
        <v>7986</v>
      </c>
      <c r="AP24" s="80" t="b">
        <v>0</v>
      </c>
      <c r="AQ24" s="85" t="s">
        <v>7949</v>
      </c>
      <c r="AR24" s="80" t="s">
        <v>212</v>
      </c>
      <c r="AS24" s="80">
        <v>0</v>
      </c>
      <c r="AT24" s="80">
        <v>0</v>
      </c>
      <c r="AU24" s="80"/>
      <c r="AV24" s="80"/>
      <c r="AW24" s="80"/>
      <c r="AX24" s="80"/>
      <c r="AY24" s="80"/>
      <c r="AZ24" s="80"/>
      <c r="BA24" s="80"/>
      <c r="BB24" s="80"/>
      <c r="BC24" s="80">
        <v>1</v>
      </c>
      <c r="BD24" s="79" t="str">
        <f>REPLACE(INDEX(GroupVertices[Group],MATCH(Edges[[#This Row],[Vertex 1]],GroupVertices[Vertex],0)),1,1,"")</f>
        <v>1</v>
      </c>
      <c r="BE24" s="79" t="str">
        <f>REPLACE(INDEX(GroupVertices[Group],MATCH(Edges[[#This Row],[Vertex 2]],GroupVertices[Vertex],0)),1,1,"")</f>
        <v>1</v>
      </c>
      <c r="BF24" s="49">
        <v>0</v>
      </c>
      <c r="BG24" s="50">
        <v>0</v>
      </c>
      <c r="BH24" s="49">
        <v>0</v>
      </c>
      <c r="BI24" s="50">
        <v>0</v>
      </c>
      <c r="BJ24" s="49">
        <v>0</v>
      </c>
      <c r="BK24" s="50">
        <v>0</v>
      </c>
      <c r="BL24" s="49">
        <v>17</v>
      </c>
      <c r="BM24" s="50">
        <v>100</v>
      </c>
      <c r="BN24" s="49">
        <v>17</v>
      </c>
    </row>
    <row r="25" spans="1:66" ht="15">
      <c r="A25" s="65" t="s">
        <v>7854</v>
      </c>
      <c r="B25" s="65" t="s">
        <v>7868</v>
      </c>
      <c r="C25" s="66" t="s">
        <v>7741</v>
      </c>
      <c r="D25" s="67">
        <v>3</v>
      </c>
      <c r="E25" s="68" t="s">
        <v>132</v>
      </c>
      <c r="F25" s="69">
        <v>35</v>
      </c>
      <c r="G25" s="66"/>
      <c r="H25" s="70"/>
      <c r="I25" s="71"/>
      <c r="J25" s="71"/>
      <c r="K25" s="35" t="s">
        <v>65</v>
      </c>
      <c r="L25" s="78">
        <v>25</v>
      </c>
      <c r="M25" s="78"/>
      <c r="N25" s="73"/>
      <c r="O25" s="80" t="s">
        <v>250</v>
      </c>
      <c r="P25" s="82">
        <v>44391.57219907407</v>
      </c>
      <c r="Q25" s="80" t="s">
        <v>7884</v>
      </c>
      <c r="R25" s="83" t="str">
        <f>HYPERLINK("https://youtu.be/IwdoWxN6KaI")</f>
        <v>https://youtu.be/IwdoWxN6KaI</v>
      </c>
      <c r="S25" s="80" t="s">
        <v>7746</v>
      </c>
      <c r="T25" s="85" t="s">
        <v>7901</v>
      </c>
      <c r="U25" s="80"/>
      <c r="V25" s="83" t="str">
        <f>HYPERLINK("https://pbs.twimg.com/profile_images/1363888826280738816/Pj3SPB1B_normal.jpg")</f>
        <v>https://pbs.twimg.com/profile_images/1363888826280738816/Pj3SPB1B_normal.jpg</v>
      </c>
      <c r="W25" s="82">
        <v>44391.57219907407</v>
      </c>
      <c r="X25" s="88">
        <v>44391</v>
      </c>
      <c r="Y25" s="85" t="s">
        <v>7913</v>
      </c>
      <c r="Z25" s="83" t="str">
        <f>HYPERLINK("https://twitter.com/anapatricia_gc/status/1415306078309470208")</f>
        <v>https://twitter.com/anapatricia_gc/status/1415306078309470208</v>
      </c>
      <c r="AA25" s="80"/>
      <c r="AB25" s="80"/>
      <c r="AC25" s="85" t="s">
        <v>7950</v>
      </c>
      <c r="AD25" s="80"/>
      <c r="AE25" s="80" t="b">
        <v>0</v>
      </c>
      <c r="AF25" s="80">
        <v>3</v>
      </c>
      <c r="AG25" s="85" t="s">
        <v>253</v>
      </c>
      <c r="AH25" s="80" t="b">
        <v>0</v>
      </c>
      <c r="AI25" s="80" t="s">
        <v>256</v>
      </c>
      <c r="AJ25" s="80"/>
      <c r="AK25" s="85" t="s">
        <v>253</v>
      </c>
      <c r="AL25" s="80" t="b">
        <v>0</v>
      </c>
      <c r="AM25" s="80">
        <v>2</v>
      </c>
      <c r="AN25" s="85" t="s">
        <v>253</v>
      </c>
      <c r="AO25" s="85" t="s">
        <v>7986</v>
      </c>
      <c r="AP25" s="80" t="b">
        <v>0</v>
      </c>
      <c r="AQ25" s="85" t="s">
        <v>7950</v>
      </c>
      <c r="AR25" s="80" t="s">
        <v>212</v>
      </c>
      <c r="AS25" s="80">
        <v>0</v>
      </c>
      <c r="AT25" s="80">
        <v>0</v>
      </c>
      <c r="AU25" s="80"/>
      <c r="AV25" s="80"/>
      <c r="AW25" s="80"/>
      <c r="AX25" s="80"/>
      <c r="AY25" s="80"/>
      <c r="AZ25" s="80"/>
      <c r="BA25" s="80"/>
      <c r="BB25" s="80"/>
      <c r="BC25" s="80">
        <v>1</v>
      </c>
      <c r="BD25" s="79" t="str">
        <f>REPLACE(INDEX(GroupVertices[Group],MATCH(Edges[[#This Row],[Vertex 1]],GroupVertices[Vertex],0)),1,1,"")</f>
        <v>1</v>
      </c>
      <c r="BE25" s="79" t="str">
        <f>REPLACE(INDEX(GroupVertices[Group],MATCH(Edges[[#This Row],[Vertex 2]],GroupVertices[Vertex],0)),1,1,"")</f>
        <v>1</v>
      </c>
      <c r="BF25" s="49">
        <v>0</v>
      </c>
      <c r="BG25" s="50">
        <v>0</v>
      </c>
      <c r="BH25" s="49">
        <v>0</v>
      </c>
      <c r="BI25" s="50">
        <v>0</v>
      </c>
      <c r="BJ25" s="49">
        <v>0</v>
      </c>
      <c r="BK25" s="50">
        <v>0</v>
      </c>
      <c r="BL25" s="49">
        <v>15</v>
      </c>
      <c r="BM25" s="50">
        <v>100</v>
      </c>
      <c r="BN25" s="49">
        <v>15</v>
      </c>
    </row>
    <row r="26" spans="1:66" ht="15">
      <c r="A26" s="65" t="s">
        <v>7855</v>
      </c>
      <c r="B26" s="65" t="s">
        <v>7854</v>
      </c>
      <c r="C26" s="66" t="s">
        <v>7741</v>
      </c>
      <c r="D26" s="67">
        <v>3</v>
      </c>
      <c r="E26" s="68" t="s">
        <v>132</v>
      </c>
      <c r="F26" s="69">
        <v>35</v>
      </c>
      <c r="G26" s="66"/>
      <c r="H26" s="70"/>
      <c r="I26" s="71"/>
      <c r="J26" s="71"/>
      <c r="K26" s="35" t="s">
        <v>65</v>
      </c>
      <c r="L26" s="78">
        <v>26</v>
      </c>
      <c r="M26" s="78"/>
      <c r="N26" s="73"/>
      <c r="O26" s="80" t="s">
        <v>252</v>
      </c>
      <c r="P26" s="82">
        <v>44392.51672453704</v>
      </c>
      <c r="Q26" s="80" t="s">
        <v>7884</v>
      </c>
      <c r="R26" s="83" t="str">
        <f>HYPERLINK("https://youtu.be/IwdoWxN6KaI")</f>
        <v>https://youtu.be/IwdoWxN6KaI</v>
      </c>
      <c r="S26" s="80" t="s">
        <v>7746</v>
      </c>
      <c r="T26" s="85" t="s">
        <v>7901</v>
      </c>
      <c r="U26" s="80"/>
      <c r="V26" s="83" t="str">
        <f>HYPERLINK("https://pbs.twimg.com/profile_images/1354032919162081280/ViQdCTp9_normal.jpg")</f>
        <v>https://pbs.twimg.com/profile_images/1354032919162081280/ViQdCTp9_normal.jpg</v>
      </c>
      <c r="W26" s="82">
        <v>44392.51672453704</v>
      </c>
      <c r="X26" s="88">
        <v>44392</v>
      </c>
      <c r="Y26" s="85" t="s">
        <v>7914</v>
      </c>
      <c r="Z26" s="83" t="str">
        <f>HYPERLINK("https://twitter.com/anabelanogs/status/1415648363509428229")</f>
        <v>https://twitter.com/anabelanogs/status/1415648363509428229</v>
      </c>
      <c r="AA26" s="80"/>
      <c r="AB26" s="80"/>
      <c r="AC26" s="85" t="s">
        <v>7951</v>
      </c>
      <c r="AD26" s="80"/>
      <c r="AE26" s="80" t="b">
        <v>0</v>
      </c>
      <c r="AF26" s="80">
        <v>0</v>
      </c>
      <c r="AG26" s="85" t="s">
        <v>253</v>
      </c>
      <c r="AH26" s="80" t="b">
        <v>0</v>
      </c>
      <c r="AI26" s="80" t="s">
        <v>256</v>
      </c>
      <c r="AJ26" s="80"/>
      <c r="AK26" s="85" t="s">
        <v>253</v>
      </c>
      <c r="AL26" s="80" t="b">
        <v>0</v>
      </c>
      <c r="AM26" s="80">
        <v>2</v>
      </c>
      <c r="AN26" s="85" t="s">
        <v>7950</v>
      </c>
      <c r="AO26" s="85" t="s">
        <v>259</v>
      </c>
      <c r="AP26" s="80" t="b">
        <v>0</v>
      </c>
      <c r="AQ26" s="85" t="s">
        <v>7950</v>
      </c>
      <c r="AR26" s="80" t="s">
        <v>212</v>
      </c>
      <c r="AS26" s="80">
        <v>0</v>
      </c>
      <c r="AT26" s="80">
        <v>0</v>
      </c>
      <c r="AU26" s="80"/>
      <c r="AV26" s="80"/>
      <c r="AW26" s="80"/>
      <c r="AX26" s="80"/>
      <c r="AY26" s="80"/>
      <c r="AZ26" s="80"/>
      <c r="BA26" s="80"/>
      <c r="BB26" s="80"/>
      <c r="BC26" s="80">
        <v>1</v>
      </c>
      <c r="BD26" s="79" t="str">
        <f>REPLACE(INDEX(GroupVertices[Group],MATCH(Edges[[#This Row],[Vertex 1]],GroupVertices[Vertex],0)),1,1,"")</f>
        <v>1</v>
      </c>
      <c r="BE26" s="79" t="str">
        <f>REPLACE(INDEX(GroupVertices[Group],MATCH(Edges[[#This Row],[Vertex 2]],GroupVertices[Vertex],0)),1,1,"")</f>
        <v>1</v>
      </c>
      <c r="BF26" s="49"/>
      <c r="BG26" s="50"/>
      <c r="BH26" s="49"/>
      <c r="BI26" s="50"/>
      <c r="BJ26" s="49"/>
      <c r="BK26" s="50"/>
      <c r="BL26" s="49"/>
      <c r="BM26" s="50"/>
      <c r="BN26" s="49"/>
    </row>
    <row r="27" spans="1:66" ht="15">
      <c r="A27" s="65" t="s">
        <v>7855</v>
      </c>
      <c r="B27" s="65" t="s">
        <v>7868</v>
      </c>
      <c r="C27" s="66" t="s">
        <v>7741</v>
      </c>
      <c r="D27" s="67">
        <v>3</v>
      </c>
      <c r="E27" s="68" t="s">
        <v>132</v>
      </c>
      <c r="F27" s="69">
        <v>35</v>
      </c>
      <c r="G27" s="66"/>
      <c r="H27" s="70"/>
      <c r="I27" s="71"/>
      <c r="J27" s="71"/>
      <c r="K27" s="35" t="s">
        <v>65</v>
      </c>
      <c r="L27" s="78">
        <v>27</v>
      </c>
      <c r="M27" s="78"/>
      <c r="N27" s="73"/>
      <c r="O27" s="80" t="s">
        <v>251</v>
      </c>
      <c r="P27" s="82">
        <v>44392.51672453704</v>
      </c>
      <c r="Q27" s="80" t="s">
        <v>7884</v>
      </c>
      <c r="R27" s="83" t="str">
        <f>HYPERLINK("https://youtu.be/IwdoWxN6KaI")</f>
        <v>https://youtu.be/IwdoWxN6KaI</v>
      </c>
      <c r="S27" s="80" t="s">
        <v>7746</v>
      </c>
      <c r="T27" s="85" t="s">
        <v>7901</v>
      </c>
      <c r="U27" s="80"/>
      <c r="V27" s="83" t="str">
        <f>HYPERLINK("https://pbs.twimg.com/profile_images/1354032919162081280/ViQdCTp9_normal.jpg")</f>
        <v>https://pbs.twimg.com/profile_images/1354032919162081280/ViQdCTp9_normal.jpg</v>
      </c>
      <c r="W27" s="82">
        <v>44392.51672453704</v>
      </c>
      <c r="X27" s="88">
        <v>44392</v>
      </c>
      <c r="Y27" s="85" t="s">
        <v>7914</v>
      </c>
      <c r="Z27" s="83" t="str">
        <f>HYPERLINK("https://twitter.com/anabelanogs/status/1415648363509428229")</f>
        <v>https://twitter.com/anabelanogs/status/1415648363509428229</v>
      </c>
      <c r="AA27" s="80"/>
      <c r="AB27" s="80"/>
      <c r="AC27" s="85" t="s">
        <v>7951</v>
      </c>
      <c r="AD27" s="80"/>
      <c r="AE27" s="80" t="b">
        <v>0</v>
      </c>
      <c r="AF27" s="80">
        <v>0</v>
      </c>
      <c r="AG27" s="85" t="s">
        <v>253</v>
      </c>
      <c r="AH27" s="80" t="b">
        <v>0</v>
      </c>
      <c r="AI27" s="80" t="s">
        <v>256</v>
      </c>
      <c r="AJ27" s="80"/>
      <c r="AK27" s="85" t="s">
        <v>253</v>
      </c>
      <c r="AL27" s="80" t="b">
        <v>0</v>
      </c>
      <c r="AM27" s="80">
        <v>2</v>
      </c>
      <c r="AN27" s="85" t="s">
        <v>7950</v>
      </c>
      <c r="AO27" s="85" t="s">
        <v>259</v>
      </c>
      <c r="AP27" s="80" t="b">
        <v>0</v>
      </c>
      <c r="AQ27" s="85" t="s">
        <v>7950</v>
      </c>
      <c r="AR27" s="80" t="s">
        <v>212</v>
      </c>
      <c r="AS27" s="80">
        <v>0</v>
      </c>
      <c r="AT27" s="80">
        <v>0</v>
      </c>
      <c r="AU27" s="80"/>
      <c r="AV27" s="80"/>
      <c r="AW27" s="80"/>
      <c r="AX27" s="80"/>
      <c r="AY27" s="80"/>
      <c r="AZ27" s="80"/>
      <c r="BA27" s="80"/>
      <c r="BB27" s="80"/>
      <c r="BC27" s="80">
        <v>1</v>
      </c>
      <c r="BD27" s="79" t="str">
        <f>REPLACE(INDEX(GroupVertices[Group],MATCH(Edges[[#This Row],[Vertex 1]],GroupVertices[Vertex],0)),1,1,"")</f>
        <v>1</v>
      </c>
      <c r="BE27" s="79" t="str">
        <f>REPLACE(INDEX(GroupVertices[Group],MATCH(Edges[[#This Row],[Vertex 2]],GroupVertices[Vertex],0)),1,1,"")</f>
        <v>1</v>
      </c>
      <c r="BF27" s="49">
        <v>0</v>
      </c>
      <c r="BG27" s="50">
        <v>0</v>
      </c>
      <c r="BH27" s="49">
        <v>0</v>
      </c>
      <c r="BI27" s="50">
        <v>0</v>
      </c>
      <c r="BJ27" s="49">
        <v>0</v>
      </c>
      <c r="BK27" s="50">
        <v>0</v>
      </c>
      <c r="BL27" s="49">
        <v>15</v>
      </c>
      <c r="BM27" s="50">
        <v>100</v>
      </c>
      <c r="BN27" s="49">
        <v>15</v>
      </c>
    </row>
    <row r="28" spans="1:66" ht="15">
      <c r="A28" s="65" t="s">
        <v>7856</v>
      </c>
      <c r="B28" s="65" t="s">
        <v>7868</v>
      </c>
      <c r="C28" s="66" t="s">
        <v>7741</v>
      </c>
      <c r="D28" s="67">
        <v>3</v>
      </c>
      <c r="E28" s="68" t="s">
        <v>132</v>
      </c>
      <c r="F28" s="69">
        <v>35</v>
      </c>
      <c r="G28" s="66"/>
      <c r="H28" s="70"/>
      <c r="I28" s="71"/>
      <c r="J28" s="71"/>
      <c r="K28" s="35" t="s">
        <v>65</v>
      </c>
      <c r="L28" s="78">
        <v>28</v>
      </c>
      <c r="M28" s="78"/>
      <c r="N28" s="73"/>
      <c r="O28" s="80" t="s">
        <v>251</v>
      </c>
      <c r="P28" s="82">
        <v>44393.45637731482</v>
      </c>
      <c r="Q28" s="80" t="s">
        <v>7885</v>
      </c>
      <c r="R28" s="83" t="str">
        <f>HYPERLINK("https://www.youtube.com/watch?v=LZIzkVFb41M")</f>
        <v>https://www.youtube.com/watch?v=LZIzkVFb41M</v>
      </c>
      <c r="S28" s="80" t="s">
        <v>7768</v>
      </c>
      <c r="T28" s="85" t="s">
        <v>7902</v>
      </c>
      <c r="U28" s="80"/>
      <c r="V28" s="83" t="str">
        <f>HYPERLINK("https://pbs.twimg.com/profile_images/419613749519994881/N1smQbs-_normal.jpeg")</f>
        <v>https://pbs.twimg.com/profile_images/419613749519994881/N1smQbs-_normal.jpeg</v>
      </c>
      <c r="W28" s="82">
        <v>44393.45637731482</v>
      </c>
      <c r="X28" s="88">
        <v>44393</v>
      </c>
      <c r="Y28" s="85" t="s">
        <v>7806</v>
      </c>
      <c r="Z28" s="83" t="str">
        <f>HYPERLINK("https://twitter.com/collectables66/status/1415988879685918724")</f>
        <v>https://twitter.com/collectables66/status/1415988879685918724</v>
      </c>
      <c r="AA28" s="80"/>
      <c r="AB28" s="80"/>
      <c r="AC28" s="85" t="s">
        <v>7952</v>
      </c>
      <c r="AD28" s="80"/>
      <c r="AE28" s="80" t="b">
        <v>0</v>
      </c>
      <c r="AF28" s="80">
        <v>0</v>
      </c>
      <c r="AG28" s="85" t="s">
        <v>253</v>
      </c>
      <c r="AH28" s="80" t="b">
        <v>0</v>
      </c>
      <c r="AI28" s="80" t="s">
        <v>256</v>
      </c>
      <c r="AJ28" s="80"/>
      <c r="AK28" s="85" t="s">
        <v>253</v>
      </c>
      <c r="AL28" s="80" t="b">
        <v>0</v>
      </c>
      <c r="AM28" s="80">
        <v>42</v>
      </c>
      <c r="AN28" s="85" t="s">
        <v>7959</v>
      </c>
      <c r="AO28" s="85" t="s">
        <v>259</v>
      </c>
      <c r="AP28" s="80" t="b">
        <v>0</v>
      </c>
      <c r="AQ28" s="85" t="s">
        <v>7959</v>
      </c>
      <c r="AR28" s="80" t="s">
        <v>212</v>
      </c>
      <c r="AS28" s="80">
        <v>0</v>
      </c>
      <c r="AT28" s="80">
        <v>0</v>
      </c>
      <c r="AU28" s="80"/>
      <c r="AV28" s="80"/>
      <c r="AW28" s="80"/>
      <c r="AX28" s="80"/>
      <c r="AY28" s="80"/>
      <c r="AZ28" s="80"/>
      <c r="BA28" s="80"/>
      <c r="BB28" s="80"/>
      <c r="BC28" s="80">
        <v>1</v>
      </c>
      <c r="BD28" s="79" t="str">
        <f>REPLACE(INDEX(GroupVertices[Group],MATCH(Edges[[#This Row],[Vertex 1]],GroupVertices[Vertex],0)),1,1,"")</f>
        <v>1</v>
      </c>
      <c r="BE28" s="79" t="str">
        <f>REPLACE(INDEX(GroupVertices[Group],MATCH(Edges[[#This Row],[Vertex 2]],GroupVertices[Vertex],0)),1,1,"")</f>
        <v>1</v>
      </c>
      <c r="BF28" s="49"/>
      <c r="BG28" s="50"/>
      <c r="BH28" s="49"/>
      <c r="BI28" s="50"/>
      <c r="BJ28" s="49"/>
      <c r="BK28" s="50"/>
      <c r="BL28" s="49"/>
      <c r="BM28" s="50"/>
      <c r="BN28" s="49"/>
    </row>
    <row r="29" spans="1:66" ht="15">
      <c r="A29" s="65" t="s">
        <v>7856</v>
      </c>
      <c r="B29" s="65" t="s">
        <v>7858</v>
      </c>
      <c r="C29" s="66" t="s">
        <v>7741</v>
      </c>
      <c r="D29" s="67">
        <v>3</v>
      </c>
      <c r="E29" s="68" t="s">
        <v>132</v>
      </c>
      <c r="F29" s="69">
        <v>35</v>
      </c>
      <c r="G29" s="66"/>
      <c r="H29" s="70"/>
      <c r="I29" s="71"/>
      <c r="J29" s="71"/>
      <c r="K29" s="35" t="s">
        <v>65</v>
      </c>
      <c r="L29" s="78">
        <v>29</v>
      </c>
      <c r="M29" s="78"/>
      <c r="N29" s="73"/>
      <c r="O29" s="80" t="s">
        <v>252</v>
      </c>
      <c r="P29" s="82">
        <v>44393.45637731482</v>
      </c>
      <c r="Q29" s="80" t="s">
        <v>7885</v>
      </c>
      <c r="R29" s="83" t="str">
        <f>HYPERLINK("https://www.youtube.com/watch?v=LZIzkVFb41M")</f>
        <v>https://www.youtube.com/watch?v=LZIzkVFb41M</v>
      </c>
      <c r="S29" s="80" t="s">
        <v>7768</v>
      </c>
      <c r="T29" s="85" t="s">
        <v>7902</v>
      </c>
      <c r="U29" s="80"/>
      <c r="V29" s="83" t="str">
        <f>HYPERLINK("https://pbs.twimg.com/profile_images/419613749519994881/N1smQbs-_normal.jpeg")</f>
        <v>https://pbs.twimg.com/profile_images/419613749519994881/N1smQbs-_normal.jpeg</v>
      </c>
      <c r="W29" s="82">
        <v>44393.45637731482</v>
      </c>
      <c r="X29" s="88">
        <v>44393</v>
      </c>
      <c r="Y29" s="85" t="s">
        <v>7806</v>
      </c>
      <c r="Z29" s="83" t="str">
        <f>HYPERLINK("https://twitter.com/collectables66/status/1415988879685918724")</f>
        <v>https://twitter.com/collectables66/status/1415988879685918724</v>
      </c>
      <c r="AA29" s="80"/>
      <c r="AB29" s="80"/>
      <c r="AC29" s="85" t="s">
        <v>7952</v>
      </c>
      <c r="AD29" s="80"/>
      <c r="AE29" s="80" t="b">
        <v>0</v>
      </c>
      <c r="AF29" s="80">
        <v>0</v>
      </c>
      <c r="AG29" s="85" t="s">
        <v>253</v>
      </c>
      <c r="AH29" s="80" t="b">
        <v>0</v>
      </c>
      <c r="AI29" s="80" t="s">
        <v>256</v>
      </c>
      <c r="AJ29" s="80"/>
      <c r="AK29" s="85" t="s">
        <v>253</v>
      </c>
      <c r="AL29" s="80" t="b">
        <v>0</v>
      </c>
      <c r="AM29" s="80">
        <v>42</v>
      </c>
      <c r="AN29" s="85" t="s">
        <v>7959</v>
      </c>
      <c r="AO29" s="85" t="s">
        <v>259</v>
      </c>
      <c r="AP29" s="80" t="b">
        <v>0</v>
      </c>
      <c r="AQ29" s="85" t="s">
        <v>7959</v>
      </c>
      <c r="AR29" s="80" t="s">
        <v>212</v>
      </c>
      <c r="AS29" s="80">
        <v>0</v>
      </c>
      <c r="AT29" s="80">
        <v>0</v>
      </c>
      <c r="AU29" s="80"/>
      <c r="AV29" s="80"/>
      <c r="AW29" s="80"/>
      <c r="AX29" s="80"/>
      <c r="AY29" s="80"/>
      <c r="AZ29" s="80"/>
      <c r="BA29" s="80"/>
      <c r="BB29" s="80"/>
      <c r="BC29" s="80">
        <v>1</v>
      </c>
      <c r="BD29" s="79" t="str">
        <f>REPLACE(INDEX(GroupVertices[Group],MATCH(Edges[[#This Row],[Vertex 1]],GroupVertices[Vertex],0)),1,1,"")</f>
        <v>1</v>
      </c>
      <c r="BE29" s="79" t="str">
        <f>REPLACE(INDEX(GroupVertices[Group],MATCH(Edges[[#This Row],[Vertex 2]],GroupVertices[Vertex],0)),1,1,"")</f>
        <v>1</v>
      </c>
      <c r="BF29" s="49">
        <v>0</v>
      </c>
      <c r="BG29" s="50">
        <v>0</v>
      </c>
      <c r="BH29" s="49">
        <v>0</v>
      </c>
      <c r="BI29" s="50">
        <v>0</v>
      </c>
      <c r="BJ29" s="49">
        <v>0</v>
      </c>
      <c r="BK29" s="50">
        <v>0</v>
      </c>
      <c r="BL29" s="49">
        <v>14</v>
      </c>
      <c r="BM29" s="50">
        <v>100</v>
      </c>
      <c r="BN29" s="49">
        <v>14</v>
      </c>
    </row>
    <row r="30" spans="1:66" ht="15">
      <c r="A30" s="65" t="s">
        <v>7765</v>
      </c>
      <c r="B30" s="65" t="s">
        <v>7869</v>
      </c>
      <c r="C30" s="66" t="s">
        <v>7805</v>
      </c>
      <c r="D30" s="67">
        <v>6.5</v>
      </c>
      <c r="E30" s="68" t="s">
        <v>132</v>
      </c>
      <c r="F30" s="69">
        <v>23.5</v>
      </c>
      <c r="G30" s="66"/>
      <c r="H30" s="70"/>
      <c r="I30" s="71"/>
      <c r="J30" s="71"/>
      <c r="K30" s="35" t="s">
        <v>65</v>
      </c>
      <c r="L30" s="78">
        <v>30</v>
      </c>
      <c r="M30" s="78"/>
      <c r="N30" s="73"/>
      <c r="O30" s="80" t="s">
        <v>251</v>
      </c>
      <c r="P30" s="82">
        <v>44390.37515046296</v>
      </c>
      <c r="Q30" s="80" t="s">
        <v>7882</v>
      </c>
      <c r="R30" s="80"/>
      <c r="S30" s="80"/>
      <c r="T30" s="85" t="s">
        <v>7900</v>
      </c>
      <c r="U30" s="80"/>
      <c r="V30" s="83" t="str">
        <f>HYPERLINK("https://pbs.twimg.com/profile_images/1197135188473475074/8svI-1EO_normal.jpg")</f>
        <v>https://pbs.twimg.com/profile_images/1197135188473475074/8svI-1EO_normal.jpg</v>
      </c>
      <c r="W30" s="82">
        <v>44390.37515046296</v>
      </c>
      <c r="X30" s="88">
        <v>44390</v>
      </c>
      <c r="Y30" s="85" t="s">
        <v>7820</v>
      </c>
      <c r="Z30" s="83" t="str">
        <f>HYPERLINK("https://twitter.com/cybersecurityn8/status/1414872279922581506")</f>
        <v>https://twitter.com/cybersecurityn8/status/1414872279922581506</v>
      </c>
      <c r="AA30" s="80"/>
      <c r="AB30" s="80"/>
      <c r="AC30" s="85" t="s">
        <v>7953</v>
      </c>
      <c r="AD30" s="80"/>
      <c r="AE30" s="80" t="b">
        <v>0</v>
      </c>
      <c r="AF30" s="80">
        <v>0</v>
      </c>
      <c r="AG30" s="85" t="s">
        <v>253</v>
      </c>
      <c r="AH30" s="80" t="b">
        <v>0</v>
      </c>
      <c r="AI30" s="80" t="s">
        <v>254</v>
      </c>
      <c r="AJ30" s="80"/>
      <c r="AK30" s="85" t="s">
        <v>253</v>
      </c>
      <c r="AL30" s="80" t="b">
        <v>0</v>
      </c>
      <c r="AM30" s="80">
        <v>1</v>
      </c>
      <c r="AN30" s="85" t="s">
        <v>7973</v>
      </c>
      <c r="AO30" s="85" t="s">
        <v>7776</v>
      </c>
      <c r="AP30" s="80" t="b">
        <v>0</v>
      </c>
      <c r="AQ30" s="85" t="s">
        <v>7973</v>
      </c>
      <c r="AR30" s="80" t="s">
        <v>212</v>
      </c>
      <c r="AS30" s="80">
        <v>0</v>
      </c>
      <c r="AT30" s="80">
        <v>0</v>
      </c>
      <c r="AU30" s="80"/>
      <c r="AV30" s="80"/>
      <c r="AW30" s="80"/>
      <c r="AX30" s="80"/>
      <c r="AY30" s="80"/>
      <c r="AZ30" s="80"/>
      <c r="BA30" s="80"/>
      <c r="BB30" s="80"/>
      <c r="BC30" s="80">
        <v>2</v>
      </c>
      <c r="BD30" s="79" t="str">
        <f>REPLACE(INDEX(GroupVertices[Group],MATCH(Edges[[#This Row],[Vertex 1]],GroupVertices[Vertex],0)),1,1,"")</f>
        <v>2</v>
      </c>
      <c r="BE30" s="79" t="str">
        <f>REPLACE(INDEX(GroupVertices[Group],MATCH(Edges[[#This Row],[Vertex 2]],GroupVertices[Vertex],0)),1,1,"")</f>
        <v>2</v>
      </c>
      <c r="BF30" s="49"/>
      <c r="BG30" s="50"/>
      <c r="BH30" s="49"/>
      <c r="BI30" s="50"/>
      <c r="BJ30" s="49"/>
      <c r="BK30" s="50"/>
      <c r="BL30" s="49"/>
      <c r="BM30" s="50"/>
      <c r="BN30" s="49"/>
    </row>
    <row r="31" spans="1:66" ht="15">
      <c r="A31" s="65" t="s">
        <v>7765</v>
      </c>
      <c r="B31" s="65" t="s">
        <v>7870</v>
      </c>
      <c r="C31" s="66" t="s">
        <v>7805</v>
      </c>
      <c r="D31" s="67">
        <v>6.5</v>
      </c>
      <c r="E31" s="68" t="s">
        <v>132</v>
      </c>
      <c r="F31" s="69">
        <v>23.5</v>
      </c>
      <c r="G31" s="66"/>
      <c r="H31" s="70"/>
      <c r="I31" s="71"/>
      <c r="J31" s="71"/>
      <c r="K31" s="35" t="s">
        <v>65</v>
      </c>
      <c r="L31" s="78">
        <v>31</v>
      </c>
      <c r="M31" s="78"/>
      <c r="N31" s="73"/>
      <c r="O31" s="80" t="s">
        <v>251</v>
      </c>
      <c r="P31" s="82">
        <v>44390.37515046296</v>
      </c>
      <c r="Q31" s="80" t="s">
        <v>7882</v>
      </c>
      <c r="R31" s="80"/>
      <c r="S31" s="80"/>
      <c r="T31" s="85" t="s">
        <v>7900</v>
      </c>
      <c r="U31" s="80"/>
      <c r="V31" s="83" t="str">
        <f>HYPERLINK("https://pbs.twimg.com/profile_images/1197135188473475074/8svI-1EO_normal.jpg")</f>
        <v>https://pbs.twimg.com/profile_images/1197135188473475074/8svI-1EO_normal.jpg</v>
      </c>
      <c r="W31" s="82">
        <v>44390.37515046296</v>
      </c>
      <c r="X31" s="88">
        <v>44390</v>
      </c>
      <c r="Y31" s="85" t="s">
        <v>7820</v>
      </c>
      <c r="Z31" s="83" t="str">
        <f>HYPERLINK("https://twitter.com/cybersecurityn8/status/1414872279922581506")</f>
        <v>https://twitter.com/cybersecurityn8/status/1414872279922581506</v>
      </c>
      <c r="AA31" s="80"/>
      <c r="AB31" s="80"/>
      <c r="AC31" s="85" t="s">
        <v>7953</v>
      </c>
      <c r="AD31" s="80"/>
      <c r="AE31" s="80" t="b">
        <v>0</v>
      </c>
      <c r="AF31" s="80">
        <v>0</v>
      </c>
      <c r="AG31" s="85" t="s">
        <v>253</v>
      </c>
      <c r="AH31" s="80" t="b">
        <v>0</v>
      </c>
      <c r="AI31" s="80" t="s">
        <v>254</v>
      </c>
      <c r="AJ31" s="80"/>
      <c r="AK31" s="85" t="s">
        <v>253</v>
      </c>
      <c r="AL31" s="80" t="b">
        <v>0</v>
      </c>
      <c r="AM31" s="80">
        <v>1</v>
      </c>
      <c r="AN31" s="85" t="s">
        <v>7973</v>
      </c>
      <c r="AO31" s="85" t="s">
        <v>7776</v>
      </c>
      <c r="AP31" s="80" t="b">
        <v>0</v>
      </c>
      <c r="AQ31" s="85" t="s">
        <v>7973</v>
      </c>
      <c r="AR31" s="80" t="s">
        <v>212</v>
      </c>
      <c r="AS31" s="80">
        <v>0</v>
      </c>
      <c r="AT31" s="80">
        <v>0</v>
      </c>
      <c r="AU31" s="80"/>
      <c r="AV31" s="80"/>
      <c r="AW31" s="80"/>
      <c r="AX31" s="80"/>
      <c r="AY31" s="80"/>
      <c r="AZ31" s="80"/>
      <c r="BA31" s="80"/>
      <c r="BB31" s="80"/>
      <c r="BC31" s="80">
        <v>2</v>
      </c>
      <c r="BD31" s="79" t="str">
        <f>REPLACE(INDEX(GroupVertices[Group],MATCH(Edges[[#This Row],[Vertex 1]],GroupVertices[Vertex],0)),1,1,"")</f>
        <v>2</v>
      </c>
      <c r="BE31" s="79" t="str">
        <f>REPLACE(INDEX(GroupVertices[Group],MATCH(Edges[[#This Row],[Vertex 2]],GroupVertices[Vertex],0)),1,1,"")</f>
        <v>2</v>
      </c>
      <c r="BF31" s="49"/>
      <c r="BG31" s="50"/>
      <c r="BH31" s="49"/>
      <c r="BI31" s="50"/>
      <c r="BJ31" s="49"/>
      <c r="BK31" s="50"/>
      <c r="BL31" s="49"/>
      <c r="BM31" s="50"/>
      <c r="BN31" s="49"/>
    </row>
    <row r="32" spans="1:66" ht="15">
      <c r="A32" s="65" t="s">
        <v>7765</v>
      </c>
      <c r="B32" s="65" t="s">
        <v>7871</v>
      </c>
      <c r="C32" s="66" t="s">
        <v>7805</v>
      </c>
      <c r="D32" s="67">
        <v>6.5</v>
      </c>
      <c r="E32" s="68" t="s">
        <v>132</v>
      </c>
      <c r="F32" s="69">
        <v>23.5</v>
      </c>
      <c r="G32" s="66"/>
      <c r="H32" s="70"/>
      <c r="I32" s="71"/>
      <c r="J32" s="71"/>
      <c r="K32" s="35" t="s">
        <v>65</v>
      </c>
      <c r="L32" s="78">
        <v>32</v>
      </c>
      <c r="M32" s="78"/>
      <c r="N32" s="73"/>
      <c r="O32" s="80" t="s">
        <v>251</v>
      </c>
      <c r="P32" s="82">
        <v>44390.37515046296</v>
      </c>
      <c r="Q32" s="80" t="s">
        <v>7882</v>
      </c>
      <c r="R32" s="80"/>
      <c r="S32" s="80"/>
      <c r="T32" s="85" t="s">
        <v>7900</v>
      </c>
      <c r="U32" s="80"/>
      <c r="V32" s="83" t="str">
        <f>HYPERLINK("https://pbs.twimg.com/profile_images/1197135188473475074/8svI-1EO_normal.jpg")</f>
        <v>https://pbs.twimg.com/profile_images/1197135188473475074/8svI-1EO_normal.jpg</v>
      </c>
      <c r="W32" s="82">
        <v>44390.37515046296</v>
      </c>
      <c r="X32" s="88">
        <v>44390</v>
      </c>
      <c r="Y32" s="85" t="s">
        <v>7820</v>
      </c>
      <c r="Z32" s="83" t="str">
        <f>HYPERLINK("https://twitter.com/cybersecurityn8/status/1414872279922581506")</f>
        <v>https://twitter.com/cybersecurityn8/status/1414872279922581506</v>
      </c>
      <c r="AA32" s="80"/>
      <c r="AB32" s="80"/>
      <c r="AC32" s="85" t="s">
        <v>7953</v>
      </c>
      <c r="AD32" s="80"/>
      <c r="AE32" s="80" t="b">
        <v>0</v>
      </c>
      <c r="AF32" s="80">
        <v>0</v>
      </c>
      <c r="AG32" s="85" t="s">
        <v>253</v>
      </c>
      <c r="AH32" s="80" t="b">
        <v>0</v>
      </c>
      <c r="AI32" s="80" t="s">
        <v>254</v>
      </c>
      <c r="AJ32" s="80"/>
      <c r="AK32" s="85" t="s">
        <v>253</v>
      </c>
      <c r="AL32" s="80" t="b">
        <v>0</v>
      </c>
      <c r="AM32" s="80">
        <v>1</v>
      </c>
      <c r="AN32" s="85" t="s">
        <v>7973</v>
      </c>
      <c r="AO32" s="85" t="s">
        <v>7776</v>
      </c>
      <c r="AP32" s="80" t="b">
        <v>0</v>
      </c>
      <c r="AQ32" s="85" t="s">
        <v>7973</v>
      </c>
      <c r="AR32" s="80" t="s">
        <v>212</v>
      </c>
      <c r="AS32" s="80">
        <v>0</v>
      </c>
      <c r="AT32" s="80">
        <v>0</v>
      </c>
      <c r="AU32" s="80"/>
      <c r="AV32" s="80"/>
      <c r="AW32" s="80"/>
      <c r="AX32" s="80"/>
      <c r="AY32" s="80"/>
      <c r="AZ32" s="80"/>
      <c r="BA32" s="80"/>
      <c r="BB32" s="80"/>
      <c r="BC32" s="80">
        <v>2</v>
      </c>
      <c r="BD32" s="79" t="str">
        <f>REPLACE(INDEX(GroupVertices[Group],MATCH(Edges[[#This Row],[Vertex 1]],GroupVertices[Vertex],0)),1,1,"")</f>
        <v>2</v>
      </c>
      <c r="BE32" s="79" t="str">
        <f>REPLACE(INDEX(GroupVertices[Group],MATCH(Edges[[#This Row],[Vertex 2]],GroupVertices[Vertex],0)),1,1,"")</f>
        <v>2</v>
      </c>
      <c r="BF32" s="49"/>
      <c r="BG32" s="50"/>
      <c r="BH32" s="49"/>
      <c r="BI32" s="50"/>
      <c r="BJ32" s="49"/>
      <c r="BK32" s="50"/>
      <c r="BL32" s="49"/>
      <c r="BM32" s="50"/>
      <c r="BN32" s="49"/>
    </row>
    <row r="33" spans="1:66" ht="15">
      <c r="A33" s="65" t="s">
        <v>7765</v>
      </c>
      <c r="B33" s="65" t="s">
        <v>7872</v>
      </c>
      <c r="C33" s="66" t="s">
        <v>7805</v>
      </c>
      <c r="D33" s="67">
        <v>6.5</v>
      </c>
      <c r="E33" s="68" t="s">
        <v>132</v>
      </c>
      <c r="F33" s="69">
        <v>23.5</v>
      </c>
      <c r="G33" s="66"/>
      <c r="H33" s="70"/>
      <c r="I33" s="71"/>
      <c r="J33" s="71"/>
      <c r="K33" s="35" t="s">
        <v>65</v>
      </c>
      <c r="L33" s="78">
        <v>33</v>
      </c>
      <c r="M33" s="78"/>
      <c r="N33" s="73"/>
      <c r="O33" s="80" t="s">
        <v>251</v>
      </c>
      <c r="P33" s="82">
        <v>44390.37515046296</v>
      </c>
      <c r="Q33" s="80" t="s">
        <v>7882</v>
      </c>
      <c r="R33" s="80"/>
      <c r="S33" s="80"/>
      <c r="T33" s="85" t="s">
        <v>7900</v>
      </c>
      <c r="U33" s="80"/>
      <c r="V33" s="83" t="str">
        <f>HYPERLINK("https://pbs.twimg.com/profile_images/1197135188473475074/8svI-1EO_normal.jpg")</f>
        <v>https://pbs.twimg.com/profile_images/1197135188473475074/8svI-1EO_normal.jpg</v>
      </c>
      <c r="W33" s="82">
        <v>44390.37515046296</v>
      </c>
      <c r="X33" s="88">
        <v>44390</v>
      </c>
      <c r="Y33" s="85" t="s">
        <v>7820</v>
      </c>
      <c r="Z33" s="83" t="str">
        <f>HYPERLINK("https://twitter.com/cybersecurityn8/status/1414872279922581506")</f>
        <v>https://twitter.com/cybersecurityn8/status/1414872279922581506</v>
      </c>
      <c r="AA33" s="80"/>
      <c r="AB33" s="80"/>
      <c r="AC33" s="85" t="s">
        <v>7953</v>
      </c>
      <c r="AD33" s="80"/>
      <c r="AE33" s="80" t="b">
        <v>0</v>
      </c>
      <c r="AF33" s="80">
        <v>0</v>
      </c>
      <c r="AG33" s="85" t="s">
        <v>253</v>
      </c>
      <c r="AH33" s="80" t="b">
        <v>0</v>
      </c>
      <c r="AI33" s="80" t="s">
        <v>254</v>
      </c>
      <c r="AJ33" s="80"/>
      <c r="AK33" s="85" t="s">
        <v>253</v>
      </c>
      <c r="AL33" s="80" t="b">
        <v>0</v>
      </c>
      <c r="AM33" s="80">
        <v>1</v>
      </c>
      <c r="AN33" s="85" t="s">
        <v>7973</v>
      </c>
      <c r="AO33" s="85" t="s">
        <v>7776</v>
      </c>
      <c r="AP33" s="80" t="b">
        <v>0</v>
      </c>
      <c r="AQ33" s="85" t="s">
        <v>7973</v>
      </c>
      <c r="AR33" s="80" t="s">
        <v>212</v>
      </c>
      <c r="AS33" s="80">
        <v>0</v>
      </c>
      <c r="AT33" s="80">
        <v>0</v>
      </c>
      <c r="AU33" s="80"/>
      <c r="AV33" s="80"/>
      <c r="AW33" s="80"/>
      <c r="AX33" s="80"/>
      <c r="AY33" s="80"/>
      <c r="AZ33" s="80"/>
      <c r="BA33" s="80"/>
      <c r="BB33" s="80"/>
      <c r="BC33" s="80">
        <v>2</v>
      </c>
      <c r="BD33" s="79" t="str">
        <f>REPLACE(INDEX(GroupVertices[Group],MATCH(Edges[[#This Row],[Vertex 1]],GroupVertices[Vertex],0)),1,1,"")</f>
        <v>2</v>
      </c>
      <c r="BE33" s="79" t="str">
        <f>REPLACE(INDEX(GroupVertices[Group],MATCH(Edges[[#This Row],[Vertex 2]],GroupVertices[Vertex],0)),1,1,"")</f>
        <v>2</v>
      </c>
      <c r="BF33" s="49"/>
      <c r="BG33" s="50"/>
      <c r="BH33" s="49"/>
      <c r="BI33" s="50"/>
      <c r="BJ33" s="49"/>
      <c r="BK33" s="50"/>
      <c r="BL33" s="49"/>
      <c r="BM33" s="50"/>
      <c r="BN33" s="49"/>
    </row>
    <row r="34" spans="1:66" ht="15">
      <c r="A34" s="65" t="s">
        <v>7765</v>
      </c>
      <c r="B34" s="65" t="s">
        <v>7863</v>
      </c>
      <c r="C34" s="66" t="s">
        <v>7805</v>
      </c>
      <c r="D34" s="67">
        <v>6.5</v>
      </c>
      <c r="E34" s="68" t="s">
        <v>132</v>
      </c>
      <c r="F34" s="69">
        <v>23.5</v>
      </c>
      <c r="G34" s="66"/>
      <c r="H34" s="70"/>
      <c r="I34" s="71"/>
      <c r="J34" s="71"/>
      <c r="K34" s="35" t="s">
        <v>65</v>
      </c>
      <c r="L34" s="78">
        <v>34</v>
      </c>
      <c r="M34" s="78"/>
      <c r="N34" s="73"/>
      <c r="O34" s="80" t="s">
        <v>251</v>
      </c>
      <c r="P34" s="82">
        <v>44390.37515046296</v>
      </c>
      <c r="Q34" s="80" t="s">
        <v>7882</v>
      </c>
      <c r="R34" s="80"/>
      <c r="S34" s="80"/>
      <c r="T34" s="85" t="s">
        <v>7900</v>
      </c>
      <c r="U34" s="80"/>
      <c r="V34" s="83" t="str">
        <f>HYPERLINK("https://pbs.twimg.com/profile_images/1197135188473475074/8svI-1EO_normal.jpg")</f>
        <v>https://pbs.twimg.com/profile_images/1197135188473475074/8svI-1EO_normal.jpg</v>
      </c>
      <c r="W34" s="82">
        <v>44390.37515046296</v>
      </c>
      <c r="X34" s="88">
        <v>44390</v>
      </c>
      <c r="Y34" s="85" t="s">
        <v>7820</v>
      </c>
      <c r="Z34" s="83" t="str">
        <f>HYPERLINK("https://twitter.com/cybersecurityn8/status/1414872279922581506")</f>
        <v>https://twitter.com/cybersecurityn8/status/1414872279922581506</v>
      </c>
      <c r="AA34" s="80"/>
      <c r="AB34" s="80"/>
      <c r="AC34" s="85" t="s">
        <v>7953</v>
      </c>
      <c r="AD34" s="80"/>
      <c r="AE34" s="80" t="b">
        <v>0</v>
      </c>
      <c r="AF34" s="80">
        <v>0</v>
      </c>
      <c r="AG34" s="85" t="s">
        <v>253</v>
      </c>
      <c r="AH34" s="80" t="b">
        <v>0</v>
      </c>
      <c r="AI34" s="80" t="s">
        <v>254</v>
      </c>
      <c r="AJ34" s="80"/>
      <c r="AK34" s="85" t="s">
        <v>253</v>
      </c>
      <c r="AL34" s="80" t="b">
        <v>0</v>
      </c>
      <c r="AM34" s="80">
        <v>1</v>
      </c>
      <c r="AN34" s="85" t="s">
        <v>7973</v>
      </c>
      <c r="AO34" s="85" t="s">
        <v>7776</v>
      </c>
      <c r="AP34" s="80" t="b">
        <v>0</v>
      </c>
      <c r="AQ34" s="85" t="s">
        <v>7973</v>
      </c>
      <c r="AR34" s="80" t="s">
        <v>212</v>
      </c>
      <c r="AS34" s="80">
        <v>0</v>
      </c>
      <c r="AT34" s="80">
        <v>0</v>
      </c>
      <c r="AU34" s="80"/>
      <c r="AV34" s="80"/>
      <c r="AW34" s="80"/>
      <c r="AX34" s="80"/>
      <c r="AY34" s="80"/>
      <c r="AZ34" s="80"/>
      <c r="BA34" s="80"/>
      <c r="BB34" s="80"/>
      <c r="BC34" s="80">
        <v>2</v>
      </c>
      <c r="BD34" s="79" t="str">
        <f>REPLACE(INDEX(GroupVertices[Group],MATCH(Edges[[#This Row],[Vertex 1]],GroupVertices[Vertex],0)),1,1,"")</f>
        <v>2</v>
      </c>
      <c r="BE34" s="79" t="str">
        <f>REPLACE(INDEX(GroupVertices[Group],MATCH(Edges[[#This Row],[Vertex 2]],GroupVertices[Vertex],0)),1,1,"")</f>
        <v>2</v>
      </c>
      <c r="BF34" s="49"/>
      <c r="BG34" s="50"/>
      <c r="BH34" s="49"/>
      <c r="BI34" s="50"/>
      <c r="BJ34" s="49"/>
      <c r="BK34" s="50"/>
      <c r="BL34" s="49"/>
      <c r="BM34" s="50"/>
      <c r="BN34" s="49"/>
    </row>
    <row r="35" spans="1:66" ht="15">
      <c r="A35" s="65" t="s">
        <v>7765</v>
      </c>
      <c r="B35" s="65" t="s">
        <v>7864</v>
      </c>
      <c r="C35" s="66" t="s">
        <v>7805</v>
      </c>
      <c r="D35" s="67">
        <v>6.5</v>
      </c>
      <c r="E35" s="68" t="s">
        <v>132</v>
      </c>
      <c r="F35" s="69">
        <v>23.5</v>
      </c>
      <c r="G35" s="66"/>
      <c r="H35" s="70"/>
      <c r="I35" s="71"/>
      <c r="J35" s="71"/>
      <c r="K35" s="35" t="s">
        <v>65</v>
      </c>
      <c r="L35" s="78">
        <v>35</v>
      </c>
      <c r="M35" s="78"/>
      <c r="N35" s="73"/>
      <c r="O35" s="80" t="s">
        <v>252</v>
      </c>
      <c r="P35" s="82">
        <v>44390.37515046296</v>
      </c>
      <c r="Q35" s="80" t="s">
        <v>7882</v>
      </c>
      <c r="R35" s="80"/>
      <c r="S35" s="80"/>
      <c r="T35" s="85" t="s">
        <v>7900</v>
      </c>
      <c r="U35" s="80"/>
      <c r="V35" s="83" t="str">
        <f>HYPERLINK("https://pbs.twimg.com/profile_images/1197135188473475074/8svI-1EO_normal.jpg")</f>
        <v>https://pbs.twimg.com/profile_images/1197135188473475074/8svI-1EO_normal.jpg</v>
      </c>
      <c r="W35" s="82">
        <v>44390.37515046296</v>
      </c>
      <c r="X35" s="88">
        <v>44390</v>
      </c>
      <c r="Y35" s="85" t="s">
        <v>7820</v>
      </c>
      <c r="Z35" s="83" t="str">
        <f>HYPERLINK("https://twitter.com/cybersecurityn8/status/1414872279922581506")</f>
        <v>https://twitter.com/cybersecurityn8/status/1414872279922581506</v>
      </c>
      <c r="AA35" s="80"/>
      <c r="AB35" s="80"/>
      <c r="AC35" s="85" t="s">
        <v>7953</v>
      </c>
      <c r="AD35" s="80"/>
      <c r="AE35" s="80" t="b">
        <v>0</v>
      </c>
      <c r="AF35" s="80">
        <v>0</v>
      </c>
      <c r="AG35" s="85" t="s">
        <v>253</v>
      </c>
      <c r="AH35" s="80" t="b">
        <v>0</v>
      </c>
      <c r="AI35" s="80" t="s">
        <v>254</v>
      </c>
      <c r="AJ35" s="80"/>
      <c r="AK35" s="85" t="s">
        <v>253</v>
      </c>
      <c r="AL35" s="80" t="b">
        <v>0</v>
      </c>
      <c r="AM35" s="80">
        <v>1</v>
      </c>
      <c r="AN35" s="85" t="s">
        <v>7973</v>
      </c>
      <c r="AO35" s="85" t="s">
        <v>7776</v>
      </c>
      <c r="AP35" s="80" t="b">
        <v>0</v>
      </c>
      <c r="AQ35" s="85" t="s">
        <v>7973</v>
      </c>
      <c r="AR35" s="80" t="s">
        <v>212</v>
      </c>
      <c r="AS35" s="80">
        <v>0</v>
      </c>
      <c r="AT35" s="80">
        <v>0</v>
      </c>
      <c r="AU35" s="80"/>
      <c r="AV35" s="80"/>
      <c r="AW35" s="80"/>
      <c r="AX35" s="80"/>
      <c r="AY35" s="80"/>
      <c r="AZ35" s="80"/>
      <c r="BA35" s="80"/>
      <c r="BB35" s="80"/>
      <c r="BC35" s="80">
        <v>2</v>
      </c>
      <c r="BD35" s="79" t="str">
        <f>REPLACE(INDEX(GroupVertices[Group],MATCH(Edges[[#This Row],[Vertex 1]],GroupVertices[Vertex],0)),1,1,"")</f>
        <v>2</v>
      </c>
      <c r="BE35" s="79" t="str">
        <f>REPLACE(INDEX(GroupVertices[Group],MATCH(Edges[[#This Row],[Vertex 2]],GroupVertices[Vertex],0)),1,1,"")</f>
        <v>2</v>
      </c>
      <c r="BF35" s="49">
        <v>0</v>
      </c>
      <c r="BG35" s="50">
        <v>0</v>
      </c>
      <c r="BH35" s="49">
        <v>0</v>
      </c>
      <c r="BI35" s="50">
        <v>0</v>
      </c>
      <c r="BJ35" s="49">
        <v>0</v>
      </c>
      <c r="BK35" s="50">
        <v>0</v>
      </c>
      <c r="BL35" s="49">
        <v>27</v>
      </c>
      <c r="BM35" s="50">
        <v>100</v>
      </c>
      <c r="BN35" s="49">
        <v>27</v>
      </c>
    </row>
    <row r="36" spans="1:66" ht="15">
      <c r="A36" s="65" t="s">
        <v>7765</v>
      </c>
      <c r="B36" s="65" t="s">
        <v>7869</v>
      </c>
      <c r="C36" s="66" t="s">
        <v>7805</v>
      </c>
      <c r="D36" s="67">
        <v>6.5</v>
      </c>
      <c r="E36" s="68" t="s">
        <v>132</v>
      </c>
      <c r="F36" s="69">
        <v>23.5</v>
      </c>
      <c r="G36" s="66"/>
      <c r="H36" s="70"/>
      <c r="I36" s="71"/>
      <c r="J36" s="71"/>
      <c r="K36" s="35" t="s">
        <v>65</v>
      </c>
      <c r="L36" s="78">
        <v>36</v>
      </c>
      <c r="M36" s="78"/>
      <c r="N36" s="73"/>
      <c r="O36" s="80" t="s">
        <v>251</v>
      </c>
      <c r="P36" s="82">
        <v>44396.76405092593</v>
      </c>
      <c r="Q36" s="80" t="s">
        <v>7882</v>
      </c>
      <c r="R36" s="80"/>
      <c r="S36" s="80"/>
      <c r="T36" s="85" t="s">
        <v>7900</v>
      </c>
      <c r="U36" s="80"/>
      <c r="V36" s="83" t="str">
        <f>HYPERLINK("https://pbs.twimg.com/profile_images/1197135188473475074/8svI-1EO_normal.jpg")</f>
        <v>https://pbs.twimg.com/profile_images/1197135188473475074/8svI-1EO_normal.jpg</v>
      </c>
      <c r="W36" s="82">
        <v>44396.76405092593</v>
      </c>
      <c r="X36" s="88">
        <v>44396</v>
      </c>
      <c r="Y36" s="85" t="s">
        <v>7915</v>
      </c>
      <c r="Z36" s="83" t="str">
        <f>HYPERLINK("https://twitter.com/cybersecurityn8/status/1417187540411437070")</f>
        <v>https://twitter.com/cybersecurityn8/status/1417187540411437070</v>
      </c>
      <c r="AA36" s="80"/>
      <c r="AB36" s="80"/>
      <c r="AC36" s="85" t="s">
        <v>7954</v>
      </c>
      <c r="AD36" s="80"/>
      <c r="AE36" s="80" t="b">
        <v>0</v>
      </c>
      <c r="AF36" s="80">
        <v>0</v>
      </c>
      <c r="AG36" s="85" t="s">
        <v>253</v>
      </c>
      <c r="AH36" s="80" t="b">
        <v>0</v>
      </c>
      <c r="AI36" s="80" t="s">
        <v>254</v>
      </c>
      <c r="AJ36" s="80"/>
      <c r="AK36" s="85" t="s">
        <v>253</v>
      </c>
      <c r="AL36" s="80" t="b">
        <v>0</v>
      </c>
      <c r="AM36" s="80">
        <v>4</v>
      </c>
      <c r="AN36" s="85" t="s">
        <v>7979</v>
      </c>
      <c r="AO36" s="85" t="s">
        <v>7776</v>
      </c>
      <c r="AP36" s="80" t="b">
        <v>0</v>
      </c>
      <c r="AQ36" s="85" t="s">
        <v>7979</v>
      </c>
      <c r="AR36" s="80" t="s">
        <v>212</v>
      </c>
      <c r="AS36" s="80">
        <v>0</v>
      </c>
      <c r="AT36" s="80">
        <v>0</v>
      </c>
      <c r="AU36" s="80"/>
      <c r="AV36" s="80"/>
      <c r="AW36" s="80"/>
      <c r="AX36" s="80"/>
      <c r="AY36" s="80"/>
      <c r="AZ36" s="80"/>
      <c r="BA36" s="80"/>
      <c r="BB36" s="80"/>
      <c r="BC36" s="80">
        <v>2</v>
      </c>
      <c r="BD36" s="79" t="str">
        <f>REPLACE(INDEX(GroupVertices[Group],MATCH(Edges[[#This Row],[Vertex 1]],GroupVertices[Vertex],0)),1,1,"")</f>
        <v>2</v>
      </c>
      <c r="BE36" s="79" t="str">
        <f>REPLACE(INDEX(GroupVertices[Group],MATCH(Edges[[#This Row],[Vertex 2]],GroupVertices[Vertex],0)),1,1,"")</f>
        <v>2</v>
      </c>
      <c r="BF36" s="49"/>
      <c r="BG36" s="50"/>
      <c r="BH36" s="49"/>
      <c r="BI36" s="50"/>
      <c r="BJ36" s="49"/>
      <c r="BK36" s="50"/>
      <c r="BL36" s="49"/>
      <c r="BM36" s="50"/>
      <c r="BN36" s="49"/>
    </row>
    <row r="37" spans="1:66" ht="15">
      <c r="A37" s="65" t="s">
        <v>7765</v>
      </c>
      <c r="B37" s="65" t="s">
        <v>7870</v>
      </c>
      <c r="C37" s="66" t="s">
        <v>7805</v>
      </c>
      <c r="D37" s="67">
        <v>6.5</v>
      </c>
      <c r="E37" s="68" t="s">
        <v>132</v>
      </c>
      <c r="F37" s="69">
        <v>23.5</v>
      </c>
      <c r="G37" s="66"/>
      <c r="H37" s="70"/>
      <c r="I37" s="71"/>
      <c r="J37" s="71"/>
      <c r="K37" s="35" t="s">
        <v>65</v>
      </c>
      <c r="L37" s="78">
        <v>37</v>
      </c>
      <c r="M37" s="78"/>
      <c r="N37" s="73"/>
      <c r="O37" s="80" t="s">
        <v>251</v>
      </c>
      <c r="P37" s="82">
        <v>44396.76405092593</v>
      </c>
      <c r="Q37" s="80" t="s">
        <v>7882</v>
      </c>
      <c r="R37" s="80"/>
      <c r="S37" s="80"/>
      <c r="T37" s="85" t="s">
        <v>7900</v>
      </c>
      <c r="U37" s="80"/>
      <c r="V37" s="83" t="str">
        <f>HYPERLINK("https://pbs.twimg.com/profile_images/1197135188473475074/8svI-1EO_normal.jpg")</f>
        <v>https://pbs.twimg.com/profile_images/1197135188473475074/8svI-1EO_normal.jpg</v>
      </c>
      <c r="W37" s="82">
        <v>44396.76405092593</v>
      </c>
      <c r="X37" s="88">
        <v>44396</v>
      </c>
      <c r="Y37" s="85" t="s">
        <v>7915</v>
      </c>
      <c r="Z37" s="83" t="str">
        <f>HYPERLINK("https://twitter.com/cybersecurityn8/status/1417187540411437070")</f>
        <v>https://twitter.com/cybersecurityn8/status/1417187540411437070</v>
      </c>
      <c r="AA37" s="80"/>
      <c r="AB37" s="80"/>
      <c r="AC37" s="85" t="s">
        <v>7954</v>
      </c>
      <c r="AD37" s="80"/>
      <c r="AE37" s="80" t="b">
        <v>0</v>
      </c>
      <c r="AF37" s="80">
        <v>0</v>
      </c>
      <c r="AG37" s="85" t="s">
        <v>253</v>
      </c>
      <c r="AH37" s="80" t="b">
        <v>0</v>
      </c>
      <c r="AI37" s="80" t="s">
        <v>254</v>
      </c>
      <c r="AJ37" s="80"/>
      <c r="AK37" s="85" t="s">
        <v>253</v>
      </c>
      <c r="AL37" s="80" t="b">
        <v>0</v>
      </c>
      <c r="AM37" s="80">
        <v>4</v>
      </c>
      <c r="AN37" s="85" t="s">
        <v>7979</v>
      </c>
      <c r="AO37" s="85" t="s">
        <v>7776</v>
      </c>
      <c r="AP37" s="80" t="b">
        <v>0</v>
      </c>
      <c r="AQ37" s="85" t="s">
        <v>7979</v>
      </c>
      <c r="AR37" s="80" t="s">
        <v>212</v>
      </c>
      <c r="AS37" s="80">
        <v>0</v>
      </c>
      <c r="AT37" s="80">
        <v>0</v>
      </c>
      <c r="AU37" s="80"/>
      <c r="AV37" s="80"/>
      <c r="AW37" s="80"/>
      <c r="AX37" s="80"/>
      <c r="AY37" s="80"/>
      <c r="AZ37" s="80"/>
      <c r="BA37" s="80"/>
      <c r="BB37" s="80"/>
      <c r="BC37" s="80">
        <v>2</v>
      </c>
      <c r="BD37" s="79" t="str">
        <f>REPLACE(INDEX(GroupVertices[Group],MATCH(Edges[[#This Row],[Vertex 1]],GroupVertices[Vertex],0)),1,1,"")</f>
        <v>2</v>
      </c>
      <c r="BE37" s="79" t="str">
        <f>REPLACE(INDEX(GroupVertices[Group],MATCH(Edges[[#This Row],[Vertex 2]],GroupVertices[Vertex],0)),1,1,"")</f>
        <v>2</v>
      </c>
      <c r="BF37" s="49"/>
      <c r="BG37" s="50"/>
      <c r="BH37" s="49"/>
      <c r="BI37" s="50"/>
      <c r="BJ37" s="49"/>
      <c r="BK37" s="50"/>
      <c r="BL37" s="49"/>
      <c r="BM37" s="50"/>
      <c r="BN37" s="49"/>
    </row>
    <row r="38" spans="1:66" ht="15">
      <c r="A38" s="65" t="s">
        <v>7765</v>
      </c>
      <c r="B38" s="65" t="s">
        <v>7871</v>
      </c>
      <c r="C38" s="66" t="s">
        <v>7805</v>
      </c>
      <c r="D38" s="67">
        <v>6.5</v>
      </c>
      <c r="E38" s="68" t="s">
        <v>132</v>
      </c>
      <c r="F38" s="69">
        <v>23.5</v>
      </c>
      <c r="G38" s="66"/>
      <c r="H38" s="70"/>
      <c r="I38" s="71"/>
      <c r="J38" s="71"/>
      <c r="K38" s="35" t="s">
        <v>65</v>
      </c>
      <c r="L38" s="78">
        <v>38</v>
      </c>
      <c r="M38" s="78"/>
      <c r="N38" s="73"/>
      <c r="O38" s="80" t="s">
        <v>251</v>
      </c>
      <c r="P38" s="82">
        <v>44396.76405092593</v>
      </c>
      <c r="Q38" s="80" t="s">
        <v>7882</v>
      </c>
      <c r="R38" s="80"/>
      <c r="S38" s="80"/>
      <c r="T38" s="85" t="s">
        <v>7900</v>
      </c>
      <c r="U38" s="80"/>
      <c r="V38" s="83" t="str">
        <f>HYPERLINK("https://pbs.twimg.com/profile_images/1197135188473475074/8svI-1EO_normal.jpg")</f>
        <v>https://pbs.twimg.com/profile_images/1197135188473475074/8svI-1EO_normal.jpg</v>
      </c>
      <c r="W38" s="82">
        <v>44396.76405092593</v>
      </c>
      <c r="X38" s="88">
        <v>44396</v>
      </c>
      <c r="Y38" s="85" t="s">
        <v>7915</v>
      </c>
      <c r="Z38" s="83" t="str">
        <f>HYPERLINK("https://twitter.com/cybersecurityn8/status/1417187540411437070")</f>
        <v>https://twitter.com/cybersecurityn8/status/1417187540411437070</v>
      </c>
      <c r="AA38" s="80"/>
      <c r="AB38" s="80"/>
      <c r="AC38" s="85" t="s">
        <v>7954</v>
      </c>
      <c r="AD38" s="80"/>
      <c r="AE38" s="80" t="b">
        <v>0</v>
      </c>
      <c r="AF38" s="80">
        <v>0</v>
      </c>
      <c r="AG38" s="85" t="s">
        <v>253</v>
      </c>
      <c r="AH38" s="80" t="b">
        <v>0</v>
      </c>
      <c r="AI38" s="80" t="s">
        <v>254</v>
      </c>
      <c r="AJ38" s="80"/>
      <c r="AK38" s="85" t="s">
        <v>253</v>
      </c>
      <c r="AL38" s="80" t="b">
        <v>0</v>
      </c>
      <c r="AM38" s="80">
        <v>4</v>
      </c>
      <c r="AN38" s="85" t="s">
        <v>7979</v>
      </c>
      <c r="AO38" s="85" t="s">
        <v>7776</v>
      </c>
      <c r="AP38" s="80" t="b">
        <v>0</v>
      </c>
      <c r="AQ38" s="85" t="s">
        <v>7979</v>
      </c>
      <c r="AR38" s="80" t="s">
        <v>212</v>
      </c>
      <c r="AS38" s="80">
        <v>0</v>
      </c>
      <c r="AT38" s="80">
        <v>0</v>
      </c>
      <c r="AU38" s="80"/>
      <c r="AV38" s="80"/>
      <c r="AW38" s="80"/>
      <c r="AX38" s="80"/>
      <c r="AY38" s="80"/>
      <c r="AZ38" s="80"/>
      <c r="BA38" s="80"/>
      <c r="BB38" s="80"/>
      <c r="BC38" s="80">
        <v>2</v>
      </c>
      <c r="BD38" s="79" t="str">
        <f>REPLACE(INDEX(GroupVertices[Group],MATCH(Edges[[#This Row],[Vertex 1]],GroupVertices[Vertex],0)),1,1,"")</f>
        <v>2</v>
      </c>
      <c r="BE38" s="79" t="str">
        <f>REPLACE(INDEX(GroupVertices[Group],MATCH(Edges[[#This Row],[Vertex 2]],GroupVertices[Vertex],0)),1,1,"")</f>
        <v>2</v>
      </c>
      <c r="BF38" s="49"/>
      <c r="BG38" s="50"/>
      <c r="BH38" s="49"/>
      <c r="BI38" s="50"/>
      <c r="BJ38" s="49"/>
      <c r="BK38" s="50"/>
      <c r="BL38" s="49"/>
      <c r="BM38" s="50"/>
      <c r="BN38" s="49"/>
    </row>
    <row r="39" spans="1:66" ht="15">
      <c r="A39" s="65" t="s">
        <v>7765</v>
      </c>
      <c r="B39" s="65" t="s">
        <v>7872</v>
      </c>
      <c r="C39" s="66" t="s">
        <v>7805</v>
      </c>
      <c r="D39" s="67">
        <v>6.5</v>
      </c>
      <c r="E39" s="68" t="s">
        <v>132</v>
      </c>
      <c r="F39" s="69">
        <v>23.5</v>
      </c>
      <c r="G39" s="66"/>
      <c r="H39" s="70"/>
      <c r="I39" s="71"/>
      <c r="J39" s="71"/>
      <c r="K39" s="35" t="s">
        <v>65</v>
      </c>
      <c r="L39" s="78">
        <v>39</v>
      </c>
      <c r="M39" s="78"/>
      <c r="N39" s="73"/>
      <c r="O39" s="80" t="s">
        <v>251</v>
      </c>
      <c r="P39" s="82">
        <v>44396.76405092593</v>
      </c>
      <c r="Q39" s="80" t="s">
        <v>7882</v>
      </c>
      <c r="R39" s="80"/>
      <c r="S39" s="80"/>
      <c r="T39" s="85" t="s">
        <v>7900</v>
      </c>
      <c r="U39" s="80"/>
      <c r="V39" s="83" t="str">
        <f>HYPERLINK("https://pbs.twimg.com/profile_images/1197135188473475074/8svI-1EO_normal.jpg")</f>
        <v>https://pbs.twimg.com/profile_images/1197135188473475074/8svI-1EO_normal.jpg</v>
      </c>
      <c r="W39" s="82">
        <v>44396.76405092593</v>
      </c>
      <c r="X39" s="88">
        <v>44396</v>
      </c>
      <c r="Y39" s="85" t="s">
        <v>7915</v>
      </c>
      <c r="Z39" s="83" t="str">
        <f>HYPERLINK("https://twitter.com/cybersecurityn8/status/1417187540411437070")</f>
        <v>https://twitter.com/cybersecurityn8/status/1417187540411437070</v>
      </c>
      <c r="AA39" s="80"/>
      <c r="AB39" s="80"/>
      <c r="AC39" s="85" t="s">
        <v>7954</v>
      </c>
      <c r="AD39" s="80"/>
      <c r="AE39" s="80" t="b">
        <v>0</v>
      </c>
      <c r="AF39" s="80">
        <v>0</v>
      </c>
      <c r="AG39" s="85" t="s">
        <v>253</v>
      </c>
      <c r="AH39" s="80" t="b">
        <v>0</v>
      </c>
      <c r="AI39" s="80" t="s">
        <v>254</v>
      </c>
      <c r="AJ39" s="80"/>
      <c r="AK39" s="85" t="s">
        <v>253</v>
      </c>
      <c r="AL39" s="80" t="b">
        <v>0</v>
      </c>
      <c r="AM39" s="80">
        <v>4</v>
      </c>
      <c r="AN39" s="85" t="s">
        <v>7979</v>
      </c>
      <c r="AO39" s="85" t="s">
        <v>7776</v>
      </c>
      <c r="AP39" s="80" t="b">
        <v>0</v>
      </c>
      <c r="AQ39" s="85" t="s">
        <v>7979</v>
      </c>
      <c r="AR39" s="80" t="s">
        <v>212</v>
      </c>
      <c r="AS39" s="80">
        <v>0</v>
      </c>
      <c r="AT39" s="80">
        <v>0</v>
      </c>
      <c r="AU39" s="80"/>
      <c r="AV39" s="80"/>
      <c r="AW39" s="80"/>
      <c r="AX39" s="80"/>
      <c r="AY39" s="80"/>
      <c r="AZ39" s="80"/>
      <c r="BA39" s="80"/>
      <c r="BB39" s="80"/>
      <c r="BC39" s="80">
        <v>2</v>
      </c>
      <c r="BD39" s="79" t="str">
        <f>REPLACE(INDEX(GroupVertices[Group],MATCH(Edges[[#This Row],[Vertex 1]],GroupVertices[Vertex],0)),1,1,"")</f>
        <v>2</v>
      </c>
      <c r="BE39" s="79" t="str">
        <f>REPLACE(INDEX(GroupVertices[Group],MATCH(Edges[[#This Row],[Vertex 2]],GroupVertices[Vertex],0)),1,1,"")</f>
        <v>2</v>
      </c>
      <c r="BF39" s="49"/>
      <c r="BG39" s="50"/>
      <c r="BH39" s="49"/>
      <c r="BI39" s="50"/>
      <c r="BJ39" s="49"/>
      <c r="BK39" s="50"/>
      <c r="BL39" s="49"/>
      <c r="BM39" s="50"/>
      <c r="BN39" s="49"/>
    </row>
    <row r="40" spans="1:66" ht="15">
      <c r="A40" s="65" t="s">
        <v>7765</v>
      </c>
      <c r="B40" s="65" t="s">
        <v>7863</v>
      </c>
      <c r="C40" s="66" t="s">
        <v>7805</v>
      </c>
      <c r="D40" s="67">
        <v>6.5</v>
      </c>
      <c r="E40" s="68" t="s">
        <v>132</v>
      </c>
      <c r="F40" s="69">
        <v>23.5</v>
      </c>
      <c r="G40" s="66"/>
      <c r="H40" s="70"/>
      <c r="I40" s="71"/>
      <c r="J40" s="71"/>
      <c r="K40" s="35" t="s">
        <v>65</v>
      </c>
      <c r="L40" s="78">
        <v>40</v>
      </c>
      <c r="M40" s="78"/>
      <c r="N40" s="73"/>
      <c r="O40" s="80" t="s">
        <v>251</v>
      </c>
      <c r="P40" s="82">
        <v>44396.76405092593</v>
      </c>
      <c r="Q40" s="80" t="s">
        <v>7882</v>
      </c>
      <c r="R40" s="80"/>
      <c r="S40" s="80"/>
      <c r="T40" s="85" t="s">
        <v>7900</v>
      </c>
      <c r="U40" s="80"/>
      <c r="V40" s="83" t="str">
        <f>HYPERLINK("https://pbs.twimg.com/profile_images/1197135188473475074/8svI-1EO_normal.jpg")</f>
        <v>https://pbs.twimg.com/profile_images/1197135188473475074/8svI-1EO_normal.jpg</v>
      </c>
      <c r="W40" s="82">
        <v>44396.76405092593</v>
      </c>
      <c r="X40" s="88">
        <v>44396</v>
      </c>
      <c r="Y40" s="85" t="s">
        <v>7915</v>
      </c>
      <c r="Z40" s="83" t="str">
        <f>HYPERLINK("https://twitter.com/cybersecurityn8/status/1417187540411437070")</f>
        <v>https://twitter.com/cybersecurityn8/status/1417187540411437070</v>
      </c>
      <c r="AA40" s="80"/>
      <c r="AB40" s="80"/>
      <c r="AC40" s="85" t="s">
        <v>7954</v>
      </c>
      <c r="AD40" s="80"/>
      <c r="AE40" s="80" t="b">
        <v>0</v>
      </c>
      <c r="AF40" s="80">
        <v>0</v>
      </c>
      <c r="AG40" s="85" t="s">
        <v>253</v>
      </c>
      <c r="AH40" s="80" t="b">
        <v>0</v>
      </c>
      <c r="AI40" s="80" t="s">
        <v>254</v>
      </c>
      <c r="AJ40" s="80"/>
      <c r="AK40" s="85" t="s">
        <v>253</v>
      </c>
      <c r="AL40" s="80" t="b">
        <v>0</v>
      </c>
      <c r="AM40" s="80">
        <v>4</v>
      </c>
      <c r="AN40" s="85" t="s">
        <v>7979</v>
      </c>
      <c r="AO40" s="85" t="s">
        <v>7776</v>
      </c>
      <c r="AP40" s="80" t="b">
        <v>0</v>
      </c>
      <c r="AQ40" s="85" t="s">
        <v>7979</v>
      </c>
      <c r="AR40" s="80" t="s">
        <v>212</v>
      </c>
      <c r="AS40" s="80">
        <v>0</v>
      </c>
      <c r="AT40" s="80">
        <v>0</v>
      </c>
      <c r="AU40" s="80"/>
      <c r="AV40" s="80"/>
      <c r="AW40" s="80"/>
      <c r="AX40" s="80"/>
      <c r="AY40" s="80"/>
      <c r="AZ40" s="80"/>
      <c r="BA40" s="80"/>
      <c r="BB40" s="80"/>
      <c r="BC40" s="80">
        <v>2</v>
      </c>
      <c r="BD40" s="79" t="str">
        <f>REPLACE(INDEX(GroupVertices[Group],MATCH(Edges[[#This Row],[Vertex 1]],GroupVertices[Vertex],0)),1,1,"")</f>
        <v>2</v>
      </c>
      <c r="BE40" s="79" t="str">
        <f>REPLACE(INDEX(GroupVertices[Group],MATCH(Edges[[#This Row],[Vertex 2]],GroupVertices[Vertex],0)),1,1,"")</f>
        <v>2</v>
      </c>
      <c r="BF40" s="49"/>
      <c r="BG40" s="50"/>
      <c r="BH40" s="49"/>
      <c r="BI40" s="50"/>
      <c r="BJ40" s="49"/>
      <c r="BK40" s="50"/>
      <c r="BL40" s="49"/>
      <c r="BM40" s="50"/>
      <c r="BN40" s="49"/>
    </row>
    <row r="41" spans="1:66" ht="15">
      <c r="A41" s="65" t="s">
        <v>7765</v>
      </c>
      <c r="B41" s="65" t="s">
        <v>7864</v>
      </c>
      <c r="C41" s="66" t="s">
        <v>7805</v>
      </c>
      <c r="D41" s="67">
        <v>6.5</v>
      </c>
      <c r="E41" s="68" t="s">
        <v>132</v>
      </c>
      <c r="F41" s="69">
        <v>23.5</v>
      </c>
      <c r="G41" s="66"/>
      <c r="H41" s="70"/>
      <c r="I41" s="71"/>
      <c r="J41" s="71"/>
      <c r="K41" s="35" t="s">
        <v>65</v>
      </c>
      <c r="L41" s="78">
        <v>41</v>
      </c>
      <c r="M41" s="78"/>
      <c r="N41" s="73"/>
      <c r="O41" s="80" t="s">
        <v>252</v>
      </c>
      <c r="P41" s="82">
        <v>44396.76405092593</v>
      </c>
      <c r="Q41" s="80" t="s">
        <v>7882</v>
      </c>
      <c r="R41" s="80"/>
      <c r="S41" s="80"/>
      <c r="T41" s="85" t="s">
        <v>7900</v>
      </c>
      <c r="U41" s="80"/>
      <c r="V41" s="83" t="str">
        <f>HYPERLINK("https://pbs.twimg.com/profile_images/1197135188473475074/8svI-1EO_normal.jpg")</f>
        <v>https://pbs.twimg.com/profile_images/1197135188473475074/8svI-1EO_normal.jpg</v>
      </c>
      <c r="W41" s="82">
        <v>44396.76405092593</v>
      </c>
      <c r="X41" s="88">
        <v>44396</v>
      </c>
      <c r="Y41" s="85" t="s">
        <v>7915</v>
      </c>
      <c r="Z41" s="83" t="str">
        <f>HYPERLINK("https://twitter.com/cybersecurityn8/status/1417187540411437070")</f>
        <v>https://twitter.com/cybersecurityn8/status/1417187540411437070</v>
      </c>
      <c r="AA41" s="80"/>
      <c r="AB41" s="80"/>
      <c r="AC41" s="85" t="s">
        <v>7954</v>
      </c>
      <c r="AD41" s="80"/>
      <c r="AE41" s="80" t="b">
        <v>0</v>
      </c>
      <c r="AF41" s="80">
        <v>0</v>
      </c>
      <c r="AG41" s="85" t="s">
        <v>253</v>
      </c>
      <c r="AH41" s="80" t="b">
        <v>0</v>
      </c>
      <c r="AI41" s="80" t="s">
        <v>254</v>
      </c>
      <c r="AJ41" s="80"/>
      <c r="AK41" s="85" t="s">
        <v>253</v>
      </c>
      <c r="AL41" s="80" t="b">
        <v>0</v>
      </c>
      <c r="AM41" s="80">
        <v>4</v>
      </c>
      <c r="AN41" s="85" t="s">
        <v>7979</v>
      </c>
      <c r="AO41" s="85" t="s">
        <v>7776</v>
      </c>
      <c r="AP41" s="80" t="b">
        <v>0</v>
      </c>
      <c r="AQ41" s="85" t="s">
        <v>7979</v>
      </c>
      <c r="AR41" s="80" t="s">
        <v>212</v>
      </c>
      <c r="AS41" s="80">
        <v>0</v>
      </c>
      <c r="AT41" s="80">
        <v>0</v>
      </c>
      <c r="AU41" s="80"/>
      <c r="AV41" s="80"/>
      <c r="AW41" s="80"/>
      <c r="AX41" s="80"/>
      <c r="AY41" s="80"/>
      <c r="AZ41" s="80"/>
      <c r="BA41" s="80"/>
      <c r="BB41" s="80"/>
      <c r="BC41" s="80">
        <v>2</v>
      </c>
      <c r="BD41" s="79" t="str">
        <f>REPLACE(INDEX(GroupVertices[Group],MATCH(Edges[[#This Row],[Vertex 1]],GroupVertices[Vertex],0)),1,1,"")</f>
        <v>2</v>
      </c>
      <c r="BE41" s="79" t="str">
        <f>REPLACE(INDEX(GroupVertices[Group],MATCH(Edges[[#This Row],[Vertex 2]],GroupVertices[Vertex],0)),1,1,"")</f>
        <v>2</v>
      </c>
      <c r="BF41" s="49">
        <v>0</v>
      </c>
      <c r="BG41" s="50">
        <v>0</v>
      </c>
      <c r="BH41" s="49">
        <v>0</v>
      </c>
      <c r="BI41" s="50">
        <v>0</v>
      </c>
      <c r="BJ41" s="49">
        <v>0</v>
      </c>
      <c r="BK41" s="50">
        <v>0</v>
      </c>
      <c r="BL41" s="49">
        <v>27</v>
      </c>
      <c r="BM41" s="50">
        <v>100</v>
      </c>
      <c r="BN41" s="49">
        <v>27</v>
      </c>
    </row>
    <row r="42" spans="1:66" ht="15">
      <c r="A42" s="65" t="s">
        <v>7766</v>
      </c>
      <c r="B42" s="65" t="s">
        <v>7869</v>
      </c>
      <c r="C42" s="66" t="s">
        <v>7741</v>
      </c>
      <c r="D42" s="67">
        <v>3</v>
      </c>
      <c r="E42" s="68" t="s">
        <v>132</v>
      </c>
      <c r="F42" s="69">
        <v>35</v>
      </c>
      <c r="G42" s="66"/>
      <c r="H42" s="70"/>
      <c r="I42" s="71"/>
      <c r="J42" s="71"/>
      <c r="K42" s="35" t="s">
        <v>65</v>
      </c>
      <c r="L42" s="78">
        <v>42</v>
      </c>
      <c r="M42" s="78"/>
      <c r="N42" s="73"/>
      <c r="O42" s="80" t="s">
        <v>251</v>
      </c>
      <c r="P42" s="82">
        <v>44396.76425925926</v>
      </c>
      <c r="Q42" s="80" t="s">
        <v>7882</v>
      </c>
      <c r="R42" s="80"/>
      <c r="S42" s="80"/>
      <c r="T42" s="85" t="s">
        <v>7900</v>
      </c>
      <c r="U42" s="80"/>
      <c r="V42" s="83" t="str">
        <f>HYPERLINK("https://pbs.twimg.com/profile_images/710735123876982784/GjV7JWMk_normal.jpg")</f>
        <v>https://pbs.twimg.com/profile_images/710735123876982784/GjV7JWMk_normal.jpg</v>
      </c>
      <c r="W42" s="82">
        <v>44396.76425925926</v>
      </c>
      <c r="X42" s="88">
        <v>44396</v>
      </c>
      <c r="Y42" s="85" t="s">
        <v>7747</v>
      </c>
      <c r="Z42" s="83" t="str">
        <f>HYPERLINK("https://twitter.com/sectest9/status/1417187615661445142")</f>
        <v>https://twitter.com/sectest9/status/1417187615661445142</v>
      </c>
      <c r="AA42" s="80"/>
      <c r="AB42" s="80"/>
      <c r="AC42" s="85" t="s">
        <v>7955</v>
      </c>
      <c r="AD42" s="80"/>
      <c r="AE42" s="80" t="b">
        <v>0</v>
      </c>
      <c r="AF42" s="80">
        <v>0</v>
      </c>
      <c r="AG42" s="85" t="s">
        <v>253</v>
      </c>
      <c r="AH42" s="80" t="b">
        <v>0</v>
      </c>
      <c r="AI42" s="80" t="s">
        <v>254</v>
      </c>
      <c r="AJ42" s="80"/>
      <c r="AK42" s="85" t="s">
        <v>253</v>
      </c>
      <c r="AL42" s="80" t="b">
        <v>0</v>
      </c>
      <c r="AM42" s="80">
        <v>4</v>
      </c>
      <c r="AN42" s="85" t="s">
        <v>7979</v>
      </c>
      <c r="AO42" s="85" t="s">
        <v>7777</v>
      </c>
      <c r="AP42" s="80" t="b">
        <v>0</v>
      </c>
      <c r="AQ42" s="85" t="s">
        <v>7979</v>
      </c>
      <c r="AR42" s="80" t="s">
        <v>212</v>
      </c>
      <c r="AS42" s="80">
        <v>0</v>
      </c>
      <c r="AT42" s="80">
        <v>0</v>
      </c>
      <c r="AU42" s="80"/>
      <c r="AV42" s="80"/>
      <c r="AW42" s="80"/>
      <c r="AX42" s="80"/>
      <c r="AY42" s="80"/>
      <c r="AZ42" s="80"/>
      <c r="BA42" s="80"/>
      <c r="BB42" s="80"/>
      <c r="BC42" s="80">
        <v>1</v>
      </c>
      <c r="BD42" s="79" t="str">
        <f>REPLACE(INDEX(GroupVertices[Group],MATCH(Edges[[#This Row],[Vertex 1]],GroupVertices[Vertex],0)),1,1,"")</f>
        <v>2</v>
      </c>
      <c r="BE42" s="79" t="str">
        <f>REPLACE(INDEX(GroupVertices[Group],MATCH(Edges[[#This Row],[Vertex 2]],GroupVertices[Vertex],0)),1,1,"")</f>
        <v>2</v>
      </c>
      <c r="BF42" s="49"/>
      <c r="BG42" s="50"/>
      <c r="BH42" s="49"/>
      <c r="BI42" s="50"/>
      <c r="BJ42" s="49"/>
      <c r="BK42" s="50"/>
      <c r="BL42" s="49"/>
      <c r="BM42" s="50"/>
      <c r="BN42" s="49"/>
    </row>
    <row r="43" spans="1:66" ht="15">
      <c r="A43" s="65" t="s">
        <v>7766</v>
      </c>
      <c r="B43" s="65" t="s">
        <v>7870</v>
      </c>
      <c r="C43" s="66" t="s">
        <v>7741</v>
      </c>
      <c r="D43" s="67">
        <v>3</v>
      </c>
      <c r="E43" s="68" t="s">
        <v>132</v>
      </c>
      <c r="F43" s="69">
        <v>35</v>
      </c>
      <c r="G43" s="66"/>
      <c r="H43" s="70"/>
      <c r="I43" s="71"/>
      <c r="J43" s="71"/>
      <c r="K43" s="35" t="s">
        <v>65</v>
      </c>
      <c r="L43" s="78">
        <v>43</v>
      </c>
      <c r="M43" s="78"/>
      <c r="N43" s="73"/>
      <c r="O43" s="80" t="s">
        <v>251</v>
      </c>
      <c r="P43" s="82">
        <v>44396.76425925926</v>
      </c>
      <c r="Q43" s="80" t="s">
        <v>7882</v>
      </c>
      <c r="R43" s="80"/>
      <c r="S43" s="80"/>
      <c r="T43" s="85" t="s">
        <v>7900</v>
      </c>
      <c r="U43" s="80"/>
      <c r="V43" s="83" t="str">
        <f>HYPERLINK("https://pbs.twimg.com/profile_images/710735123876982784/GjV7JWMk_normal.jpg")</f>
        <v>https://pbs.twimg.com/profile_images/710735123876982784/GjV7JWMk_normal.jpg</v>
      </c>
      <c r="W43" s="82">
        <v>44396.76425925926</v>
      </c>
      <c r="X43" s="88">
        <v>44396</v>
      </c>
      <c r="Y43" s="85" t="s">
        <v>7747</v>
      </c>
      <c r="Z43" s="83" t="str">
        <f>HYPERLINK("https://twitter.com/sectest9/status/1417187615661445142")</f>
        <v>https://twitter.com/sectest9/status/1417187615661445142</v>
      </c>
      <c r="AA43" s="80"/>
      <c r="AB43" s="80"/>
      <c r="AC43" s="85" t="s">
        <v>7955</v>
      </c>
      <c r="AD43" s="80"/>
      <c r="AE43" s="80" t="b">
        <v>0</v>
      </c>
      <c r="AF43" s="80">
        <v>0</v>
      </c>
      <c r="AG43" s="85" t="s">
        <v>253</v>
      </c>
      <c r="AH43" s="80" t="b">
        <v>0</v>
      </c>
      <c r="AI43" s="80" t="s">
        <v>254</v>
      </c>
      <c r="AJ43" s="80"/>
      <c r="AK43" s="85" t="s">
        <v>253</v>
      </c>
      <c r="AL43" s="80" t="b">
        <v>0</v>
      </c>
      <c r="AM43" s="80">
        <v>4</v>
      </c>
      <c r="AN43" s="85" t="s">
        <v>7979</v>
      </c>
      <c r="AO43" s="85" t="s">
        <v>7777</v>
      </c>
      <c r="AP43" s="80" t="b">
        <v>0</v>
      </c>
      <c r="AQ43" s="85" t="s">
        <v>7979</v>
      </c>
      <c r="AR43" s="80" t="s">
        <v>212</v>
      </c>
      <c r="AS43" s="80">
        <v>0</v>
      </c>
      <c r="AT43" s="80">
        <v>0</v>
      </c>
      <c r="AU43" s="80"/>
      <c r="AV43" s="80"/>
      <c r="AW43" s="80"/>
      <c r="AX43" s="80"/>
      <c r="AY43" s="80"/>
      <c r="AZ43" s="80"/>
      <c r="BA43" s="80"/>
      <c r="BB43" s="80"/>
      <c r="BC43" s="80">
        <v>1</v>
      </c>
      <c r="BD43" s="79" t="str">
        <f>REPLACE(INDEX(GroupVertices[Group],MATCH(Edges[[#This Row],[Vertex 1]],GroupVertices[Vertex],0)),1,1,"")</f>
        <v>2</v>
      </c>
      <c r="BE43" s="79" t="str">
        <f>REPLACE(INDEX(GroupVertices[Group],MATCH(Edges[[#This Row],[Vertex 2]],GroupVertices[Vertex],0)),1,1,"")</f>
        <v>2</v>
      </c>
      <c r="BF43" s="49"/>
      <c r="BG43" s="50"/>
      <c r="BH43" s="49"/>
      <c r="BI43" s="50"/>
      <c r="BJ43" s="49"/>
      <c r="BK43" s="50"/>
      <c r="BL43" s="49"/>
      <c r="BM43" s="50"/>
      <c r="BN43" s="49"/>
    </row>
    <row r="44" spans="1:66" ht="15">
      <c r="A44" s="65" t="s">
        <v>7766</v>
      </c>
      <c r="B44" s="65" t="s">
        <v>7871</v>
      </c>
      <c r="C44" s="66" t="s">
        <v>7741</v>
      </c>
      <c r="D44" s="67">
        <v>3</v>
      </c>
      <c r="E44" s="68" t="s">
        <v>132</v>
      </c>
      <c r="F44" s="69">
        <v>35</v>
      </c>
      <c r="G44" s="66"/>
      <c r="H44" s="70"/>
      <c r="I44" s="71"/>
      <c r="J44" s="71"/>
      <c r="K44" s="35" t="s">
        <v>65</v>
      </c>
      <c r="L44" s="78">
        <v>44</v>
      </c>
      <c r="M44" s="78"/>
      <c r="N44" s="73"/>
      <c r="O44" s="80" t="s">
        <v>251</v>
      </c>
      <c r="P44" s="82">
        <v>44396.76425925926</v>
      </c>
      <c r="Q44" s="80" t="s">
        <v>7882</v>
      </c>
      <c r="R44" s="80"/>
      <c r="S44" s="80"/>
      <c r="T44" s="85" t="s">
        <v>7900</v>
      </c>
      <c r="U44" s="80"/>
      <c r="V44" s="83" t="str">
        <f>HYPERLINK("https://pbs.twimg.com/profile_images/710735123876982784/GjV7JWMk_normal.jpg")</f>
        <v>https://pbs.twimg.com/profile_images/710735123876982784/GjV7JWMk_normal.jpg</v>
      </c>
      <c r="W44" s="82">
        <v>44396.76425925926</v>
      </c>
      <c r="X44" s="88">
        <v>44396</v>
      </c>
      <c r="Y44" s="85" t="s">
        <v>7747</v>
      </c>
      <c r="Z44" s="83" t="str">
        <f>HYPERLINK("https://twitter.com/sectest9/status/1417187615661445142")</f>
        <v>https://twitter.com/sectest9/status/1417187615661445142</v>
      </c>
      <c r="AA44" s="80"/>
      <c r="AB44" s="80"/>
      <c r="AC44" s="85" t="s">
        <v>7955</v>
      </c>
      <c r="AD44" s="80"/>
      <c r="AE44" s="80" t="b">
        <v>0</v>
      </c>
      <c r="AF44" s="80">
        <v>0</v>
      </c>
      <c r="AG44" s="85" t="s">
        <v>253</v>
      </c>
      <c r="AH44" s="80" t="b">
        <v>0</v>
      </c>
      <c r="AI44" s="80" t="s">
        <v>254</v>
      </c>
      <c r="AJ44" s="80"/>
      <c r="AK44" s="85" t="s">
        <v>253</v>
      </c>
      <c r="AL44" s="80" t="b">
        <v>0</v>
      </c>
      <c r="AM44" s="80">
        <v>4</v>
      </c>
      <c r="AN44" s="85" t="s">
        <v>7979</v>
      </c>
      <c r="AO44" s="85" t="s">
        <v>7777</v>
      </c>
      <c r="AP44" s="80" t="b">
        <v>0</v>
      </c>
      <c r="AQ44" s="85" t="s">
        <v>7979</v>
      </c>
      <c r="AR44" s="80" t="s">
        <v>212</v>
      </c>
      <c r="AS44" s="80">
        <v>0</v>
      </c>
      <c r="AT44" s="80">
        <v>0</v>
      </c>
      <c r="AU44" s="80"/>
      <c r="AV44" s="80"/>
      <c r="AW44" s="80"/>
      <c r="AX44" s="80"/>
      <c r="AY44" s="80"/>
      <c r="AZ44" s="80"/>
      <c r="BA44" s="80"/>
      <c r="BB44" s="80"/>
      <c r="BC44" s="80">
        <v>1</v>
      </c>
      <c r="BD44" s="79" t="str">
        <f>REPLACE(INDEX(GroupVertices[Group],MATCH(Edges[[#This Row],[Vertex 1]],GroupVertices[Vertex],0)),1,1,"")</f>
        <v>2</v>
      </c>
      <c r="BE44" s="79" t="str">
        <f>REPLACE(INDEX(GroupVertices[Group],MATCH(Edges[[#This Row],[Vertex 2]],GroupVertices[Vertex],0)),1,1,"")</f>
        <v>2</v>
      </c>
      <c r="BF44" s="49"/>
      <c r="BG44" s="50"/>
      <c r="BH44" s="49"/>
      <c r="BI44" s="50"/>
      <c r="BJ44" s="49"/>
      <c r="BK44" s="50"/>
      <c r="BL44" s="49"/>
      <c r="BM44" s="50"/>
      <c r="BN44" s="49"/>
    </row>
    <row r="45" spans="1:66" ht="15">
      <c r="A45" s="65" t="s">
        <v>7766</v>
      </c>
      <c r="B45" s="65" t="s">
        <v>7872</v>
      </c>
      <c r="C45" s="66" t="s">
        <v>7741</v>
      </c>
      <c r="D45" s="67">
        <v>3</v>
      </c>
      <c r="E45" s="68" t="s">
        <v>132</v>
      </c>
      <c r="F45" s="69">
        <v>35</v>
      </c>
      <c r="G45" s="66"/>
      <c r="H45" s="70"/>
      <c r="I45" s="71"/>
      <c r="J45" s="71"/>
      <c r="K45" s="35" t="s">
        <v>65</v>
      </c>
      <c r="L45" s="78">
        <v>45</v>
      </c>
      <c r="M45" s="78"/>
      <c r="N45" s="73"/>
      <c r="O45" s="80" t="s">
        <v>251</v>
      </c>
      <c r="P45" s="82">
        <v>44396.76425925926</v>
      </c>
      <c r="Q45" s="80" t="s">
        <v>7882</v>
      </c>
      <c r="R45" s="80"/>
      <c r="S45" s="80"/>
      <c r="T45" s="85" t="s">
        <v>7900</v>
      </c>
      <c r="U45" s="80"/>
      <c r="V45" s="83" t="str">
        <f>HYPERLINK("https://pbs.twimg.com/profile_images/710735123876982784/GjV7JWMk_normal.jpg")</f>
        <v>https://pbs.twimg.com/profile_images/710735123876982784/GjV7JWMk_normal.jpg</v>
      </c>
      <c r="W45" s="82">
        <v>44396.76425925926</v>
      </c>
      <c r="X45" s="88">
        <v>44396</v>
      </c>
      <c r="Y45" s="85" t="s">
        <v>7747</v>
      </c>
      <c r="Z45" s="83" t="str">
        <f>HYPERLINK("https://twitter.com/sectest9/status/1417187615661445142")</f>
        <v>https://twitter.com/sectest9/status/1417187615661445142</v>
      </c>
      <c r="AA45" s="80"/>
      <c r="AB45" s="80"/>
      <c r="AC45" s="85" t="s">
        <v>7955</v>
      </c>
      <c r="AD45" s="80"/>
      <c r="AE45" s="80" t="b">
        <v>0</v>
      </c>
      <c r="AF45" s="80">
        <v>0</v>
      </c>
      <c r="AG45" s="85" t="s">
        <v>253</v>
      </c>
      <c r="AH45" s="80" t="b">
        <v>0</v>
      </c>
      <c r="AI45" s="80" t="s">
        <v>254</v>
      </c>
      <c r="AJ45" s="80"/>
      <c r="AK45" s="85" t="s">
        <v>253</v>
      </c>
      <c r="AL45" s="80" t="b">
        <v>0</v>
      </c>
      <c r="AM45" s="80">
        <v>4</v>
      </c>
      <c r="AN45" s="85" t="s">
        <v>7979</v>
      </c>
      <c r="AO45" s="85" t="s">
        <v>7777</v>
      </c>
      <c r="AP45" s="80" t="b">
        <v>0</v>
      </c>
      <c r="AQ45" s="85" t="s">
        <v>7979</v>
      </c>
      <c r="AR45" s="80" t="s">
        <v>212</v>
      </c>
      <c r="AS45" s="80">
        <v>0</v>
      </c>
      <c r="AT45" s="80">
        <v>0</v>
      </c>
      <c r="AU45" s="80"/>
      <c r="AV45" s="80"/>
      <c r="AW45" s="80"/>
      <c r="AX45" s="80"/>
      <c r="AY45" s="80"/>
      <c r="AZ45" s="80"/>
      <c r="BA45" s="80"/>
      <c r="BB45" s="80"/>
      <c r="BC45" s="80">
        <v>1</v>
      </c>
      <c r="BD45" s="79" t="str">
        <f>REPLACE(INDEX(GroupVertices[Group],MATCH(Edges[[#This Row],[Vertex 1]],GroupVertices[Vertex],0)),1,1,"")</f>
        <v>2</v>
      </c>
      <c r="BE45" s="79" t="str">
        <f>REPLACE(INDEX(GroupVertices[Group],MATCH(Edges[[#This Row],[Vertex 2]],GroupVertices[Vertex],0)),1,1,"")</f>
        <v>2</v>
      </c>
      <c r="BF45" s="49"/>
      <c r="BG45" s="50"/>
      <c r="BH45" s="49"/>
      <c r="BI45" s="50"/>
      <c r="BJ45" s="49"/>
      <c r="BK45" s="50"/>
      <c r="BL45" s="49"/>
      <c r="BM45" s="50"/>
      <c r="BN45" s="49"/>
    </row>
    <row r="46" spans="1:66" ht="15">
      <c r="A46" s="65" t="s">
        <v>7766</v>
      </c>
      <c r="B46" s="65" t="s">
        <v>7863</v>
      </c>
      <c r="C46" s="66" t="s">
        <v>7741</v>
      </c>
      <c r="D46" s="67">
        <v>3</v>
      </c>
      <c r="E46" s="68" t="s">
        <v>132</v>
      </c>
      <c r="F46" s="69">
        <v>35</v>
      </c>
      <c r="G46" s="66"/>
      <c r="H46" s="70"/>
      <c r="I46" s="71"/>
      <c r="J46" s="71"/>
      <c r="K46" s="35" t="s">
        <v>65</v>
      </c>
      <c r="L46" s="78">
        <v>46</v>
      </c>
      <c r="M46" s="78"/>
      <c r="N46" s="73"/>
      <c r="O46" s="80" t="s">
        <v>251</v>
      </c>
      <c r="P46" s="82">
        <v>44396.76425925926</v>
      </c>
      <c r="Q46" s="80" t="s">
        <v>7882</v>
      </c>
      <c r="R46" s="80"/>
      <c r="S46" s="80"/>
      <c r="T46" s="85" t="s">
        <v>7900</v>
      </c>
      <c r="U46" s="80"/>
      <c r="V46" s="83" t="str">
        <f>HYPERLINK("https://pbs.twimg.com/profile_images/710735123876982784/GjV7JWMk_normal.jpg")</f>
        <v>https://pbs.twimg.com/profile_images/710735123876982784/GjV7JWMk_normal.jpg</v>
      </c>
      <c r="W46" s="82">
        <v>44396.76425925926</v>
      </c>
      <c r="X46" s="88">
        <v>44396</v>
      </c>
      <c r="Y46" s="85" t="s">
        <v>7747</v>
      </c>
      <c r="Z46" s="83" t="str">
        <f>HYPERLINK("https://twitter.com/sectest9/status/1417187615661445142")</f>
        <v>https://twitter.com/sectest9/status/1417187615661445142</v>
      </c>
      <c r="AA46" s="80"/>
      <c r="AB46" s="80"/>
      <c r="AC46" s="85" t="s">
        <v>7955</v>
      </c>
      <c r="AD46" s="80"/>
      <c r="AE46" s="80" t="b">
        <v>0</v>
      </c>
      <c r="AF46" s="80">
        <v>0</v>
      </c>
      <c r="AG46" s="85" t="s">
        <v>253</v>
      </c>
      <c r="AH46" s="80" t="b">
        <v>0</v>
      </c>
      <c r="AI46" s="80" t="s">
        <v>254</v>
      </c>
      <c r="AJ46" s="80"/>
      <c r="AK46" s="85" t="s">
        <v>253</v>
      </c>
      <c r="AL46" s="80" t="b">
        <v>0</v>
      </c>
      <c r="AM46" s="80">
        <v>4</v>
      </c>
      <c r="AN46" s="85" t="s">
        <v>7979</v>
      </c>
      <c r="AO46" s="85" t="s">
        <v>7777</v>
      </c>
      <c r="AP46" s="80" t="b">
        <v>0</v>
      </c>
      <c r="AQ46" s="85" t="s">
        <v>7979</v>
      </c>
      <c r="AR46" s="80" t="s">
        <v>212</v>
      </c>
      <c r="AS46" s="80">
        <v>0</v>
      </c>
      <c r="AT46" s="80">
        <v>0</v>
      </c>
      <c r="AU46" s="80"/>
      <c r="AV46" s="80"/>
      <c r="AW46" s="80"/>
      <c r="AX46" s="80"/>
      <c r="AY46" s="80"/>
      <c r="AZ46" s="80"/>
      <c r="BA46" s="80"/>
      <c r="BB46" s="80"/>
      <c r="BC46" s="80">
        <v>1</v>
      </c>
      <c r="BD46" s="79" t="str">
        <f>REPLACE(INDEX(GroupVertices[Group],MATCH(Edges[[#This Row],[Vertex 1]],GroupVertices[Vertex],0)),1,1,"")</f>
        <v>2</v>
      </c>
      <c r="BE46" s="79" t="str">
        <f>REPLACE(INDEX(GroupVertices[Group],MATCH(Edges[[#This Row],[Vertex 2]],GroupVertices[Vertex],0)),1,1,"")</f>
        <v>2</v>
      </c>
      <c r="BF46" s="49"/>
      <c r="BG46" s="50"/>
      <c r="BH46" s="49"/>
      <c r="BI46" s="50"/>
      <c r="BJ46" s="49"/>
      <c r="BK46" s="50"/>
      <c r="BL46" s="49"/>
      <c r="BM46" s="50"/>
      <c r="BN46" s="49"/>
    </row>
    <row r="47" spans="1:66" ht="15">
      <c r="A47" s="65" t="s">
        <v>7766</v>
      </c>
      <c r="B47" s="65" t="s">
        <v>7864</v>
      </c>
      <c r="C47" s="66" t="s">
        <v>7741</v>
      </c>
      <c r="D47" s="67">
        <v>3</v>
      </c>
      <c r="E47" s="68" t="s">
        <v>132</v>
      </c>
      <c r="F47" s="69">
        <v>35</v>
      </c>
      <c r="G47" s="66"/>
      <c r="H47" s="70"/>
      <c r="I47" s="71"/>
      <c r="J47" s="71"/>
      <c r="K47" s="35" t="s">
        <v>65</v>
      </c>
      <c r="L47" s="78">
        <v>47</v>
      </c>
      <c r="M47" s="78"/>
      <c r="N47" s="73"/>
      <c r="O47" s="80" t="s">
        <v>252</v>
      </c>
      <c r="P47" s="82">
        <v>44396.76425925926</v>
      </c>
      <c r="Q47" s="80" t="s">
        <v>7882</v>
      </c>
      <c r="R47" s="80"/>
      <c r="S47" s="80"/>
      <c r="T47" s="85" t="s">
        <v>7900</v>
      </c>
      <c r="U47" s="80"/>
      <c r="V47" s="83" t="str">
        <f>HYPERLINK("https://pbs.twimg.com/profile_images/710735123876982784/GjV7JWMk_normal.jpg")</f>
        <v>https://pbs.twimg.com/profile_images/710735123876982784/GjV7JWMk_normal.jpg</v>
      </c>
      <c r="W47" s="82">
        <v>44396.76425925926</v>
      </c>
      <c r="X47" s="88">
        <v>44396</v>
      </c>
      <c r="Y47" s="85" t="s">
        <v>7747</v>
      </c>
      <c r="Z47" s="83" t="str">
        <f>HYPERLINK("https://twitter.com/sectest9/status/1417187615661445142")</f>
        <v>https://twitter.com/sectest9/status/1417187615661445142</v>
      </c>
      <c r="AA47" s="80"/>
      <c r="AB47" s="80"/>
      <c r="AC47" s="85" t="s">
        <v>7955</v>
      </c>
      <c r="AD47" s="80"/>
      <c r="AE47" s="80" t="b">
        <v>0</v>
      </c>
      <c r="AF47" s="80">
        <v>0</v>
      </c>
      <c r="AG47" s="85" t="s">
        <v>253</v>
      </c>
      <c r="AH47" s="80" t="b">
        <v>0</v>
      </c>
      <c r="AI47" s="80" t="s">
        <v>254</v>
      </c>
      <c r="AJ47" s="80"/>
      <c r="AK47" s="85" t="s">
        <v>253</v>
      </c>
      <c r="AL47" s="80" t="b">
        <v>0</v>
      </c>
      <c r="AM47" s="80">
        <v>4</v>
      </c>
      <c r="AN47" s="85" t="s">
        <v>7979</v>
      </c>
      <c r="AO47" s="85" t="s">
        <v>7777</v>
      </c>
      <c r="AP47" s="80" t="b">
        <v>0</v>
      </c>
      <c r="AQ47" s="85" t="s">
        <v>7979</v>
      </c>
      <c r="AR47" s="80" t="s">
        <v>212</v>
      </c>
      <c r="AS47" s="80">
        <v>0</v>
      </c>
      <c r="AT47" s="80">
        <v>0</v>
      </c>
      <c r="AU47" s="80"/>
      <c r="AV47" s="80"/>
      <c r="AW47" s="80"/>
      <c r="AX47" s="80"/>
      <c r="AY47" s="80"/>
      <c r="AZ47" s="80"/>
      <c r="BA47" s="80"/>
      <c r="BB47" s="80"/>
      <c r="BC47" s="80">
        <v>1</v>
      </c>
      <c r="BD47" s="79" t="str">
        <f>REPLACE(INDEX(GroupVertices[Group],MATCH(Edges[[#This Row],[Vertex 1]],GroupVertices[Vertex],0)),1,1,"")</f>
        <v>2</v>
      </c>
      <c r="BE47" s="79" t="str">
        <f>REPLACE(INDEX(GroupVertices[Group],MATCH(Edges[[#This Row],[Vertex 2]],GroupVertices[Vertex],0)),1,1,"")</f>
        <v>2</v>
      </c>
      <c r="BF47" s="49">
        <v>0</v>
      </c>
      <c r="BG47" s="50">
        <v>0</v>
      </c>
      <c r="BH47" s="49">
        <v>0</v>
      </c>
      <c r="BI47" s="50">
        <v>0</v>
      </c>
      <c r="BJ47" s="49">
        <v>0</v>
      </c>
      <c r="BK47" s="50">
        <v>0</v>
      </c>
      <c r="BL47" s="49">
        <v>27</v>
      </c>
      <c r="BM47" s="50">
        <v>100</v>
      </c>
      <c r="BN47" s="49">
        <v>27</v>
      </c>
    </row>
    <row r="48" spans="1:66" ht="15">
      <c r="A48" s="65" t="s">
        <v>7857</v>
      </c>
      <c r="B48" s="65" t="s">
        <v>7868</v>
      </c>
      <c r="C48" s="66" t="s">
        <v>7742</v>
      </c>
      <c r="D48" s="67">
        <v>10</v>
      </c>
      <c r="E48" s="68" t="s">
        <v>132</v>
      </c>
      <c r="F48" s="69">
        <v>12</v>
      </c>
      <c r="G48" s="66"/>
      <c r="H48" s="70"/>
      <c r="I48" s="71"/>
      <c r="J48" s="71"/>
      <c r="K48" s="35" t="s">
        <v>65</v>
      </c>
      <c r="L48" s="78">
        <v>48</v>
      </c>
      <c r="M48" s="78"/>
      <c r="N48" s="73"/>
      <c r="O48" s="80" t="s">
        <v>251</v>
      </c>
      <c r="P48" s="82">
        <v>44390.49182870371</v>
      </c>
      <c r="Q48" s="80" t="s">
        <v>7885</v>
      </c>
      <c r="R48" s="83" t="str">
        <f>HYPERLINK("https://www.youtube.com/watch?v=LZIzkVFb41M")</f>
        <v>https://www.youtube.com/watch?v=LZIzkVFb41M</v>
      </c>
      <c r="S48" s="80" t="s">
        <v>7768</v>
      </c>
      <c r="T48" s="85" t="s">
        <v>7902</v>
      </c>
      <c r="U48" s="80"/>
      <c r="V48" s="83" t="str">
        <f>HYPERLINK("https://pbs.twimg.com/profile_images/1335175975013912576/S8c0Y-aG_normal.jpg")</f>
        <v>https://pbs.twimg.com/profile_images/1335175975013912576/S8c0Y-aG_normal.jpg</v>
      </c>
      <c r="W48" s="82">
        <v>44390.49182870371</v>
      </c>
      <c r="X48" s="88">
        <v>44390</v>
      </c>
      <c r="Y48" s="85" t="s">
        <v>7916</v>
      </c>
      <c r="Z48" s="83" t="str">
        <f>HYPERLINK("https://twitter.com/diebo37rt/status/1414914564999847942")</f>
        <v>https://twitter.com/diebo37rt/status/1414914564999847942</v>
      </c>
      <c r="AA48" s="80"/>
      <c r="AB48" s="80"/>
      <c r="AC48" s="85" t="s">
        <v>7956</v>
      </c>
      <c r="AD48" s="80"/>
      <c r="AE48" s="80" t="b">
        <v>0</v>
      </c>
      <c r="AF48" s="80">
        <v>0</v>
      </c>
      <c r="AG48" s="85" t="s">
        <v>253</v>
      </c>
      <c r="AH48" s="80" t="b">
        <v>0</v>
      </c>
      <c r="AI48" s="80" t="s">
        <v>256</v>
      </c>
      <c r="AJ48" s="80"/>
      <c r="AK48" s="85" t="s">
        <v>253</v>
      </c>
      <c r="AL48" s="80" t="b">
        <v>0</v>
      </c>
      <c r="AM48" s="80">
        <v>42</v>
      </c>
      <c r="AN48" s="85" t="s">
        <v>7959</v>
      </c>
      <c r="AO48" s="85" t="s">
        <v>259</v>
      </c>
      <c r="AP48" s="80" t="b">
        <v>0</v>
      </c>
      <c r="AQ48" s="85" t="s">
        <v>7959</v>
      </c>
      <c r="AR48" s="80" t="s">
        <v>212</v>
      </c>
      <c r="AS48" s="80">
        <v>0</v>
      </c>
      <c r="AT48" s="80">
        <v>0</v>
      </c>
      <c r="AU48" s="80"/>
      <c r="AV48" s="80"/>
      <c r="AW48" s="80"/>
      <c r="AX48" s="80"/>
      <c r="AY48" s="80"/>
      <c r="AZ48" s="80"/>
      <c r="BA48" s="80"/>
      <c r="BB48" s="80"/>
      <c r="BC48" s="80">
        <v>3</v>
      </c>
      <c r="BD48" s="79" t="str">
        <f>REPLACE(INDEX(GroupVertices[Group],MATCH(Edges[[#This Row],[Vertex 1]],GroupVertices[Vertex],0)),1,1,"")</f>
        <v>1</v>
      </c>
      <c r="BE48" s="79" t="str">
        <f>REPLACE(INDEX(GroupVertices[Group],MATCH(Edges[[#This Row],[Vertex 2]],GroupVertices[Vertex],0)),1,1,"")</f>
        <v>1</v>
      </c>
      <c r="BF48" s="49"/>
      <c r="BG48" s="50"/>
      <c r="BH48" s="49"/>
      <c r="BI48" s="50"/>
      <c r="BJ48" s="49"/>
      <c r="BK48" s="50"/>
      <c r="BL48" s="49"/>
      <c r="BM48" s="50"/>
      <c r="BN48" s="49"/>
    </row>
    <row r="49" spans="1:66" ht="15">
      <c r="A49" s="65" t="s">
        <v>7857</v>
      </c>
      <c r="B49" s="65" t="s">
        <v>7858</v>
      </c>
      <c r="C49" s="66" t="s">
        <v>7742</v>
      </c>
      <c r="D49" s="67">
        <v>10</v>
      </c>
      <c r="E49" s="68" t="s">
        <v>132</v>
      </c>
      <c r="F49" s="69">
        <v>12</v>
      </c>
      <c r="G49" s="66"/>
      <c r="H49" s="70"/>
      <c r="I49" s="71"/>
      <c r="J49" s="71"/>
      <c r="K49" s="35" t="s">
        <v>65</v>
      </c>
      <c r="L49" s="78">
        <v>49</v>
      </c>
      <c r="M49" s="78"/>
      <c r="N49" s="73"/>
      <c r="O49" s="80" t="s">
        <v>252</v>
      </c>
      <c r="P49" s="82">
        <v>44390.49182870371</v>
      </c>
      <c r="Q49" s="80" t="s">
        <v>7885</v>
      </c>
      <c r="R49" s="83" t="str">
        <f>HYPERLINK("https://www.youtube.com/watch?v=LZIzkVFb41M")</f>
        <v>https://www.youtube.com/watch?v=LZIzkVFb41M</v>
      </c>
      <c r="S49" s="80" t="s">
        <v>7768</v>
      </c>
      <c r="T49" s="85" t="s">
        <v>7902</v>
      </c>
      <c r="U49" s="80"/>
      <c r="V49" s="83" t="str">
        <f>HYPERLINK("https://pbs.twimg.com/profile_images/1335175975013912576/S8c0Y-aG_normal.jpg")</f>
        <v>https://pbs.twimg.com/profile_images/1335175975013912576/S8c0Y-aG_normal.jpg</v>
      </c>
      <c r="W49" s="82">
        <v>44390.49182870371</v>
      </c>
      <c r="X49" s="88">
        <v>44390</v>
      </c>
      <c r="Y49" s="85" t="s">
        <v>7916</v>
      </c>
      <c r="Z49" s="83" t="str">
        <f>HYPERLINK("https://twitter.com/diebo37rt/status/1414914564999847942")</f>
        <v>https://twitter.com/diebo37rt/status/1414914564999847942</v>
      </c>
      <c r="AA49" s="80"/>
      <c r="AB49" s="80"/>
      <c r="AC49" s="85" t="s">
        <v>7956</v>
      </c>
      <c r="AD49" s="80"/>
      <c r="AE49" s="80" t="b">
        <v>0</v>
      </c>
      <c r="AF49" s="80">
        <v>0</v>
      </c>
      <c r="AG49" s="85" t="s">
        <v>253</v>
      </c>
      <c r="AH49" s="80" t="b">
        <v>0</v>
      </c>
      <c r="AI49" s="80" t="s">
        <v>256</v>
      </c>
      <c r="AJ49" s="80"/>
      <c r="AK49" s="85" t="s">
        <v>253</v>
      </c>
      <c r="AL49" s="80" t="b">
        <v>0</v>
      </c>
      <c r="AM49" s="80">
        <v>42</v>
      </c>
      <c r="AN49" s="85" t="s">
        <v>7959</v>
      </c>
      <c r="AO49" s="85" t="s">
        <v>259</v>
      </c>
      <c r="AP49" s="80" t="b">
        <v>0</v>
      </c>
      <c r="AQ49" s="85" t="s">
        <v>7959</v>
      </c>
      <c r="AR49" s="80" t="s">
        <v>212</v>
      </c>
      <c r="AS49" s="80">
        <v>0</v>
      </c>
      <c r="AT49" s="80">
        <v>0</v>
      </c>
      <c r="AU49" s="80"/>
      <c r="AV49" s="80"/>
      <c r="AW49" s="80"/>
      <c r="AX49" s="80"/>
      <c r="AY49" s="80"/>
      <c r="AZ49" s="80"/>
      <c r="BA49" s="80"/>
      <c r="BB49" s="80"/>
      <c r="BC49" s="80">
        <v>3</v>
      </c>
      <c r="BD49" s="79" t="str">
        <f>REPLACE(INDEX(GroupVertices[Group],MATCH(Edges[[#This Row],[Vertex 1]],GroupVertices[Vertex],0)),1,1,"")</f>
        <v>1</v>
      </c>
      <c r="BE49" s="79" t="str">
        <f>REPLACE(INDEX(GroupVertices[Group],MATCH(Edges[[#This Row],[Vertex 2]],GroupVertices[Vertex],0)),1,1,"")</f>
        <v>1</v>
      </c>
      <c r="BF49" s="49">
        <v>0</v>
      </c>
      <c r="BG49" s="50">
        <v>0</v>
      </c>
      <c r="BH49" s="49">
        <v>0</v>
      </c>
      <c r="BI49" s="50">
        <v>0</v>
      </c>
      <c r="BJ49" s="49">
        <v>0</v>
      </c>
      <c r="BK49" s="50">
        <v>0</v>
      </c>
      <c r="BL49" s="49">
        <v>14</v>
      </c>
      <c r="BM49" s="50">
        <v>100</v>
      </c>
      <c r="BN49" s="49">
        <v>14</v>
      </c>
    </row>
    <row r="50" spans="1:66" ht="15">
      <c r="A50" s="65" t="s">
        <v>7857</v>
      </c>
      <c r="B50" s="65" t="s">
        <v>7868</v>
      </c>
      <c r="C50" s="66" t="s">
        <v>7742</v>
      </c>
      <c r="D50" s="67">
        <v>10</v>
      </c>
      <c r="E50" s="68" t="s">
        <v>132</v>
      </c>
      <c r="F50" s="69">
        <v>12</v>
      </c>
      <c r="G50" s="66"/>
      <c r="H50" s="70"/>
      <c r="I50" s="71"/>
      <c r="J50" s="71"/>
      <c r="K50" s="35" t="s">
        <v>65</v>
      </c>
      <c r="L50" s="78">
        <v>50</v>
      </c>
      <c r="M50" s="78"/>
      <c r="N50" s="73"/>
      <c r="O50" s="80" t="s">
        <v>251</v>
      </c>
      <c r="P50" s="82">
        <v>44392.9515625</v>
      </c>
      <c r="Q50" s="80" t="s">
        <v>7885</v>
      </c>
      <c r="R50" s="83" t="str">
        <f>HYPERLINK("https://www.youtube.com/watch?v=LZIzkVFb41M")</f>
        <v>https://www.youtube.com/watch?v=LZIzkVFb41M</v>
      </c>
      <c r="S50" s="80" t="s">
        <v>7768</v>
      </c>
      <c r="T50" s="85" t="s">
        <v>7902</v>
      </c>
      <c r="U50" s="80"/>
      <c r="V50" s="83" t="str">
        <f>HYPERLINK("https://pbs.twimg.com/profile_images/1335175975013912576/S8c0Y-aG_normal.jpg")</f>
        <v>https://pbs.twimg.com/profile_images/1335175975013912576/S8c0Y-aG_normal.jpg</v>
      </c>
      <c r="W50" s="82">
        <v>44392.9515625</v>
      </c>
      <c r="X50" s="88">
        <v>44392</v>
      </c>
      <c r="Y50" s="85" t="s">
        <v>7917</v>
      </c>
      <c r="Z50" s="83" t="str">
        <f>HYPERLINK("https://twitter.com/diebo37rt/status/1415805940771733509")</f>
        <v>https://twitter.com/diebo37rt/status/1415805940771733509</v>
      </c>
      <c r="AA50" s="80"/>
      <c r="AB50" s="80"/>
      <c r="AC50" s="85" t="s">
        <v>7957</v>
      </c>
      <c r="AD50" s="80"/>
      <c r="AE50" s="80" t="b">
        <v>0</v>
      </c>
      <c r="AF50" s="80">
        <v>0</v>
      </c>
      <c r="AG50" s="85" t="s">
        <v>253</v>
      </c>
      <c r="AH50" s="80" t="b">
        <v>0</v>
      </c>
      <c r="AI50" s="80" t="s">
        <v>256</v>
      </c>
      <c r="AJ50" s="80"/>
      <c r="AK50" s="85" t="s">
        <v>253</v>
      </c>
      <c r="AL50" s="80" t="b">
        <v>0</v>
      </c>
      <c r="AM50" s="80">
        <v>42</v>
      </c>
      <c r="AN50" s="85" t="s">
        <v>7959</v>
      </c>
      <c r="AO50" s="85" t="s">
        <v>259</v>
      </c>
      <c r="AP50" s="80" t="b">
        <v>0</v>
      </c>
      <c r="AQ50" s="85" t="s">
        <v>7959</v>
      </c>
      <c r="AR50" s="80" t="s">
        <v>212</v>
      </c>
      <c r="AS50" s="80">
        <v>0</v>
      </c>
      <c r="AT50" s="80">
        <v>0</v>
      </c>
      <c r="AU50" s="80"/>
      <c r="AV50" s="80"/>
      <c r="AW50" s="80"/>
      <c r="AX50" s="80"/>
      <c r="AY50" s="80"/>
      <c r="AZ50" s="80"/>
      <c r="BA50" s="80"/>
      <c r="BB50" s="80"/>
      <c r="BC50" s="80">
        <v>3</v>
      </c>
      <c r="BD50" s="79" t="str">
        <f>REPLACE(INDEX(GroupVertices[Group],MATCH(Edges[[#This Row],[Vertex 1]],GroupVertices[Vertex],0)),1,1,"")</f>
        <v>1</v>
      </c>
      <c r="BE50" s="79" t="str">
        <f>REPLACE(INDEX(GroupVertices[Group],MATCH(Edges[[#This Row],[Vertex 2]],GroupVertices[Vertex],0)),1,1,"")</f>
        <v>1</v>
      </c>
      <c r="BF50" s="49"/>
      <c r="BG50" s="50"/>
      <c r="BH50" s="49"/>
      <c r="BI50" s="50"/>
      <c r="BJ50" s="49"/>
      <c r="BK50" s="50"/>
      <c r="BL50" s="49"/>
      <c r="BM50" s="50"/>
      <c r="BN50" s="49"/>
    </row>
    <row r="51" spans="1:66" ht="15">
      <c r="A51" s="65" t="s">
        <v>7857</v>
      </c>
      <c r="B51" s="65" t="s">
        <v>7858</v>
      </c>
      <c r="C51" s="66" t="s">
        <v>7742</v>
      </c>
      <c r="D51" s="67">
        <v>10</v>
      </c>
      <c r="E51" s="68" t="s">
        <v>132</v>
      </c>
      <c r="F51" s="69">
        <v>12</v>
      </c>
      <c r="G51" s="66"/>
      <c r="H51" s="70"/>
      <c r="I51" s="71"/>
      <c r="J51" s="71"/>
      <c r="K51" s="35" t="s">
        <v>65</v>
      </c>
      <c r="L51" s="78">
        <v>51</v>
      </c>
      <c r="M51" s="78"/>
      <c r="N51" s="73"/>
      <c r="O51" s="80" t="s">
        <v>252</v>
      </c>
      <c r="P51" s="82">
        <v>44392.9515625</v>
      </c>
      <c r="Q51" s="80" t="s">
        <v>7885</v>
      </c>
      <c r="R51" s="83" t="str">
        <f>HYPERLINK("https://www.youtube.com/watch?v=LZIzkVFb41M")</f>
        <v>https://www.youtube.com/watch?v=LZIzkVFb41M</v>
      </c>
      <c r="S51" s="80" t="s">
        <v>7768</v>
      </c>
      <c r="T51" s="85" t="s">
        <v>7902</v>
      </c>
      <c r="U51" s="80"/>
      <c r="V51" s="83" t="str">
        <f>HYPERLINK("https://pbs.twimg.com/profile_images/1335175975013912576/S8c0Y-aG_normal.jpg")</f>
        <v>https://pbs.twimg.com/profile_images/1335175975013912576/S8c0Y-aG_normal.jpg</v>
      </c>
      <c r="W51" s="82">
        <v>44392.9515625</v>
      </c>
      <c r="X51" s="88">
        <v>44392</v>
      </c>
      <c r="Y51" s="85" t="s">
        <v>7917</v>
      </c>
      <c r="Z51" s="83" t="str">
        <f>HYPERLINK("https://twitter.com/diebo37rt/status/1415805940771733509")</f>
        <v>https://twitter.com/diebo37rt/status/1415805940771733509</v>
      </c>
      <c r="AA51" s="80"/>
      <c r="AB51" s="80"/>
      <c r="AC51" s="85" t="s">
        <v>7957</v>
      </c>
      <c r="AD51" s="80"/>
      <c r="AE51" s="80" t="b">
        <v>0</v>
      </c>
      <c r="AF51" s="80">
        <v>0</v>
      </c>
      <c r="AG51" s="85" t="s">
        <v>253</v>
      </c>
      <c r="AH51" s="80" t="b">
        <v>0</v>
      </c>
      <c r="AI51" s="80" t="s">
        <v>256</v>
      </c>
      <c r="AJ51" s="80"/>
      <c r="AK51" s="85" t="s">
        <v>253</v>
      </c>
      <c r="AL51" s="80" t="b">
        <v>0</v>
      </c>
      <c r="AM51" s="80">
        <v>42</v>
      </c>
      <c r="AN51" s="85" t="s">
        <v>7959</v>
      </c>
      <c r="AO51" s="85" t="s">
        <v>259</v>
      </c>
      <c r="AP51" s="80" t="b">
        <v>0</v>
      </c>
      <c r="AQ51" s="85" t="s">
        <v>7959</v>
      </c>
      <c r="AR51" s="80" t="s">
        <v>212</v>
      </c>
      <c r="AS51" s="80">
        <v>0</v>
      </c>
      <c r="AT51" s="80">
        <v>0</v>
      </c>
      <c r="AU51" s="80"/>
      <c r="AV51" s="80"/>
      <c r="AW51" s="80"/>
      <c r="AX51" s="80"/>
      <c r="AY51" s="80"/>
      <c r="AZ51" s="80"/>
      <c r="BA51" s="80"/>
      <c r="BB51" s="80"/>
      <c r="BC51" s="80">
        <v>3</v>
      </c>
      <c r="BD51" s="79" t="str">
        <f>REPLACE(INDEX(GroupVertices[Group],MATCH(Edges[[#This Row],[Vertex 1]],GroupVertices[Vertex],0)),1,1,"")</f>
        <v>1</v>
      </c>
      <c r="BE51" s="79" t="str">
        <f>REPLACE(INDEX(GroupVertices[Group],MATCH(Edges[[#This Row],[Vertex 2]],GroupVertices[Vertex],0)),1,1,"")</f>
        <v>1</v>
      </c>
      <c r="BF51" s="49">
        <v>0</v>
      </c>
      <c r="BG51" s="50">
        <v>0</v>
      </c>
      <c r="BH51" s="49">
        <v>0</v>
      </c>
      <c r="BI51" s="50">
        <v>0</v>
      </c>
      <c r="BJ51" s="49">
        <v>0</v>
      </c>
      <c r="BK51" s="50">
        <v>0</v>
      </c>
      <c r="BL51" s="49">
        <v>14</v>
      </c>
      <c r="BM51" s="50">
        <v>100</v>
      </c>
      <c r="BN51" s="49">
        <v>14</v>
      </c>
    </row>
    <row r="52" spans="1:66" ht="15">
      <c r="A52" s="65" t="s">
        <v>7857</v>
      </c>
      <c r="B52" s="65" t="s">
        <v>7868</v>
      </c>
      <c r="C52" s="66" t="s">
        <v>7742</v>
      </c>
      <c r="D52" s="67">
        <v>10</v>
      </c>
      <c r="E52" s="68" t="s">
        <v>132</v>
      </c>
      <c r="F52" s="69">
        <v>12</v>
      </c>
      <c r="G52" s="66"/>
      <c r="H52" s="70"/>
      <c r="I52" s="71"/>
      <c r="J52" s="71"/>
      <c r="K52" s="35" t="s">
        <v>65</v>
      </c>
      <c r="L52" s="78">
        <v>52</v>
      </c>
      <c r="M52" s="78"/>
      <c r="N52" s="73"/>
      <c r="O52" s="80" t="s">
        <v>251</v>
      </c>
      <c r="P52" s="82">
        <v>44396.76459490741</v>
      </c>
      <c r="Q52" s="80" t="s">
        <v>7885</v>
      </c>
      <c r="R52" s="83" t="str">
        <f>HYPERLINK("https://www.youtube.com/watch?v=LZIzkVFb41M")</f>
        <v>https://www.youtube.com/watch?v=LZIzkVFb41M</v>
      </c>
      <c r="S52" s="80" t="s">
        <v>7768</v>
      </c>
      <c r="T52" s="85" t="s">
        <v>7902</v>
      </c>
      <c r="U52" s="80"/>
      <c r="V52" s="83" t="str">
        <f>HYPERLINK("https://pbs.twimg.com/profile_images/1335175975013912576/S8c0Y-aG_normal.jpg")</f>
        <v>https://pbs.twimg.com/profile_images/1335175975013912576/S8c0Y-aG_normal.jpg</v>
      </c>
      <c r="W52" s="82">
        <v>44396.76459490741</v>
      </c>
      <c r="X52" s="88">
        <v>44396</v>
      </c>
      <c r="Y52" s="85" t="s">
        <v>7918</v>
      </c>
      <c r="Z52" s="83" t="str">
        <f>HYPERLINK("https://twitter.com/diebo37rt/status/1417187740102414339")</f>
        <v>https://twitter.com/diebo37rt/status/1417187740102414339</v>
      </c>
      <c r="AA52" s="80"/>
      <c r="AB52" s="80"/>
      <c r="AC52" s="85" t="s">
        <v>7958</v>
      </c>
      <c r="AD52" s="80"/>
      <c r="AE52" s="80" t="b">
        <v>0</v>
      </c>
      <c r="AF52" s="80">
        <v>0</v>
      </c>
      <c r="AG52" s="85" t="s">
        <v>253</v>
      </c>
      <c r="AH52" s="80" t="b">
        <v>0</v>
      </c>
      <c r="AI52" s="80" t="s">
        <v>256</v>
      </c>
      <c r="AJ52" s="80"/>
      <c r="AK52" s="85" t="s">
        <v>253</v>
      </c>
      <c r="AL52" s="80" t="b">
        <v>0</v>
      </c>
      <c r="AM52" s="80">
        <v>42</v>
      </c>
      <c r="AN52" s="85" t="s">
        <v>7959</v>
      </c>
      <c r="AO52" s="85" t="s">
        <v>259</v>
      </c>
      <c r="AP52" s="80" t="b">
        <v>0</v>
      </c>
      <c r="AQ52" s="85" t="s">
        <v>7959</v>
      </c>
      <c r="AR52" s="80" t="s">
        <v>212</v>
      </c>
      <c r="AS52" s="80">
        <v>0</v>
      </c>
      <c r="AT52" s="80">
        <v>0</v>
      </c>
      <c r="AU52" s="80"/>
      <c r="AV52" s="80"/>
      <c r="AW52" s="80"/>
      <c r="AX52" s="80"/>
      <c r="AY52" s="80"/>
      <c r="AZ52" s="80"/>
      <c r="BA52" s="80"/>
      <c r="BB52" s="80"/>
      <c r="BC52" s="80">
        <v>3</v>
      </c>
      <c r="BD52" s="79" t="str">
        <f>REPLACE(INDEX(GroupVertices[Group],MATCH(Edges[[#This Row],[Vertex 1]],GroupVertices[Vertex],0)),1,1,"")</f>
        <v>1</v>
      </c>
      <c r="BE52" s="79" t="str">
        <f>REPLACE(INDEX(GroupVertices[Group],MATCH(Edges[[#This Row],[Vertex 2]],GroupVertices[Vertex],0)),1,1,"")</f>
        <v>1</v>
      </c>
      <c r="BF52" s="49"/>
      <c r="BG52" s="50"/>
      <c r="BH52" s="49"/>
      <c r="BI52" s="50"/>
      <c r="BJ52" s="49"/>
      <c r="BK52" s="50"/>
      <c r="BL52" s="49"/>
      <c r="BM52" s="50"/>
      <c r="BN52" s="49"/>
    </row>
    <row r="53" spans="1:66" ht="15">
      <c r="A53" s="65" t="s">
        <v>7857</v>
      </c>
      <c r="B53" s="65" t="s">
        <v>7858</v>
      </c>
      <c r="C53" s="66" t="s">
        <v>7742</v>
      </c>
      <c r="D53" s="67">
        <v>10</v>
      </c>
      <c r="E53" s="68" t="s">
        <v>132</v>
      </c>
      <c r="F53" s="69">
        <v>12</v>
      </c>
      <c r="G53" s="66"/>
      <c r="H53" s="70"/>
      <c r="I53" s="71"/>
      <c r="J53" s="71"/>
      <c r="K53" s="35" t="s">
        <v>65</v>
      </c>
      <c r="L53" s="78">
        <v>53</v>
      </c>
      <c r="M53" s="78"/>
      <c r="N53" s="73"/>
      <c r="O53" s="80" t="s">
        <v>252</v>
      </c>
      <c r="P53" s="82">
        <v>44396.76459490741</v>
      </c>
      <c r="Q53" s="80" t="s">
        <v>7885</v>
      </c>
      <c r="R53" s="83" t="str">
        <f>HYPERLINK("https://www.youtube.com/watch?v=LZIzkVFb41M")</f>
        <v>https://www.youtube.com/watch?v=LZIzkVFb41M</v>
      </c>
      <c r="S53" s="80" t="s">
        <v>7768</v>
      </c>
      <c r="T53" s="85" t="s">
        <v>7902</v>
      </c>
      <c r="U53" s="80"/>
      <c r="V53" s="83" t="str">
        <f>HYPERLINK("https://pbs.twimg.com/profile_images/1335175975013912576/S8c0Y-aG_normal.jpg")</f>
        <v>https://pbs.twimg.com/profile_images/1335175975013912576/S8c0Y-aG_normal.jpg</v>
      </c>
      <c r="W53" s="82">
        <v>44396.76459490741</v>
      </c>
      <c r="X53" s="88">
        <v>44396</v>
      </c>
      <c r="Y53" s="85" t="s">
        <v>7918</v>
      </c>
      <c r="Z53" s="83" t="str">
        <f>HYPERLINK("https://twitter.com/diebo37rt/status/1417187740102414339")</f>
        <v>https://twitter.com/diebo37rt/status/1417187740102414339</v>
      </c>
      <c r="AA53" s="80"/>
      <c r="AB53" s="80"/>
      <c r="AC53" s="85" t="s">
        <v>7958</v>
      </c>
      <c r="AD53" s="80"/>
      <c r="AE53" s="80" t="b">
        <v>0</v>
      </c>
      <c r="AF53" s="80">
        <v>0</v>
      </c>
      <c r="AG53" s="85" t="s">
        <v>253</v>
      </c>
      <c r="AH53" s="80" t="b">
        <v>0</v>
      </c>
      <c r="AI53" s="80" t="s">
        <v>256</v>
      </c>
      <c r="AJ53" s="80"/>
      <c r="AK53" s="85" t="s">
        <v>253</v>
      </c>
      <c r="AL53" s="80" t="b">
        <v>0</v>
      </c>
      <c r="AM53" s="80">
        <v>42</v>
      </c>
      <c r="AN53" s="85" t="s">
        <v>7959</v>
      </c>
      <c r="AO53" s="85" t="s">
        <v>259</v>
      </c>
      <c r="AP53" s="80" t="b">
        <v>0</v>
      </c>
      <c r="AQ53" s="85" t="s">
        <v>7959</v>
      </c>
      <c r="AR53" s="80" t="s">
        <v>212</v>
      </c>
      <c r="AS53" s="80">
        <v>0</v>
      </c>
      <c r="AT53" s="80">
        <v>0</v>
      </c>
      <c r="AU53" s="80"/>
      <c r="AV53" s="80"/>
      <c r="AW53" s="80"/>
      <c r="AX53" s="80"/>
      <c r="AY53" s="80"/>
      <c r="AZ53" s="80"/>
      <c r="BA53" s="80"/>
      <c r="BB53" s="80"/>
      <c r="BC53" s="80">
        <v>3</v>
      </c>
      <c r="BD53" s="79" t="str">
        <f>REPLACE(INDEX(GroupVertices[Group],MATCH(Edges[[#This Row],[Vertex 1]],GroupVertices[Vertex],0)),1,1,"")</f>
        <v>1</v>
      </c>
      <c r="BE53" s="79" t="str">
        <f>REPLACE(INDEX(GroupVertices[Group],MATCH(Edges[[#This Row],[Vertex 2]],GroupVertices[Vertex],0)),1,1,"")</f>
        <v>1</v>
      </c>
      <c r="BF53" s="49">
        <v>0</v>
      </c>
      <c r="BG53" s="50">
        <v>0</v>
      </c>
      <c r="BH53" s="49">
        <v>0</v>
      </c>
      <c r="BI53" s="50">
        <v>0</v>
      </c>
      <c r="BJ53" s="49">
        <v>0</v>
      </c>
      <c r="BK53" s="50">
        <v>0</v>
      </c>
      <c r="BL53" s="49">
        <v>14</v>
      </c>
      <c r="BM53" s="50">
        <v>100</v>
      </c>
      <c r="BN53" s="49">
        <v>14</v>
      </c>
    </row>
    <row r="54" spans="1:66" ht="15">
      <c r="A54" s="65" t="s">
        <v>7858</v>
      </c>
      <c r="B54" s="65" t="s">
        <v>7868</v>
      </c>
      <c r="C54" s="66" t="s">
        <v>7741</v>
      </c>
      <c r="D54" s="67">
        <v>3</v>
      </c>
      <c r="E54" s="68" t="s">
        <v>132</v>
      </c>
      <c r="F54" s="69">
        <v>35</v>
      </c>
      <c r="G54" s="66"/>
      <c r="H54" s="70"/>
      <c r="I54" s="71"/>
      <c r="J54" s="71"/>
      <c r="K54" s="35" t="s">
        <v>65</v>
      </c>
      <c r="L54" s="78">
        <v>54</v>
      </c>
      <c r="M54" s="78"/>
      <c r="N54" s="73"/>
      <c r="O54" s="80" t="s">
        <v>250</v>
      </c>
      <c r="P54" s="82">
        <v>44364.434479166666</v>
      </c>
      <c r="Q54" s="80" t="s">
        <v>7885</v>
      </c>
      <c r="R54" s="83" t="str">
        <f>HYPERLINK("https://www.youtube.com/watch?v=LZIzkVFb41M")</f>
        <v>https://www.youtube.com/watch?v=LZIzkVFb41M</v>
      </c>
      <c r="S54" s="80" t="s">
        <v>7768</v>
      </c>
      <c r="T54" s="85" t="s">
        <v>7902</v>
      </c>
      <c r="U54" s="80"/>
      <c r="V54" s="83" t="str">
        <f>HYPERLINK("https://pbs.twimg.com/profile_images/1130048941725224962/Y0oxVXxb_normal.jpg")</f>
        <v>https://pbs.twimg.com/profile_images/1130048941725224962/Y0oxVXxb_normal.jpg</v>
      </c>
      <c r="W54" s="82">
        <v>44364.434479166666</v>
      </c>
      <c r="X54" s="88">
        <v>44364</v>
      </c>
      <c r="Y54" s="85" t="s">
        <v>7919</v>
      </c>
      <c r="Z54" s="83" t="str">
        <f>HYPERLINK("https://twitter.com/loxlo3/status/1405471696459603972")</f>
        <v>https://twitter.com/loxlo3/status/1405471696459603972</v>
      </c>
      <c r="AA54" s="80"/>
      <c r="AB54" s="80"/>
      <c r="AC54" s="85" t="s">
        <v>7959</v>
      </c>
      <c r="AD54" s="80"/>
      <c r="AE54" s="80" t="b">
        <v>0</v>
      </c>
      <c r="AF54" s="80">
        <v>26</v>
      </c>
      <c r="AG54" s="85" t="s">
        <v>253</v>
      </c>
      <c r="AH54" s="80" t="b">
        <v>0</v>
      </c>
      <c r="AI54" s="80" t="s">
        <v>256</v>
      </c>
      <c r="AJ54" s="80"/>
      <c r="AK54" s="85" t="s">
        <v>253</v>
      </c>
      <c r="AL54" s="80" t="b">
        <v>0</v>
      </c>
      <c r="AM54" s="80">
        <v>42</v>
      </c>
      <c r="AN54" s="85" t="s">
        <v>253</v>
      </c>
      <c r="AO54" s="85" t="s">
        <v>7986</v>
      </c>
      <c r="AP54" s="80" t="b">
        <v>0</v>
      </c>
      <c r="AQ54" s="85" t="s">
        <v>7959</v>
      </c>
      <c r="AR54" s="80" t="s">
        <v>252</v>
      </c>
      <c r="AS54" s="80">
        <v>0</v>
      </c>
      <c r="AT54" s="80">
        <v>0</v>
      </c>
      <c r="AU54" s="80"/>
      <c r="AV54" s="80"/>
      <c r="AW54" s="80"/>
      <c r="AX54" s="80"/>
      <c r="AY54" s="80"/>
      <c r="AZ54" s="80"/>
      <c r="BA54" s="80"/>
      <c r="BB54" s="80"/>
      <c r="BC54" s="80">
        <v>1</v>
      </c>
      <c r="BD54" s="79" t="str">
        <f>REPLACE(INDEX(GroupVertices[Group],MATCH(Edges[[#This Row],[Vertex 1]],GroupVertices[Vertex],0)),1,1,"")</f>
        <v>1</v>
      </c>
      <c r="BE54" s="79" t="str">
        <f>REPLACE(INDEX(GroupVertices[Group],MATCH(Edges[[#This Row],[Vertex 2]],GroupVertices[Vertex],0)),1,1,"")</f>
        <v>1</v>
      </c>
      <c r="BF54" s="49">
        <v>0</v>
      </c>
      <c r="BG54" s="50">
        <v>0</v>
      </c>
      <c r="BH54" s="49">
        <v>0</v>
      </c>
      <c r="BI54" s="50">
        <v>0</v>
      </c>
      <c r="BJ54" s="49">
        <v>0</v>
      </c>
      <c r="BK54" s="50">
        <v>0</v>
      </c>
      <c r="BL54" s="49">
        <v>14</v>
      </c>
      <c r="BM54" s="50">
        <v>100</v>
      </c>
      <c r="BN54" s="49">
        <v>14</v>
      </c>
    </row>
    <row r="55" spans="1:66" ht="15">
      <c r="A55" s="65" t="s">
        <v>7807</v>
      </c>
      <c r="B55" s="65" t="s">
        <v>7858</v>
      </c>
      <c r="C55" s="66" t="s">
        <v>7741</v>
      </c>
      <c r="D55" s="67">
        <v>3</v>
      </c>
      <c r="E55" s="68" t="s">
        <v>132</v>
      </c>
      <c r="F55" s="69">
        <v>35</v>
      </c>
      <c r="G55" s="66"/>
      <c r="H55" s="70"/>
      <c r="I55" s="71"/>
      <c r="J55" s="71"/>
      <c r="K55" s="35" t="s">
        <v>65</v>
      </c>
      <c r="L55" s="78">
        <v>55</v>
      </c>
      <c r="M55" s="78"/>
      <c r="N55" s="73"/>
      <c r="O55" s="80" t="s">
        <v>252</v>
      </c>
      <c r="P55" s="82">
        <v>44396.76677083333</v>
      </c>
      <c r="Q55" s="80" t="s">
        <v>7885</v>
      </c>
      <c r="R55" s="83" t="str">
        <f>HYPERLINK("https://www.youtube.com/watch?v=LZIzkVFb41M")</f>
        <v>https://www.youtube.com/watch?v=LZIzkVFb41M</v>
      </c>
      <c r="S55" s="80" t="s">
        <v>7768</v>
      </c>
      <c r="T55" s="85" t="s">
        <v>7902</v>
      </c>
      <c r="U55" s="80"/>
      <c r="V55" s="83" t="str">
        <f>HYPERLINK("https://pbs.twimg.com/profile_images/1411741813493407752/q4dhW7g5_normal.jpg")</f>
        <v>https://pbs.twimg.com/profile_images/1411741813493407752/q4dhW7g5_normal.jpg</v>
      </c>
      <c r="W55" s="82">
        <v>44396.76677083333</v>
      </c>
      <c r="X55" s="88">
        <v>44396</v>
      </c>
      <c r="Y55" s="85" t="s">
        <v>7920</v>
      </c>
      <c r="Z55" s="83" t="str">
        <f>HYPERLINK("https://twitter.com/kalkua1/status/1417188526043566088")</f>
        <v>https://twitter.com/kalkua1/status/1417188526043566088</v>
      </c>
      <c r="AA55" s="80"/>
      <c r="AB55" s="80"/>
      <c r="AC55" s="85" t="s">
        <v>7960</v>
      </c>
      <c r="AD55" s="80"/>
      <c r="AE55" s="80" t="b">
        <v>0</v>
      </c>
      <c r="AF55" s="80">
        <v>0</v>
      </c>
      <c r="AG55" s="85" t="s">
        <v>253</v>
      </c>
      <c r="AH55" s="80" t="b">
        <v>0</v>
      </c>
      <c r="AI55" s="80" t="s">
        <v>256</v>
      </c>
      <c r="AJ55" s="80"/>
      <c r="AK55" s="85" t="s">
        <v>253</v>
      </c>
      <c r="AL55" s="80" t="b">
        <v>0</v>
      </c>
      <c r="AM55" s="80">
        <v>42</v>
      </c>
      <c r="AN55" s="85" t="s">
        <v>7959</v>
      </c>
      <c r="AO55" s="85" t="s">
        <v>257</v>
      </c>
      <c r="AP55" s="80" t="b">
        <v>0</v>
      </c>
      <c r="AQ55" s="85" t="s">
        <v>7959</v>
      </c>
      <c r="AR55" s="80" t="s">
        <v>212</v>
      </c>
      <c r="AS55" s="80">
        <v>0</v>
      </c>
      <c r="AT55" s="80">
        <v>0</v>
      </c>
      <c r="AU55" s="80"/>
      <c r="AV55" s="80"/>
      <c r="AW55" s="80"/>
      <c r="AX55" s="80"/>
      <c r="AY55" s="80"/>
      <c r="AZ55" s="80"/>
      <c r="BA55" s="80"/>
      <c r="BB55" s="80"/>
      <c r="BC55" s="80">
        <v>1</v>
      </c>
      <c r="BD55" s="79" t="str">
        <f>REPLACE(INDEX(GroupVertices[Group],MATCH(Edges[[#This Row],[Vertex 1]],GroupVertices[Vertex],0)),1,1,"")</f>
        <v>1</v>
      </c>
      <c r="BE55" s="79" t="str">
        <f>REPLACE(INDEX(GroupVertices[Group],MATCH(Edges[[#This Row],[Vertex 2]],GroupVertices[Vertex],0)),1,1,"")</f>
        <v>1</v>
      </c>
      <c r="BF55" s="49"/>
      <c r="BG55" s="50"/>
      <c r="BH55" s="49"/>
      <c r="BI55" s="50"/>
      <c r="BJ55" s="49"/>
      <c r="BK55" s="50"/>
      <c r="BL55" s="49"/>
      <c r="BM55" s="50"/>
      <c r="BN55" s="49"/>
    </row>
    <row r="56" spans="1:66" ht="15">
      <c r="A56" s="65" t="s">
        <v>7807</v>
      </c>
      <c r="B56" s="65" t="s">
        <v>7868</v>
      </c>
      <c r="C56" s="66" t="s">
        <v>7741</v>
      </c>
      <c r="D56" s="67">
        <v>3</v>
      </c>
      <c r="E56" s="68" t="s">
        <v>132</v>
      </c>
      <c r="F56" s="69">
        <v>35</v>
      </c>
      <c r="G56" s="66"/>
      <c r="H56" s="70"/>
      <c r="I56" s="71"/>
      <c r="J56" s="71"/>
      <c r="K56" s="35" t="s">
        <v>65</v>
      </c>
      <c r="L56" s="78">
        <v>56</v>
      </c>
      <c r="M56" s="78"/>
      <c r="N56" s="73"/>
      <c r="O56" s="80" t="s">
        <v>251</v>
      </c>
      <c r="P56" s="82">
        <v>44396.76677083333</v>
      </c>
      <c r="Q56" s="80" t="s">
        <v>7885</v>
      </c>
      <c r="R56" s="83" t="str">
        <f>HYPERLINK("https://www.youtube.com/watch?v=LZIzkVFb41M")</f>
        <v>https://www.youtube.com/watch?v=LZIzkVFb41M</v>
      </c>
      <c r="S56" s="80" t="s">
        <v>7768</v>
      </c>
      <c r="T56" s="85" t="s">
        <v>7902</v>
      </c>
      <c r="U56" s="80"/>
      <c r="V56" s="83" t="str">
        <f>HYPERLINK("https://pbs.twimg.com/profile_images/1411741813493407752/q4dhW7g5_normal.jpg")</f>
        <v>https://pbs.twimg.com/profile_images/1411741813493407752/q4dhW7g5_normal.jpg</v>
      </c>
      <c r="W56" s="82">
        <v>44396.76677083333</v>
      </c>
      <c r="X56" s="88">
        <v>44396</v>
      </c>
      <c r="Y56" s="85" t="s">
        <v>7920</v>
      </c>
      <c r="Z56" s="83" t="str">
        <f>HYPERLINK("https://twitter.com/kalkua1/status/1417188526043566088")</f>
        <v>https://twitter.com/kalkua1/status/1417188526043566088</v>
      </c>
      <c r="AA56" s="80"/>
      <c r="AB56" s="80"/>
      <c r="AC56" s="85" t="s">
        <v>7960</v>
      </c>
      <c r="AD56" s="80"/>
      <c r="AE56" s="80" t="b">
        <v>0</v>
      </c>
      <c r="AF56" s="80">
        <v>0</v>
      </c>
      <c r="AG56" s="85" t="s">
        <v>253</v>
      </c>
      <c r="AH56" s="80" t="b">
        <v>0</v>
      </c>
      <c r="AI56" s="80" t="s">
        <v>256</v>
      </c>
      <c r="AJ56" s="80"/>
      <c r="AK56" s="85" t="s">
        <v>253</v>
      </c>
      <c r="AL56" s="80" t="b">
        <v>0</v>
      </c>
      <c r="AM56" s="80">
        <v>42</v>
      </c>
      <c r="AN56" s="85" t="s">
        <v>7959</v>
      </c>
      <c r="AO56" s="85" t="s">
        <v>257</v>
      </c>
      <c r="AP56" s="80" t="b">
        <v>0</v>
      </c>
      <c r="AQ56" s="85" t="s">
        <v>7959</v>
      </c>
      <c r="AR56" s="80" t="s">
        <v>212</v>
      </c>
      <c r="AS56" s="80">
        <v>0</v>
      </c>
      <c r="AT56" s="80">
        <v>0</v>
      </c>
      <c r="AU56" s="80"/>
      <c r="AV56" s="80"/>
      <c r="AW56" s="80"/>
      <c r="AX56" s="80"/>
      <c r="AY56" s="80"/>
      <c r="AZ56" s="80"/>
      <c r="BA56" s="80"/>
      <c r="BB56" s="80"/>
      <c r="BC56" s="80">
        <v>1</v>
      </c>
      <c r="BD56" s="79" t="str">
        <f>REPLACE(INDEX(GroupVertices[Group],MATCH(Edges[[#This Row],[Vertex 1]],GroupVertices[Vertex],0)),1,1,"")</f>
        <v>1</v>
      </c>
      <c r="BE56" s="79" t="str">
        <f>REPLACE(INDEX(GroupVertices[Group],MATCH(Edges[[#This Row],[Vertex 2]],GroupVertices[Vertex],0)),1,1,"")</f>
        <v>1</v>
      </c>
      <c r="BF56" s="49">
        <v>0</v>
      </c>
      <c r="BG56" s="50">
        <v>0</v>
      </c>
      <c r="BH56" s="49">
        <v>0</v>
      </c>
      <c r="BI56" s="50">
        <v>0</v>
      </c>
      <c r="BJ56" s="49">
        <v>0</v>
      </c>
      <c r="BK56" s="50">
        <v>0</v>
      </c>
      <c r="BL56" s="49">
        <v>14</v>
      </c>
      <c r="BM56" s="50">
        <v>100</v>
      </c>
      <c r="BN56" s="49">
        <v>14</v>
      </c>
    </row>
    <row r="57" spans="1:66" ht="15">
      <c r="A57" s="65" t="s">
        <v>7764</v>
      </c>
      <c r="B57" s="65" t="s">
        <v>7869</v>
      </c>
      <c r="C57" s="66" t="s">
        <v>7805</v>
      </c>
      <c r="D57" s="67">
        <v>6.5</v>
      </c>
      <c r="E57" s="68" t="s">
        <v>132</v>
      </c>
      <c r="F57" s="69">
        <v>23.5</v>
      </c>
      <c r="G57" s="66"/>
      <c r="H57" s="70"/>
      <c r="I57" s="71"/>
      <c r="J57" s="71"/>
      <c r="K57" s="35" t="s">
        <v>65</v>
      </c>
      <c r="L57" s="78">
        <v>57</v>
      </c>
      <c r="M57" s="78"/>
      <c r="N57" s="73"/>
      <c r="O57" s="80" t="s">
        <v>251</v>
      </c>
      <c r="P57" s="82">
        <v>44392.27024305556</v>
      </c>
      <c r="Q57" s="80" t="s">
        <v>7882</v>
      </c>
      <c r="R57" s="80"/>
      <c r="S57" s="80"/>
      <c r="T57" s="85" t="s">
        <v>7900</v>
      </c>
      <c r="U57" s="80"/>
      <c r="V57" s="83" t="str">
        <f>HYPERLINK("https://pbs.twimg.com/profile_images/1237378547225952256/-gpXQWVs_normal.jpg")</f>
        <v>https://pbs.twimg.com/profile_images/1237378547225952256/-gpXQWVs_normal.jpg</v>
      </c>
      <c r="W57" s="82">
        <v>44392.27024305556</v>
      </c>
      <c r="X57" s="88">
        <v>44392</v>
      </c>
      <c r="Y57" s="85" t="s">
        <v>7921</v>
      </c>
      <c r="Z57" s="83" t="str">
        <f>HYPERLINK("https://twitter.com/jfsebastian146/status/1415559040914972674")</f>
        <v>https://twitter.com/jfsebastian146/status/1415559040914972674</v>
      </c>
      <c r="AA57" s="80"/>
      <c r="AB57" s="80"/>
      <c r="AC57" s="85" t="s">
        <v>7961</v>
      </c>
      <c r="AD57" s="80"/>
      <c r="AE57" s="80" t="b">
        <v>0</v>
      </c>
      <c r="AF57" s="80">
        <v>0</v>
      </c>
      <c r="AG57" s="85" t="s">
        <v>253</v>
      </c>
      <c r="AH57" s="80" t="b">
        <v>0</v>
      </c>
      <c r="AI57" s="80" t="s">
        <v>254</v>
      </c>
      <c r="AJ57" s="80"/>
      <c r="AK57" s="85" t="s">
        <v>253</v>
      </c>
      <c r="AL57" s="80" t="b">
        <v>0</v>
      </c>
      <c r="AM57" s="80">
        <v>2</v>
      </c>
      <c r="AN57" s="85" t="s">
        <v>7974</v>
      </c>
      <c r="AO57" s="85" t="s">
        <v>7775</v>
      </c>
      <c r="AP57" s="80" t="b">
        <v>0</v>
      </c>
      <c r="AQ57" s="85" t="s">
        <v>7974</v>
      </c>
      <c r="AR57" s="80" t="s">
        <v>212</v>
      </c>
      <c r="AS57" s="80">
        <v>0</v>
      </c>
      <c r="AT57" s="80">
        <v>0</v>
      </c>
      <c r="AU57" s="80"/>
      <c r="AV57" s="80"/>
      <c r="AW57" s="80"/>
      <c r="AX57" s="80"/>
      <c r="AY57" s="80"/>
      <c r="AZ57" s="80"/>
      <c r="BA57" s="80"/>
      <c r="BB57" s="80"/>
      <c r="BC57" s="80">
        <v>2</v>
      </c>
      <c r="BD57" s="79" t="str">
        <f>REPLACE(INDEX(GroupVertices[Group],MATCH(Edges[[#This Row],[Vertex 1]],GroupVertices[Vertex],0)),1,1,"")</f>
        <v>2</v>
      </c>
      <c r="BE57" s="79" t="str">
        <f>REPLACE(INDEX(GroupVertices[Group],MATCH(Edges[[#This Row],[Vertex 2]],GroupVertices[Vertex],0)),1,1,"")</f>
        <v>2</v>
      </c>
      <c r="BF57" s="49"/>
      <c r="BG57" s="50"/>
      <c r="BH57" s="49"/>
      <c r="BI57" s="50"/>
      <c r="BJ57" s="49"/>
      <c r="BK57" s="50"/>
      <c r="BL57" s="49"/>
      <c r="BM57" s="50"/>
      <c r="BN57" s="49"/>
    </row>
    <row r="58" spans="1:66" ht="15">
      <c r="A58" s="65" t="s">
        <v>7764</v>
      </c>
      <c r="B58" s="65" t="s">
        <v>7870</v>
      </c>
      <c r="C58" s="66" t="s">
        <v>7805</v>
      </c>
      <c r="D58" s="67">
        <v>6.5</v>
      </c>
      <c r="E58" s="68" t="s">
        <v>132</v>
      </c>
      <c r="F58" s="69">
        <v>23.5</v>
      </c>
      <c r="G58" s="66"/>
      <c r="H58" s="70"/>
      <c r="I58" s="71"/>
      <c r="J58" s="71"/>
      <c r="K58" s="35" t="s">
        <v>65</v>
      </c>
      <c r="L58" s="78">
        <v>58</v>
      </c>
      <c r="M58" s="78"/>
      <c r="N58" s="73"/>
      <c r="O58" s="80" t="s">
        <v>251</v>
      </c>
      <c r="P58" s="82">
        <v>44392.27024305556</v>
      </c>
      <c r="Q58" s="80" t="s">
        <v>7882</v>
      </c>
      <c r="R58" s="80"/>
      <c r="S58" s="80"/>
      <c r="T58" s="85" t="s">
        <v>7900</v>
      </c>
      <c r="U58" s="80"/>
      <c r="V58" s="83" t="str">
        <f>HYPERLINK("https://pbs.twimg.com/profile_images/1237378547225952256/-gpXQWVs_normal.jpg")</f>
        <v>https://pbs.twimg.com/profile_images/1237378547225952256/-gpXQWVs_normal.jpg</v>
      </c>
      <c r="W58" s="82">
        <v>44392.27024305556</v>
      </c>
      <c r="X58" s="88">
        <v>44392</v>
      </c>
      <c r="Y58" s="85" t="s">
        <v>7921</v>
      </c>
      <c r="Z58" s="83" t="str">
        <f>HYPERLINK("https://twitter.com/jfsebastian146/status/1415559040914972674")</f>
        <v>https://twitter.com/jfsebastian146/status/1415559040914972674</v>
      </c>
      <c r="AA58" s="80"/>
      <c r="AB58" s="80"/>
      <c r="AC58" s="85" t="s">
        <v>7961</v>
      </c>
      <c r="AD58" s="80"/>
      <c r="AE58" s="80" t="b">
        <v>0</v>
      </c>
      <c r="AF58" s="80">
        <v>0</v>
      </c>
      <c r="AG58" s="85" t="s">
        <v>253</v>
      </c>
      <c r="AH58" s="80" t="b">
        <v>0</v>
      </c>
      <c r="AI58" s="80" t="s">
        <v>254</v>
      </c>
      <c r="AJ58" s="80"/>
      <c r="AK58" s="85" t="s">
        <v>253</v>
      </c>
      <c r="AL58" s="80" t="b">
        <v>0</v>
      </c>
      <c r="AM58" s="80">
        <v>2</v>
      </c>
      <c r="AN58" s="85" t="s">
        <v>7974</v>
      </c>
      <c r="AO58" s="85" t="s">
        <v>7775</v>
      </c>
      <c r="AP58" s="80" t="b">
        <v>0</v>
      </c>
      <c r="AQ58" s="85" t="s">
        <v>7974</v>
      </c>
      <c r="AR58" s="80" t="s">
        <v>212</v>
      </c>
      <c r="AS58" s="80">
        <v>0</v>
      </c>
      <c r="AT58" s="80">
        <v>0</v>
      </c>
      <c r="AU58" s="80"/>
      <c r="AV58" s="80"/>
      <c r="AW58" s="80"/>
      <c r="AX58" s="80"/>
      <c r="AY58" s="80"/>
      <c r="AZ58" s="80"/>
      <c r="BA58" s="80"/>
      <c r="BB58" s="80"/>
      <c r="BC58" s="80">
        <v>2</v>
      </c>
      <c r="BD58" s="79" t="str">
        <f>REPLACE(INDEX(GroupVertices[Group],MATCH(Edges[[#This Row],[Vertex 1]],GroupVertices[Vertex],0)),1,1,"")</f>
        <v>2</v>
      </c>
      <c r="BE58" s="79" t="str">
        <f>REPLACE(INDEX(GroupVertices[Group],MATCH(Edges[[#This Row],[Vertex 2]],GroupVertices[Vertex],0)),1,1,"")</f>
        <v>2</v>
      </c>
      <c r="BF58" s="49"/>
      <c r="BG58" s="50"/>
      <c r="BH58" s="49"/>
      <c r="BI58" s="50"/>
      <c r="BJ58" s="49"/>
      <c r="BK58" s="50"/>
      <c r="BL58" s="49"/>
      <c r="BM58" s="50"/>
      <c r="BN58" s="49"/>
    </row>
    <row r="59" spans="1:66" ht="15">
      <c r="A59" s="65" t="s">
        <v>7764</v>
      </c>
      <c r="B59" s="65" t="s">
        <v>7871</v>
      </c>
      <c r="C59" s="66" t="s">
        <v>7805</v>
      </c>
      <c r="D59" s="67">
        <v>6.5</v>
      </c>
      <c r="E59" s="68" t="s">
        <v>132</v>
      </c>
      <c r="F59" s="69">
        <v>23.5</v>
      </c>
      <c r="G59" s="66"/>
      <c r="H59" s="70"/>
      <c r="I59" s="71"/>
      <c r="J59" s="71"/>
      <c r="K59" s="35" t="s">
        <v>65</v>
      </c>
      <c r="L59" s="78">
        <v>59</v>
      </c>
      <c r="M59" s="78"/>
      <c r="N59" s="73"/>
      <c r="O59" s="80" t="s">
        <v>251</v>
      </c>
      <c r="P59" s="82">
        <v>44392.27024305556</v>
      </c>
      <c r="Q59" s="80" t="s">
        <v>7882</v>
      </c>
      <c r="R59" s="80"/>
      <c r="S59" s="80"/>
      <c r="T59" s="85" t="s">
        <v>7900</v>
      </c>
      <c r="U59" s="80"/>
      <c r="V59" s="83" t="str">
        <f>HYPERLINK("https://pbs.twimg.com/profile_images/1237378547225952256/-gpXQWVs_normal.jpg")</f>
        <v>https://pbs.twimg.com/profile_images/1237378547225952256/-gpXQWVs_normal.jpg</v>
      </c>
      <c r="W59" s="82">
        <v>44392.27024305556</v>
      </c>
      <c r="X59" s="88">
        <v>44392</v>
      </c>
      <c r="Y59" s="85" t="s">
        <v>7921</v>
      </c>
      <c r="Z59" s="83" t="str">
        <f>HYPERLINK("https://twitter.com/jfsebastian146/status/1415559040914972674")</f>
        <v>https://twitter.com/jfsebastian146/status/1415559040914972674</v>
      </c>
      <c r="AA59" s="80"/>
      <c r="AB59" s="80"/>
      <c r="AC59" s="85" t="s">
        <v>7961</v>
      </c>
      <c r="AD59" s="80"/>
      <c r="AE59" s="80" t="b">
        <v>0</v>
      </c>
      <c r="AF59" s="80">
        <v>0</v>
      </c>
      <c r="AG59" s="85" t="s">
        <v>253</v>
      </c>
      <c r="AH59" s="80" t="b">
        <v>0</v>
      </c>
      <c r="AI59" s="80" t="s">
        <v>254</v>
      </c>
      <c r="AJ59" s="80"/>
      <c r="AK59" s="85" t="s">
        <v>253</v>
      </c>
      <c r="AL59" s="80" t="b">
        <v>0</v>
      </c>
      <c r="AM59" s="80">
        <v>2</v>
      </c>
      <c r="AN59" s="85" t="s">
        <v>7974</v>
      </c>
      <c r="AO59" s="85" t="s">
        <v>7775</v>
      </c>
      <c r="AP59" s="80" t="b">
        <v>0</v>
      </c>
      <c r="AQ59" s="85" t="s">
        <v>7974</v>
      </c>
      <c r="AR59" s="80" t="s">
        <v>212</v>
      </c>
      <c r="AS59" s="80">
        <v>0</v>
      </c>
      <c r="AT59" s="80">
        <v>0</v>
      </c>
      <c r="AU59" s="80"/>
      <c r="AV59" s="80"/>
      <c r="AW59" s="80"/>
      <c r="AX59" s="80"/>
      <c r="AY59" s="80"/>
      <c r="AZ59" s="80"/>
      <c r="BA59" s="80"/>
      <c r="BB59" s="80"/>
      <c r="BC59" s="80">
        <v>2</v>
      </c>
      <c r="BD59" s="79" t="str">
        <f>REPLACE(INDEX(GroupVertices[Group],MATCH(Edges[[#This Row],[Vertex 1]],GroupVertices[Vertex],0)),1,1,"")</f>
        <v>2</v>
      </c>
      <c r="BE59" s="79" t="str">
        <f>REPLACE(INDEX(GroupVertices[Group],MATCH(Edges[[#This Row],[Vertex 2]],GroupVertices[Vertex],0)),1,1,"")</f>
        <v>2</v>
      </c>
      <c r="BF59" s="49"/>
      <c r="BG59" s="50"/>
      <c r="BH59" s="49"/>
      <c r="BI59" s="50"/>
      <c r="BJ59" s="49"/>
      <c r="BK59" s="50"/>
      <c r="BL59" s="49"/>
      <c r="BM59" s="50"/>
      <c r="BN59" s="49"/>
    </row>
    <row r="60" spans="1:66" ht="15">
      <c r="A60" s="65" t="s">
        <v>7764</v>
      </c>
      <c r="B60" s="65" t="s">
        <v>7872</v>
      </c>
      <c r="C60" s="66" t="s">
        <v>7805</v>
      </c>
      <c r="D60" s="67">
        <v>6.5</v>
      </c>
      <c r="E60" s="68" t="s">
        <v>132</v>
      </c>
      <c r="F60" s="69">
        <v>23.5</v>
      </c>
      <c r="G60" s="66"/>
      <c r="H60" s="70"/>
      <c r="I60" s="71"/>
      <c r="J60" s="71"/>
      <c r="K60" s="35" t="s">
        <v>65</v>
      </c>
      <c r="L60" s="78">
        <v>60</v>
      </c>
      <c r="M60" s="78"/>
      <c r="N60" s="73"/>
      <c r="O60" s="80" t="s">
        <v>251</v>
      </c>
      <c r="P60" s="82">
        <v>44392.27024305556</v>
      </c>
      <c r="Q60" s="80" t="s">
        <v>7882</v>
      </c>
      <c r="R60" s="80"/>
      <c r="S60" s="80"/>
      <c r="T60" s="85" t="s">
        <v>7900</v>
      </c>
      <c r="U60" s="80"/>
      <c r="V60" s="83" t="str">
        <f>HYPERLINK("https://pbs.twimg.com/profile_images/1237378547225952256/-gpXQWVs_normal.jpg")</f>
        <v>https://pbs.twimg.com/profile_images/1237378547225952256/-gpXQWVs_normal.jpg</v>
      </c>
      <c r="W60" s="82">
        <v>44392.27024305556</v>
      </c>
      <c r="X60" s="88">
        <v>44392</v>
      </c>
      <c r="Y60" s="85" t="s">
        <v>7921</v>
      </c>
      <c r="Z60" s="83" t="str">
        <f>HYPERLINK("https://twitter.com/jfsebastian146/status/1415559040914972674")</f>
        <v>https://twitter.com/jfsebastian146/status/1415559040914972674</v>
      </c>
      <c r="AA60" s="80"/>
      <c r="AB60" s="80"/>
      <c r="AC60" s="85" t="s">
        <v>7961</v>
      </c>
      <c r="AD60" s="80"/>
      <c r="AE60" s="80" t="b">
        <v>0</v>
      </c>
      <c r="AF60" s="80">
        <v>0</v>
      </c>
      <c r="AG60" s="85" t="s">
        <v>253</v>
      </c>
      <c r="AH60" s="80" t="b">
        <v>0</v>
      </c>
      <c r="AI60" s="80" t="s">
        <v>254</v>
      </c>
      <c r="AJ60" s="80"/>
      <c r="AK60" s="85" t="s">
        <v>253</v>
      </c>
      <c r="AL60" s="80" t="b">
        <v>0</v>
      </c>
      <c r="AM60" s="80">
        <v>2</v>
      </c>
      <c r="AN60" s="85" t="s">
        <v>7974</v>
      </c>
      <c r="AO60" s="85" t="s">
        <v>7775</v>
      </c>
      <c r="AP60" s="80" t="b">
        <v>0</v>
      </c>
      <c r="AQ60" s="85" t="s">
        <v>7974</v>
      </c>
      <c r="AR60" s="80" t="s">
        <v>212</v>
      </c>
      <c r="AS60" s="80">
        <v>0</v>
      </c>
      <c r="AT60" s="80">
        <v>0</v>
      </c>
      <c r="AU60" s="80"/>
      <c r="AV60" s="80"/>
      <c r="AW60" s="80"/>
      <c r="AX60" s="80"/>
      <c r="AY60" s="80"/>
      <c r="AZ60" s="80"/>
      <c r="BA60" s="80"/>
      <c r="BB60" s="80"/>
      <c r="BC60" s="80">
        <v>2</v>
      </c>
      <c r="BD60" s="79" t="str">
        <f>REPLACE(INDEX(GroupVertices[Group],MATCH(Edges[[#This Row],[Vertex 1]],GroupVertices[Vertex],0)),1,1,"")</f>
        <v>2</v>
      </c>
      <c r="BE60" s="79" t="str">
        <f>REPLACE(INDEX(GroupVertices[Group],MATCH(Edges[[#This Row],[Vertex 2]],GroupVertices[Vertex],0)),1,1,"")</f>
        <v>2</v>
      </c>
      <c r="BF60" s="49"/>
      <c r="BG60" s="50"/>
      <c r="BH60" s="49"/>
      <c r="BI60" s="50"/>
      <c r="BJ60" s="49"/>
      <c r="BK60" s="50"/>
      <c r="BL60" s="49"/>
      <c r="BM60" s="50"/>
      <c r="BN60" s="49"/>
    </row>
    <row r="61" spans="1:66" ht="15">
      <c r="A61" s="65" t="s">
        <v>7764</v>
      </c>
      <c r="B61" s="65" t="s">
        <v>7863</v>
      </c>
      <c r="C61" s="66" t="s">
        <v>7805</v>
      </c>
      <c r="D61" s="67">
        <v>6.5</v>
      </c>
      <c r="E61" s="68" t="s">
        <v>132</v>
      </c>
      <c r="F61" s="69">
        <v>23.5</v>
      </c>
      <c r="G61" s="66"/>
      <c r="H61" s="70"/>
      <c r="I61" s="71"/>
      <c r="J61" s="71"/>
      <c r="K61" s="35" t="s">
        <v>65</v>
      </c>
      <c r="L61" s="78">
        <v>61</v>
      </c>
      <c r="M61" s="78"/>
      <c r="N61" s="73"/>
      <c r="O61" s="80" t="s">
        <v>251</v>
      </c>
      <c r="P61" s="82">
        <v>44392.27024305556</v>
      </c>
      <c r="Q61" s="80" t="s">
        <v>7882</v>
      </c>
      <c r="R61" s="80"/>
      <c r="S61" s="80"/>
      <c r="T61" s="85" t="s">
        <v>7900</v>
      </c>
      <c r="U61" s="80"/>
      <c r="V61" s="83" t="str">
        <f>HYPERLINK("https://pbs.twimg.com/profile_images/1237378547225952256/-gpXQWVs_normal.jpg")</f>
        <v>https://pbs.twimg.com/profile_images/1237378547225952256/-gpXQWVs_normal.jpg</v>
      </c>
      <c r="W61" s="82">
        <v>44392.27024305556</v>
      </c>
      <c r="X61" s="88">
        <v>44392</v>
      </c>
      <c r="Y61" s="85" t="s">
        <v>7921</v>
      </c>
      <c r="Z61" s="83" t="str">
        <f>HYPERLINK("https://twitter.com/jfsebastian146/status/1415559040914972674")</f>
        <v>https://twitter.com/jfsebastian146/status/1415559040914972674</v>
      </c>
      <c r="AA61" s="80"/>
      <c r="AB61" s="80"/>
      <c r="AC61" s="85" t="s">
        <v>7961</v>
      </c>
      <c r="AD61" s="80"/>
      <c r="AE61" s="80" t="b">
        <v>0</v>
      </c>
      <c r="AF61" s="80">
        <v>0</v>
      </c>
      <c r="AG61" s="85" t="s">
        <v>253</v>
      </c>
      <c r="AH61" s="80" t="b">
        <v>0</v>
      </c>
      <c r="AI61" s="80" t="s">
        <v>254</v>
      </c>
      <c r="AJ61" s="80"/>
      <c r="AK61" s="85" t="s">
        <v>253</v>
      </c>
      <c r="AL61" s="80" t="b">
        <v>0</v>
      </c>
      <c r="AM61" s="80">
        <v>2</v>
      </c>
      <c r="AN61" s="85" t="s">
        <v>7974</v>
      </c>
      <c r="AO61" s="85" t="s">
        <v>7775</v>
      </c>
      <c r="AP61" s="80" t="b">
        <v>0</v>
      </c>
      <c r="AQ61" s="85" t="s">
        <v>7974</v>
      </c>
      <c r="AR61" s="80" t="s">
        <v>212</v>
      </c>
      <c r="AS61" s="80">
        <v>0</v>
      </c>
      <c r="AT61" s="80">
        <v>0</v>
      </c>
      <c r="AU61" s="80"/>
      <c r="AV61" s="80"/>
      <c r="AW61" s="80"/>
      <c r="AX61" s="80"/>
      <c r="AY61" s="80"/>
      <c r="AZ61" s="80"/>
      <c r="BA61" s="80"/>
      <c r="BB61" s="80"/>
      <c r="BC61" s="80">
        <v>2</v>
      </c>
      <c r="BD61" s="79" t="str">
        <f>REPLACE(INDEX(GroupVertices[Group],MATCH(Edges[[#This Row],[Vertex 1]],GroupVertices[Vertex],0)),1,1,"")</f>
        <v>2</v>
      </c>
      <c r="BE61" s="79" t="str">
        <f>REPLACE(INDEX(GroupVertices[Group],MATCH(Edges[[#This Row],[Vertex 2]],GroupVertices[Vertex],0)),1,1,"")</f>
        <v>2</v>
      </c>
      <c r="BF61" s="49"/>
      <c r="BG61" s="50"/>
      <c r="BH61" s="49"/>
      <c r="BI61" s="50"/>
      <c r="BJ61" s="49"/>
      <c r="BK61" s="50"/>
      <c r="BL61" s="49"/>
      <c r="BM61" s="50"/>
      <c r="BN61" s="49"/>
    </row>
    <row r="62" spans="1:66" ht="15">
      <c r="A62" s="65" t="s">
        <v>7764</v>
      </c>
      <c r="B62" s="65" t="s">
        <v>7864</v>
      </c>
      <c r="C62" s="66" t="s">
        <v>7805</v>
      </c>
      <c r="D62" s="67">
        <v>6.5</v>
      </c>
      <c r="E62" s="68" t="s">
        <v>132</v>
      </c>
      <c r="F62" s="69">
        <v>23.5</v>
      </c>
      <c r="G62" s="66"/>
      <c r="H62" s="70"/>
      <c r="I62" s="71"/>
      <c r="J62" s="71"/>
      <c r="K62" s="35" t="s">
        <v>65</v>
      </c>
      <c r="L62" s="78">
        <v>62</v>
      </c>
      <c r="M62" s="78"/>
      <c r="N62" s="73"/>
      <c r="O62" s="80" t="s">
        <v>252</v>
      </c>
      <c r="P62" s="82">
        <v>44392.27024305556</v>
      </c>
      <c r="Q62" s="80" t="s">
        <v>7882</v>
      </c>
      <c r="R62" s="80"/>
      <c r="S62" s="80"/>
      <c r="T62" s="85" t="s">
        <v>7900</v>
      </c>
      <c r="U62" s="80"/>
      <c r="V62" s="83" t="str">
        <f>HYPERLINK("https://pbs.twimg.com/profile_images/1237378547225952256/-gpXQWVs_normal.jpg")</f>
        <v>https://pbs.twimg.com/profile_images/1237378547225952256/-gpXQWVs_normal.jpg</v>
      </c>
      <c r="W62" s="82">
        <v>44392.27024305556</v>
      </c>
      <c r="X62" s="88">
        <v>44392</v>
      </c>
      <c r="Y62" s="85" t="s">
        <v>7921</v>
      </c>
      <c r="Z62" s="83" t="str">
        <f>HYPERLINK("https://twitter.com/jfsebastian146/status/1415559040914972674")</f>
        <v>https://twitter.com/jfsebastian146/status/1415559040914972674</v>
      </c>
      <c r="AA62" s="80"/>
      <c r="AB62" s="80"/>
      <c r="AC62" s="85" t="s">
        <v>7961</v>
      </c>
      <c r="AD62" s="80"/>
      <c r="AE62" s="80" t="b">
        <v>0</v>
      </c>
      <c r="AF62" s="80">
        <v>0</v>
      </c>
      <c r="AG62" s="85" t="s">
        <v>253</v>
      </c>
      <c r="AH62" s="80" t="b">
        <v>0</v>
      </c>
      <c r="AI62" s="80" t="s">
        <v>254</v>
      </c>
      <c r="AJ62" s="80"/>
      <c r="AK62" s="85" t="s">
        <v>253</v>
      </c>
      <c r="AL62" s="80" t="b">
        <v>0</v>
      </c>
      <c r="AM62" s="80">
        <v>2</v>
      </c>
      <c r="AN62" s="85" t="s">
        <v>7974</v>
      </c>
      <c r="AO62" s="85" t="s">
        <v>7775</v>
      </c>
      <c r="AP62" s="80" t="b">
        <v>0</v>
      </c>
      <c r="AQ62" s="85" t="s">
        <v>7974</v>
      </c>
      <c r="AR62" s="80" t="s">
        <v>212</v>
      </c>
      <c r="AS62" s="80">
        <v>0</v>
      </c>
      <c r="AT62" s="80">
        <v>0</v>
      </c>
      <c r="AU62" s="80"/>
      <c r="AV62" s="80"/>
      <c r="AW62" s="80"/>
      <c r="AX62" s="80"/>
      <c r="AY62" s="80"/>
      <c r="AZ62" s="80"/>
      <c r="BA62" s="80"/>
      <c r="BB62" s="80"/>
      <c r="BC62" s="80">
        <v>2</v>
      </c>
      <c r="BD62" s="79" t="str">
        <f>REPLACE(INDEX(GroupVertices[Group],MATCH(Edges[[#This Row],[Vertex 1]],GroupVertices[Vertex],0)),1,1,"")</f>
        <v>2</v>
      </c>
      <c r="BE62" s="79" t="str">
        <f>REPLACE(INDEX(GroupVertices[Group],MATCH(Edges[[#This Row],[Vertex 2]],GroupVertices[Vertex],0)),1,1,"")</f>
        <v>2</v>
      </c>
      <c r="BF62" s="49">
        <v>0</v>
      </c>
      <c r="BG62" s="50">
        <v>0</v>
      </c>
      <c r="BH62" s="49">
        <v>0</v>
      </c>
      <c r="BI62" s="50">
        <v>0</v>
      </c>
      <c r="BJ62" s="49">
        <v>0</v>
      </c>
      <c r="BK62" s="50">
        <v>0</v>
      </c>
      <c r="BL62" s="49">
        <v>27</v>
      </c>
      <c r="BM62" s="50">
        <v>100</v>
      </c>
      <c r="BN62" s="49">
        <v>27</v>
      </c>
    </row>
    <row r="63" spans="1:66" ht="15">
      <c r="A63" s="65" t="s">
        <v>7764</v>
      </c>
      <c r="B63" s="65" t="s">
        <v>7869</v>
      </c>
      <c r="C63" s="66" t="s">
        <v>7805</v>
      </c>
      <c r="D63" s="67">
        <v>6.5</v>
      </c>
      <c r="E63" s="68" t="s">
        <v>132</v>
      </c>
      <c r="F63" s="69">
        <v>23.5</v>
      </c>
      <c r="G63" s="66"/>
      <c r="H63" s="70"/>
      <c r="I63" s="71"/>
      <c r="J63" s="71"/>
      <c r="K63" s="35" t="s">
        <v>65</v>
      </c>
      <c r="L63" s="78">
        <v>63</v>
      </c>
      <c r="M63" s="78"/>
      <c r="N63" s="73"/>
      <c r="O63" s="80" t="s">
        <v>251</v>
      </c>
      <c r="P63" s="82">
        <v>44396.771875</v>
      </c>
      <c r="Q63" s="80" t="s">
        <v>7882</v>
      </c>
      <c r="R63" s="80"/>
      <c r="S63" s="80"/>
      <c r="T63" s="85" t="s">
        <v>7900</v>
      </c>
      <c r="U63" s="80"/>
      <c r="V63" s="83" t="str">
        <f>HYPERLINK("https://pbs.twimg.com/profile_images/1237378547225952256/-gpXQWVs_normal.jpg")</f>
        <v>https://pbs.twimg.com/profile_images/1237378547225952256/-gpXQWVs_normal.jpg</v>
      </c>
      <c r="W63" s="82">
        <v>44396.771875</v>
      </c>
      <c r="X63" s="88">
        <v>44396</v>
      </c>
      <c r="Y63" s="85" t="s">
        <v>7922</v>
      </c>
      <c r="Z63" s="83" t="str">
        <f>HYPERLINK("https://twitter.com/jfsebastian146/status/1417190374490136581")</f>
        <v>https://twitter.com/jfsebastian146/status/1417190374490136581</v>
      </c>
      <c r="AA63" s="80"/>
      <c r="AB63" s="80"/>
      <c r="AC63" s="85" t="s">
        <v>7962</v>
      </c>
      <c r="AD63" s="80"/>
      <c r="AE63" s="80" t="b">
        <v>0</v>
      </c>
      <c r="AF63" s="80">
        <v>0</v>
      </c>
      <c r="AG63" s="85" t="s">
        <v>253</v>
      </c>
      <c r="AH63" s="80" t="b">
        <v>0</v>
      </c>
      <c r="AI63" s="80" t="s">
        <v>254</v>
      </c>
      <c r="AJ63" s="80"/>
      <c r="AK63" s="85" t="s">
        <v>253</v>
      </c>
      <c r="AL63" s="80" t="b">
        <v>0</v>
      </c>
      <c r="AM63" s="80">
        <v>4</v>
      </c>
      <c r="AN63" s="85" t="s">
        <v>7979</v>
      </c>
      <c r="AO63" s="85" t="s">
        <v>7775</v>
      </c>
      <c r="AP63" s="80" t="b">
        <v>0</v>
      </c>
      <c r="AQ63" s="85" t="s">
        <v>7979</v>
      </c>
      <c r="AR63" s="80" t="s">
        <v>212</v>
      </c>
      <c r="AS63" s="80">
        <v>0</v>
      </c>
      <c r="AT63" s="80">
        <v>0</v>
      </c>
      <c r="AU63" s="80"/>
      <c r="AV63" s="80"/>
      <c r="AW63" s="80"/>
      <c r="AX63" s="80"/>
      <c r="AY63" s="80"/>
      <c r="AZ63" s="80"/>
      <c r="BA63" s="80"/>
      <c r="BB63" s="80"/>
      <c r="BC63" s="80">
        <v>2</v>
      </c>
      <c r="BD63" s="79" t="str">
        <f>REPLACE(INDEX(GroupVertices[Group],MATCH(Edges[[#This Row],[Vertex 1]],GroupVertices[Vertex],0)),1,1,"")</f>
        <v>2</v>
      </c>
      <c r="BE63" s="79" t="str">
        <f>REPLACE(INDEX(GroupVertices[Group],MATCH(Edges[[#This Row],[Vertex 2]],GroupVertices[Vertex],0)),1,1,"")</f>
        <v>2</v>
      </c>
      <c r="BF63" s="49"/>
      <c r="BG63" s="50"/>
      <c r="BH63" s="49"/>
      <c r="BI63" s="50"/>
      <c r="BJ63" s="49"/>
      <c r="BK63" s="50"/>
      <c r="BL63" s="49"/>
      <c r="BM63" s="50"/>
      <c r="BN63" s="49"/>
    </row>
    <row r="64" spans="1:66" ht="15">
      <c r="A64" s="65" t="s">
        <v>7764</v>
      </c>
      <c r="B64" s="65" t="s">
        <v>7870</v>
      </c>
      <c r="C64" s="66" t="s">
        <v>7805</v>
      </c>
      <c r="D64" s="67">
        <v>6.5</v>
      </c>
      <c r="E64" s="68" t="s">
        <v>132</v>
      </c>
      <c r="F64" s="69">
        <v>23.5</v>
      </c>
      <c r="G64" s="66"/>
      <c r="H64" s="70"/>
      <c r="I64" s="71"/>
      <c r="J64" s="71"/>
      <c r="K64" s="35" t="s">
        <v>65</v>
      </c>
      <c r="L64" s="78">
        <v>64</v>
      </c>
      <c r="M64" s="78"/>
      <c r="N64" s="73"/>
      <c r="O64" s="80" t="s">
        <v>251</v>
      </c>
      <c r="P64" s="82">
        <v>44396.771875</v>
      </c>
      <c r="Q64" s="80" t="s">
        <v>7882</v>
      </c>
      <c r="R64" s="80"/>
      <c r="S64" s="80"/>
      <c r="T64" s="85" t="s">
        <v>7900</v>
      </c>
      <c r="U64" s="80"/>
      <c r="V64" s="83" t="str">
        <f>HYPERLINK("https://pbs.twimg.com/profile_images/1237378547225952256/-gpXQWVs_normal.jpg")</f>
        <v>https://pbs.twimg.com/profile_images/1237378547225952256/-gpXQWVs_normal.jpg</v>
      </c>
      <c r="W64" s="82">
        <v>44396.771875</v>
      </c>
      <c r="X64" s="88">
        <v>44396</v>
      </c>
      <c r="Y64" s="85" t="s">
        <v>7922</v>
      </c>
      <c r="Z64" s="83" t="str">
        <f>HYPERLINK("https://twitter.com/jfsebastian146/status/1417190374490136581")</f>
        <v>https://twitter.com/jfsebastian146/status/1417190374490136581</v>
      </c>
      <c r="AA64" s="80"/>
      <c r="AB64" s="80"/>
      <c r="AC64" s="85" t="s">
        <v>7962</v>
      </c>
      <c r="AD64" s="80"/>
      <c r="AE64" s="80" t="b">
        <v>0</v>
      </c>
      <c r="AF64" s="80">
        <v>0</v>
      </c>
      <c r="AG64" s="85" t="s">
        <v>253</v>
      </c>
      <c r="AH64" s="80" t="b">
        <v>0</v>
      </c>
      <c r="AI64" s="80" t="s">
        <v>254</v>
      </c>
      <c r="AJ64" s="80"/>
      <c r="AK64" s="85" t="s">
        <v>253</v>
      </c>
      <c r="AL64" s="80" t="b">
        <v>0</v>
      </c>
      <c r="AM64" s="80">
        <v>4</v>
      </c>
      <c r="AN64" s="85" t="s">
        <v>7979</v>
      </c>
      <c r="AO64" s="85" t="s">
        <v>7775</v>
      </c>
      <c r="AP64" s="80" t="b">
        <v>0</v>
      </c>
      <c r="AQ64" s="85" t="s">
        <v>7979</v>
      </c>
      <c r="AR64" s="80" t="s">
        <v>212</v>
      </c>
      <c r="AS64" s="80">
        <v>0</v>
      </c>
      <c r="AT64" s="80">
        <v>0</v>
      </c>
      <c r="AU64" s="80"/>
      <c r="AV64" s="80"/>
      <c r="AW64" s="80"/>
      <c r="AX64" s="80"/>
      <c r="AY64" s="80"/>
      <c r="AZ64" s="80"/>
      <c r="BA64" s="80"/>
      <c r="BB64" s="80"/>
      <c r="BC64" s="80">
        <v>2</v>
      </c>
      <c r="BD64" s="79" t="str">
        <f>REPLACE(INDEX(GroupVertices[Group],MATCH(Edges[[#This Row],[Vertex 1]],GroupVertices[Vertex],0)),1,1,"")</f>
        <v>2</v>
      </c>
      <c r="BE64" s="79" t="str">
        <f>REPLACE(INDEX(GroupVertices[Group],MATCH(Edges[[#This Row],[Vertex 2]],GroupVertices[Vertex],0)),1,1,"")</f>
        <v>2</v>
      </c>
      <c r="BF64" s="49"/>
      <c r="BG64" s="50"/>
      <c r="BH64" s="49"/>
      <c r="BI64" s="50"/>
      <c r="BJ64" s="49"/>
      <c r="BK64" s="50"/>
      <c r="BL64" s="49"/>
      <c r="BM64" s="50"/>
      <c r="BN64" s="49"/>
    </row>
    <row r="65" spans="1:66" ht="15">
      <c r="A65" s="65" t="s">
        <v>7764</v>
      </c>
      <c r="B65" s="65" t="s">
        <v>7871</v>
      </c>
      <c r="C65" s="66" t="s">
        <v>7805</v>
      </c>
      <c r="D65" s="67">
        <v>6.5</v>
      </c>
      <c r="E65" s="68" t="s">
        <v>132</v>
      </c>
      <c r="F65" s="69">
        <v>23.5</v>
      </c>
      <c r="G65" s="66"/>
      <c r="H65" s="70"/>
      <c r="I65" s="71"/>
      <c r="J65" s="71"/>
      <c r="K65" s="35" t="s">
        <v>65</v>
      </c>
      <c r="L65" s="78">
        <v>65</v>
      </c>
      <c r="M65" s="78"/>
      <c r="N65" s="73"/>
      <c r="O65" s="80" t="s">
        <v>251</v>
      </c>
      <c r="P65" s="82">
        <v>44396.771875</v>
      </c>
      <c r="Q65" s="80" t="s">
        <v>7882</v>
      </c>
      <c r="R65" s="80"/>
      <c r="S65" s="80"/>
      <c r="T65" s="85" t="s">
        <v>7900</v>
      </c>
      <c r="U65" s="80"/>
      <c r="V65" s="83" t="str">
        <f>HYPERLINK("https://pbs.twimg.com/profile_images/1237378547225952256/-gpXQWVs_normal.jpg")</f>
        <v>https://pbs.twimg.com/profile_images/1237378547225952256/-gpXQWVs_normal.jpg</v>
      </c>
      <c r="W65" s="82">
        <v>44396.771875</v>
      </c>
      <c r="X65" s="88">
        <v>44396</v>
      </c>
      <c r="Y65" s="85" t="s">
        <v>7922</v>
      </c>
      <c r="Z65" s="83" t="str">
        <f>HYPERLINK("https://twitter.com/jfsebastian146/status/1417190374490136581")</f>
        <v>https://twitter.com/jfsebastian146/status/1417190374490136581</v>
      </c>
      <c r="AA65" s="80"/>
      <c r="AB65" s="80"/>
      <c r="AC65" s="85" t="s">
        <v>7962</v>
      </c>
      <c r="AD65" s="80"/>
      <c r="AE65" s="80" t="b">
        <v>0</v>
      </c>
      <c r="AF65" s="80">
        <v>0</v>
      </c>
      <c r="AG65" s="85" t="s">
        <v>253</v>
      </c>
      <c r="AH65" s="80" t="b">
        <v>0</v>
      </c>
      <c r="AI65" s="80" t="s">
        <v>254</v>
      </c>
      <c r="AJ65" s="80"/>
      <c r="AK65" s="85" t="s">
        <v>253</v>
      </c>
      <c r="AL65" s="80" t="b">
        <v>0</v>
      </c>
      <c r="AM65" s="80">
        <v>4</v>
      </c>
      <c r="AN65" s="85" t="s">
        <v>7979</v>
      </c>
      <c r="AO65" s="85" t="s">
        <v>7775</v>
      </c>
      <c r="AP65" s="80" t="b">
        <v>0</v>
      </c>
      <c r="AQ65" s="85" t="s">
        <v>7979</v>
      </c>
      <c r="AR65" s="80" t="s">
        <v>212</v>
      </c>
      <c r="AS65" s="80">
        <v>0</v>
      </c>
      <c r="AT65" s="80">
        <v>0</v>
      </c>
      <c r="AU65" s="80"/>
      <c r="AV65" s="80"/>
      <c r="AW65" s="80"/>
      <c r="AX65" s="80"/>
      <c r="AY65" s="80"/>
      <c r="AZ65" s="80"/>
      <c r="BA65" s="80"/>
      <c r="BB65" s="80"/>
      <c r="BC65" s="80">
        <v>2</v>
      </c>
      <c r="BD65" s="79" t="str">
        <f>REPLACE(INDEX(GroupVertices[Group],MATCH(Edges[[#This Row],[Vertex 1]],GroupVertices[Vertex],0)),1,1,"")</f>
        <v>2</v>
      </c>
      <c r="BE65" s="79" t="str">
        <f>REPLACE(INDEX(GroupVertices[Group],MATCH(Edges[[#This Row],[Vertex 2]],GroupVertices[Vertex],0)),1,1,"")</f>
        <v>2</v>
      </c>
      <c r="BF65" s="49"/>
      <c r="BG65" s="50"/>
      <c r="BH65" s="49"/>
      <c r="BI65" s="50"/>
      <c r="BJ65" s="49"/>
      <c r="BK65" s="50"/>
      <c r="BL65" s="49"/>
      <c r="BM65" s="50"/>
      <c r="BN65" s="49"/>
    </row>
    <row r="66" spans="1:66" ht="15">
      <c r="A66" s="65" t="s">
        <v>7764</v>
      </c>
      <c r="B66" s="65" t="s">
        <v>7872</v>
      </c>
      <c r="C66" s="66" t="s">
        <v>7805</v>
      </c>
      <c r="D66" s="67">
        <v>6.5</v>
      </c>
      <c r="E66" s="68" t="s">
        <v>132</v>
      </c>
      <c r="F66" s="69">
        <v>23.5</v>
      </c>
      <c r="G66" s="66"/>
      <c r="H66" s="70"/>
      <c r="I66" s="71"/>
      <c r="J66" s="71"/>
      <c r="K66" s="35" t="s">
        <v>65</v>
      </c>
      <c r="L66" s="78">
        <v>66</v>
      </c>
      <c r="M66" s="78"/>
      <c r="N66" s="73"/>
      <c r="O66" s="80" t="s">
        <v>251</v>
      </c>
      <c r="P66" s="82">
        <v>44396.771875</v>
      </c>
      <c r="Q66" s="80" t="s">
        <v>7882</v>
      </c>
      <c r="R66" s="80"/>
      <c r="S66" s="80"/>
      <c r="T66" s="85" t="s">
        <v>7900</v>
      </c>
      <c r="U66" s="80"/>
      <c r="V66" s="83" t="str">
        <f>HYPERLINK("https://pbs.twimg.com/profile_images/1237378547225952256/-gpXQWVs_normal.jpg")</f>
        <v>https://pbs.twimg.com/profile_images/1237378547225952256/-gpXQWVs_normal.jpg</v>
      </c>
      <c r="W66" s="82">
        <v>44396.771875</v>
      </c>
      <c r="X66" s="88">
        <v>44396</v>
      </c>
      <c r="Y66" s="85" t="s">
        <v>7922</v>
      </c>
      <c r="Z66" s="83" t="str">
        <f>HYPERLINK("https://twitter.com/jfsebastian146/status/1417190374490136581")</f>
        <v>https://twitter.com/jfsebastian146/status/1417190374490136581</v>
      </c>
      <c r="AA66" s="80"/>
      <c r="AB66" s="80"/>
      <c r="AC66" s="85" t="s">
        <v>7962</v>
      </c>
      <c r="AD66" s="80"/>
      <c r="AE66" s="80" t="b">
        <v>0</v>
      </c>
      <c r="AF66" s="80">
        <v>0</v>
      </c>
      <c r="AG66" s="85" t="s">
        <v>253</v>
      </c>
      <c r="AH66" s="80" t="b">
        <v>0</v>
      </c>
      <c r="AI66" s="80" t="s">
        <v>254</v>
      </c>
      <c r="AJ66" s="80"/>
      <c r="AK66" s="85" t="s">
        <v>253</v>
      </c>
      <c r="AL66" s="80" t="b">
        <v>0</v>
      </c>
      <c r="AM66" s="80">
        <v>4</v>
      </c>
      <c r="AN66" s="85" t="s">
        <v>7979</v>
      </c>
      <c r="AO66" s="85" t="s">
        <v>7775</v>
      </c>
      <c r="AP66" s="80" t="b">
        <v>0</v>
      </c>
      <c r="AQ66" s="85" t="s">
        <v>7979</v>
      </c>
      <c r="AR66" s="80" t="s">
        <v>212</v>
      </c>
      <c r="AS66" s="80">
        <v>0</v>
      </c>
      <c r="AT66" s="80">
        <v>0</v>
      </c>
      <c r="AU66" s="80"/>
      <c r="AV66" s="80"/>
      <c r="AW66" s="80"/>
      <c r="AX66" s="80"/>
      <c r="AY66" s="80"/>
      <c r="AZ66" s="80"/>
      <c r="BA66" s="80"/>
      <c r="BB66" s="80"/>
      <c r="BC66" s="80">
        <v>2</v>
      </c>
      <c r="BD66" s="79" t="str">
        <f>REPLACE(INDEX(GroupVertices[Group],MATCH(Edges[[#This Row],[Vertex 1]],GroupVertices[Vertex],0)),1,1,"")</f>
        <v>2</v>
      </c>
      <c r="BE66" s="79" t="str">
        <f>REPLACE(INDEX(GroupVertices[Group],MATCH(Edges[[#This Row],[Vertex 2]],GroupVertices[Vertex],0)),1,1,"")</f>
        <v>2</v>
      </c>
      <c r="BF66" s="49"/>
      <c r="BG66" s="50"/>
      <c r="BH66" s="49"/>
      <c r="BI66" s="50"/>
      <c r="BJ66" s="49"/>
      <c r="BK66" s="50"/>
      <c r="BL66" s="49"/>
      <c r="BM66" s="50"/>
      <c r="BN66" s="49"/>
    </row>
    <row r="67" spans="1:66" ht="15">
      <c r="A67" s="65" t="s">
        <v>7764</v>
      </c>
      <c r="B67" s="65" t="s">
        <v>7863</v>
      </c>
      <c r="C67" s="66" t="s">
        <v>7805</v>
      </c>
      <c r="D67" s="67">
        <v>6.5</v>
      </c>
      <c r="E67" s="68" t="s">
        <v>132</v>
      </c>
      <c r="F67" s="69">
        <v>23.5</v>
      </c>
      <c r="G67" s="66"/>
      <c r="H67" s="70"/>
      <c r="I67" s="71"/>
      <c r="J67" s="71"/>
      <c r="K67" s="35" t="s">
        <v>65</v>
      </c>
      <c r="L67" s="78">
        <v>67</v>
      </c>
      <c r="M67" s="78"/>
      <c r="N67" s="73"/>
      <c r="O67" s="80" t="s">
        <v>251</v>
      </c>
      <c r="P67" s="82">
        <v>44396.771875</v>
      </c>
      <c r="Q67" s="80" t="s">
        <v>7882</v>
      </c>
      <c r="R67" s="80"/>
      <c r="S67" s="80"/>
      <c r="T67" s="85" t="s">
        <v>7900</v>
      </c>
      <c r="U67" s="80"/>
      <c r="V67" s="83" t="str">
        <f>HYPERLINK("https://pbs.twimg.com/profile_images/1237378547225952256/-gpXQWVs_normal.jpg")</f>
        <v>https://pbs.twimg.com/profile_images/1237378547225952256/-gpXQWVs_normal.jpg</v>
      </c>
      <c r="W67" s="82">
        <v>44396.771875</v>
      </c>
      <c r="X67" s="88">
        <v>44396</v>
      </c>
      <c r="Y67" s="85" t="s">
        <v>7922</v>
      </c>
      <c r="Z67" s="83" t="str">
        <f>HYPERLINK("https://twitter.com/jfsebastian146/status/1417190374490136581")</f>
        <v>https://twitter.com/jfsebastian146/status/1417190374490136581</v>
      </c>
      <c r="AA67" s="80"/>
      <c r="AB67" s="80"/>
      <c r="AC67" s="85" t="s">
        <v>7962</v>
      </c>
      <c r="AD67" s="80"/>
      <c r="AE67" s="80" t="b">
        <v>0</v>
      </c>
      <c r="AF67" s="80">
        <v>0</v>
      </c>
      <c r="AG67" s="85" t="s">
        <v>253</v>
      </c>
      <c r="AH67" s="80" t="b">
        <v>0</v>
      </c>
      <c r="AI67" s="80" t="s">
        <v>254</v>
      </c>
      <c r="AJ67" s="80"/>
      <c r="AK67" s="85" t="s">
        <v>253</v>
      </c>
      <c r="AL67" s="80" t="b">
        <v>0</v>
      </c>
      <c r="AM67" s="80">
        <v>4</v>
      </c>
      <c r="AN67" s="85" t="s">
        <v>7979</v>
      </c>
      <c r="AO67" s="85" t="s">
        <v>7775</v>
      </c>
      <c r="AP67" s="80" t="b">
        <v>0</v>
      </c>
      <c r="AQ67" s="85" t="s">
        <v>7979</v>
      </c>
      <c r="AR67" s="80" t="s">
        <v>212</v>
      </c>
      <c r="AS67" s="80">
        <v>0</v>
      </c>
      <c r="AT67" s="80">
        <v>0</v>
      </c>
      <c r="AU67" s="80"/>
      <c r="AV67" s="80"/>
      <c r="AW67" s="80"/>
      <c r="AX67" s="80"/>
      <c r="AY67" s="80"/>
      <c r="AZ67" s="80"/>
      <c r="BA67" s="80"/>
      <c r="BB67" s="80"/>
      <c r="BC67" s="80">
        <v>2</v>
      </c>
      <c r="BD67" s="79" t="str">
        <f>REPLACE(INDEX(GroupVertices[Group],MATCH(Edges[[#This Row],[Vertex 1]],GroupVertices[Vertex],0)),1,1,"")</f>
        <v>2</v>
      </c>
      <c r="BE67" s="79" t="str">
        <f>REPLACE(INDEX(GroupVertices[Group],MATCH(Edges[[#This Row],[Vertex 2]],GroupVertices[Vertex],0)),1,1,"")</f>
        <v>2</v>
      </c>
      <c r="BF67" s="49"/>
      <c r="BG67" s="50"/>
      <c r="BH67" s="49"/>
      <c r="BI67" s="50"/>
      <c r="BJ67" s="49"/>
      <c r="BK67" s="50"/>
      <c r="BL67" s="49"/>
      <c r="BM67" s="50"/>
      <c r="BN67" s="49"/>
    </row>
    <row r="68" spans="1:66" ht="15">
      <c r="A68" s="65" t="s">
        <v>7764</v>
      </c>
      <c r="B68" s="65" t="s">
        <v>7864</v>
      </c>
      <c r="C68" s="66" t="s">
        <v>7805</v>
      </c>
      <c r="D68" s="67">
        <v>6.5</v>
      </c>
      <c r="E68" s="68" t="s">
        <v>132</v>
      </c>
      <c r="F68" s="69">
        <v>23.5</v>
      </c>
      <c r="G68" s="66"/>
      <c r="H68" s="70"/>
      <c r="I68" s="71"/>
      <c r="J68" s="71"/>
      <c r="K68" s="35" t="s">
        <v>65</v>
      </c>
      <c r="L68" s="78">
        <v>68</v>
      </c>
      <c r="M68" s="78"/>
      <c r="N68" s="73"/>
      <c r="O68" s="80" t="s">
        <v>252</v>
      </c>
      <c r="P68" s="82">
        <v>44396.771875</v>
      </c>
      <c r="Q68" s="80" t="s">
        <v>7882</v>
      </c>
      <c r="R68" s="80"/>
      <c r="S68" s="80"/>
      <c r="T68" s="85" t="s">
        <v>7900</v>
      </c>
      <c r="U68" s="80"/>
      <c r="V68" s="83" t="str">
        <f>HYPERLINK("https://pbs.twimg.com/profile_images/1237378547225952256/-gpXQWVs_normal.jpg")</f>
        <v>https://pbs.twimg.com/profile_images/1237378547225952256/-gpXQWVs_normal.jpg</v>
      </c>
      <c r="W68" s="82">
        <v>44396.771875</v>
      </c>
      <c r="X68" s="88">
        <v>44396</v>
      </c>
      <c r="Y68" s="85" t="s">
        <v>7922</v>
      </c>
      <c r="Z68" s="83" t="str">
        <f>HYPERLINK("https://twitter.com/jfsebastian146/status/1417190374490136581")</f>
        <v>https://twitter.com/jfsebastian146/status/1417190374490136581</v>
      </c>
      <c r="AA68" s="80"/>
      <c r="AB68" s="80"/>
      <c r="AC68" s="85" t="s">
        <v>7962</v>
      </c>
      <c r="AD68" s="80"/>
      <c r="AE68" s="80" t="b">
        <v>0</v>
      </c>
      <c r="AF68" s="80">
        <v>0</v>
      </c>
      <c r="AG68" s="85" t="s">
        <v>253</v>
      </c>
      <c r="AH68" s="80" t="b">
        <v>0</v>
      </c>
      <c r="AI68" s="80" t="s">
        <v>254</v>
      </c>
      <c r="AJ68" s="80"/>
      <c r="AK68" s="85" t="s">
        <v>253</v>
      </c>
      <c r="AL68" s="80" t="b">
        <v>0</v>
      </c>
      <c r="AM68" s="80">
        <v>4</v>
      </c>
      <c r="AN68" s="85" t="s">
        <v>7979</v>
      </c>
      <c r="AO68" s="85" t="s">
        <v>7775</v>
      </c>
      <c r="AP68" s="80" t="b">
        <v>0</v>
      </c>
      <c r="AQ68" s="85" t="s">
        <v>7979</v>
      </c>
      <c r="AR68" s="80" t="s">
        <v>212</v>
      </c>
      <c r="AS68" s="80">
        <v>0</v>
      </c>
      <c r="AT68" s="80">
        <v>0</v>
      </c>
      <c r="AU68" s="80"/>
      <c r="AV68" s="80"/>
      <c r="AW68" s="80"/>
      <c r="AX68" s="80"/>
      <c r="AY68" s="80"/>
      <c r="AZ68" s="80"/>
      <c r="BA68" s="80"/>
      <c r="BB68" s="80"/>
      <c r="BC68" s="80">
        <v>2</v>
      </c>
      <c r="BD68" s="79" t="str">
        <f>REPLACE(INDEX(GroupVertices[Group],MATCH(Edges[[#This Row],[Vertex 1]],GroupVertices[Vertex],0)),1,1,"")</f>
        <v>2</v>
      </c>
      <c r="BE68" s="79" t="str">
        <f>REPLACE(INDEX(GroupVertices[Group],MATCH(Edges[[#This Row],[Vertex 2]],GroupVertices[Vertex],0)),1,1,"")</f>
        <v>2</v>
      </c>
      <c r="BF68" s="49">
        <v>0</v>
      </c>
      <c r="BG68" s="50">
        <v>0</v>
      </c>
      <c r="BH68" s="49">
        <v>0</v>
      </c>
      <c r="BI68" s="50">
        <v>0</v>
      </c>
      <c r="BJ68" s="49">
        <v>0</v>
      </c>
      <c r="BK68" s="50">
        <v>0</v>
      </c>
      <c r="BL68" s="49">
        <v>27</v>
      </c>
      <c r="BM68" s="50">
        <v>100</v>
      </c>
      <c r="BN68" s="49">
        <v>27</v>
      </c>
    </row>
    <row r="69" spans="1:66" ht="15">
      <c r="A69" s="65" t="s">
        <v>7859</v>
      </c>
      <c r="B69" s="65" t="s">
        <v>7868</v>
      </c>
      <c r="C69" s="66" t="s">
        <v>7742</v>
      </c>
      <c r="D69" s="67">
        <v>10</v>
      </c>
      <c r="E69" s="68" t="s">
        <v>132</v>
      </c>
      <c r="F69" s="69">
        <v>12</v>
      </c>
      <c r="G69" s="66"/>
      <c r="H69" s="70"/>
      <c r="I69" s="71"/>
      <c r="J69" s="71"/>
      <c r="K69" s="35" t="s">
        <v>65</v>
      </c>
      <c r="L69" s="78">
        <v>69</v>
      </c>
      <c r="M69" s="78"/>
      <c r="N69" s="73"/>
      <c r="O69" s="80" t="s">
        <v>250</v>
      </c>
      <c r="P69" s="82">
        <v>44390.20887731481</v>
      </c>
      <c r="Q69" s="80" t="s">
        <v>7886</v>
      </c>
      <c r="R69" s="83" t="str">
        <f>HYPERLINK("https://vivianfrancos.com/conoce-las-metricas-de-un-hashtag-antes-de-interactuar-con-sus-audiencias/")</f>
        <v>https://vivianfrancos.com/conoce-las-metricas-de-un-hashtag-antes-de-interactuar-con-sus-audiencias/</v>
      </c>
      <c r="S69" s="80" t="s">
        <v>7895</v>
      </c>
      <c r="T69" s="85" t="s">
        <v>7897</v>
      </c>
      <c r="U69" s="80"/>
      <c r="V69" s="83" t="str">
        <f>HYPERLINK("https://pbs.twimg.com/profile_images/632321042292174848/v4aJk87k_normal.png")</f>
        <v>https://pbs.twimg.com/profile_images/632321042292174848/v4aJk87k_normal.png</v>
      </c>
      <c r="W69" s="82">
        <v>44390.20887731481</v>
      </c>
      <c r="X69" s="88">
        <v>44390</v>
      </c>
      <c r="Y69" s="85" t="s">
        <v>7923</v>
      </c>
      <c r="Z69" s="83" t="str">
        <f>HYPERLINK("https://twitter.com/sapiensdigital/status/1414812025646198788")</f>
        <v>https://twitter.com/sapiensdigital/status/1414812025646198788</v>
      </c>
      <c r="AA69" s="80"/>
      <c r="AB69" s="80"/>
      <c r="AC69" s="85" t="s">
        <v>7963</v>
      </c>
      <c r="AD69" s="80"/>
      <c r="AE69" s="80" t="b">
        <v>0</v>
      </c>
      <c r="AF69" s="80">
        <v>1</v>
      </c>
      <c r="AG69" s="85" t="s">
        <v>253</v>
      </c>
      <c r="AH69" s="80" t="b">
        <v>0</v>
      </c>
      <c r="AI69" s="80" t="s">
        <v>256</v>
      </c>
      <c r="AJ69" s="80"/>
      <c r="AK69" s="85" t="s">
        <v>253</v>
      </c>
      <c r="AL69" s="80" t="b">
        <v>0</v>
      </c>
      <c r="AM69" s="80">
        <v>1</v>
      </c>
      <c r="AN69" s="85" t="s">
        <v>253</v>
      </c>
      <c r="AO69" s="85" t="s">
        <v>7986</v>
      </c>
      <c r="AP69" s="80" t="b">
        <v>0</v>
      </c>
      <c r="AQ69" s="85" t="s">
        <v>7963</v>
      </c>
      <c r="AR69" s="80" t="s">
        <v>212</v>
      </c>
      <c r="AS69" s="80">
        <v>0</v>
      </c>
      <c r="AT69" s="80">
        <v>0</v>
      </c>
      <c r="AU69" s="80"/>
      <c r="AV69" s="80"/>
      <c r="AW69" s="80"/>
      <c r="AX69" s="80"/>
      <c r="AY69" s="80"/>
      <c r="AZ69" s="80"/>
      <c r="BA69" s="80"/>
      <c r="BB69" s="80"/>
      <c r="BC69" s="80">
        <v>3</v>
      </c>
      <c r="BD69" s="79" t="str">
        <f>REPLACE(INDEX(GroupVertices[Group],MATCH(Edges[[#This Row],[Vertex 1]],GroupVertices[Vertex],0)),1,1,"")</f>
        <v>1</v>
      </c>
      <c r="BE69" s="79" t="str">
        <f>REPLACE(INDEX(GroupVertices[Group],MATCH(Edges[[#This Row],[Vertex 2]],GroupVertices[Vertex],0)),1,1,"")</f>
        <v>1</v>
      </c>
      <c r="BF69" s="49">
        <v>0</v>
      </c>
      <c r="BG69" s="50">
        <v>0</v>
      </c>
      <c r="BH69" s="49">
        <v>0</v>
      </c>
      <c r="BI69" s="50">
        <v>0</v>
      </c>
      <c r="BJ69" s="49">
        <v>0</v>
      </c>
      <c r="BK69" s="50">
        <v>0</v>
      </c>
      <c r="BL69" s="49">
        <v>17</v>
      </c>
      <c r="BM69" s="50">
        <v>100</v>
      </c>
      <c r="BN69" s="49">
        <v>17</v>
      </c>
    </row>
    <row r="70" spans="1:66" ht="15">
      <c r="A70" s="65" t="s">
        <v>7859</v>
      </c>
      <c r="B70" s="65" t="s">
        <v>7868</v>
      </c>
      <c r="C70" s="66" t="s">
        <v>7742</v>
      </c>
      <c r="D70" s="67">
        <v>10</v>
      </c>
      <c r="E70" s="68" t="s">
        <v>132</v>
      </c>
      <c r="F70" s="69">
        <v>12</v>
      </c>
      <c r="G70" s="66"/>
      <c r="H70" s="70"/>
      <c r="I70" s="71"/>
      <c r="J70" s="71"/>
      <c r="K70" s="35" t="s">
        <v>65</v>
      </c>
      <c r="L70" s="78">
        <v>70</v>
      </c>
      <c r="M70" s="78"/>
      <c r="N70" s="73"/>
      <c r="O70" s="80" t="s">
        <v>250</v>
      </c>
      <c r="P70" s="82">
        <v>44392.16668981482</v>
      </c>
      <c r="Q70" s="80" t="s">
        <v>7887</v>
      </c>
      <c r="R70" s="83" t="str">
        <f>HYPERLINK("https://vivianfrancos.com/conoce-las-metricas-de-un-hashtag-antes-de-interactuar-con-sus-audiencias/")</f>
        <v>https://vivianfrancos.com/conoce-las-metricas-de-un-hashtag-antes-de-interactuar-con-sus-audiencias/</v>
      </c>
      <c r="S70" s="80" t="s">
        <v>7895</v>
      </c>
      <c r="T70" s="85" t="s">
        <v>7897</v>
      </c>
      <c r="U70" s="80"/>
      <c r="V70" s="83" t="str">
        <f>HYPERLINK("https://pbs.twimg.com/profile_images/632321042292174848/v4aJk87k_normal.png")</f>
        <v>https://pbs.twimg.com/profile_images/632321042292174848/v4aJk87k_normal.png</v>
      </c>
      <c r="W70" s="82">
        <v>44392.16668981482</v>
      </c>
      <c r="X70" s="88">
        <v>44392</v>
      </c>
      <c r="Y70" s="85" t="s">
        <v>7924</v>
      </c>
      <c r="Z70" s="83" t="str">
        <f>HYPERLINK("https://twitter.com/sapiensdigital/status/1415521514166890501")</f>
        <v>https://twitter.com/sapiensdigital/status/1415521514166890501</v>
      </c>
      <c r="AA70" s="80"/>
      <c r="AB70" s="80"/>
      <c r="AC70" s="85" t="s">
        <v>7964</v>
      </c>
      <c r="AD70" s="80"/>
      <c r="AE70" s="80" t="b">
        <v>0</v>
      </c>
      <c r="AF70" s="80">
        <v>1</v>
      </c>
      <c r="AG70" s="85" t="s">
        <v>253</v>
      </c>
      <c r="AH70" s="80" t="b">
        <v>0</v>
      </c>
      <c r="AI70" s="80" t="s">
        <v>256</v>
      </c>
      <c r="AJ70" s="80"/>
      <c r="AK70" s="85" t="s">
        <v>253</v>
      </c>
      <c r="AL70" s="80" t="b">
        <v>0</v>
      </c>
      <c r="AM70" s="80">
        <v>1</v>
      </c>
      <c r="AN70" s="85" t="s">
        <v>253</v>
      </c>
      <c r="AO70" s="85" t="s">
        <v>7986</v>
      </c>
      <c r="AP70" s="80" t="b">
        <v>0</v>
      </c>
      <c r="AQ70" s="85" t="s">
        <v>7964</v>
      </c>
      <c r="AR70" s="80" t="s">
        <v>212</v>
      </c>
      <c r="AS70" s="80">
        <v>0</v>
      </c>
      <c r="AT70" s="80">
        <v>0</v>
      </c>
      <c r="AU70" s="80"/>
      <c r="AV70" s="80"/>
      <c r="AW70" s="80"/>
      <c r="AX70" s="80"/>
      <c r="AY70" s="80"/>
      <c r="AZ70" s="80"/>
      <c r="BA70" s="80"/>
      <c r="BB70" s="80"/>
      <c r="BC70" s="80">
        <v>3</v>
      </c>
      <c r="BD70" s="79" t="str">
        <f>REPLACE(INDEX(GroupVertices[Group],MATCH(Edges[[#This Row],[Vertex 1]],GroupVertices[Vertex],0)),1,1,"")</f>
        <v>1</v>
      </c>
      <c r="BE70" s="79" t="str">
        <f>REPLACE(INDEX(GroupVertices[Group],MATCH(Edges[[#This Row],[Vertex 2]],GroupVertices[Vertex],0)),1,1,"")</f>
        <v>1</v>
      </c>
      <c r="BF70" s="49">
        <v>0</v>
      </c>
      <c r="BG70" s="50">
        <v>0</v>
      </c>
      <c r="BH70" s="49">
        <v>0</v>
      </c>
      <c r="BI70" s="50">
        <v>0</v>
      </c>
      <c r="BJ70" s="49">
        <v>0</v>
      </c>
      <c r="BK70" s="50">
        <v>0</v>
      </c>
      <c r="BL70" s="49">
        <v>17</v>
      </c>
      <c r="BM70" s="50">
        <v>100</v>
      </c>
      <c r="BN70" s="49">
        <v>17</v>
      </c>
    </row>
    <row r="71" spans="1:66" ht="15">
      <c r="A71" s="65" t="s">
        <v>7859</v>
      </c>
      <c r="B71" s="65" t="s">
        <v>7868</v>
      </c>
      <c r="C71" s="66" t="s">
        <v>7742</v>
      </c>
      <c r="D71" s="67">
        <v>10</v>
      </c>
      <c r="E71" s="68" t="s">
        <v>132</v>
      </c>
      <c r="F71" s="69">
        <v>12</v>
      </c>
      <c r="G71" s="66"/>
      <c r="H71" s="70"/>
      <c r="I71" s="71"/>
      <c r="J71" s="71"/>
      <c r="K71" s="35" t="s">
        <v>65</v>
      </c>
      <c r="L71" s="78">
        <v>71</v>
      </c>
      <c r="M71" s="78"/>
      <c r="N71" s="73"/>
      <c r="O71" s="80" t="s">
        <v>250</v>
      </c>
      <c r="P71" s="82">
        <v>44397.30631944445</v>
      </c>
      <c r="Q71" s="80" t="s">
        <v>7888</v>
      </c>
      <c r="R71" s="83" t="str">
        <f>HYPERLINK("https://vivianfrancos.com/conoce-las-metricas-de-un-hashtag-antes-de-interactuar-con-sus-audiencias/")</f>
        <v>https://vivianfrancos.com/conoce-las-metricas-de-un-hashtag-antes-de-interactuar-con-sus-audiencias/</v>
      </c>
      <c r="S71" s="80" t="s">
        <v>7895</v>
      </c>
      <c r="T71" s="85" t="s">
        <v>7897</v>
      </c>
      <c r="U71" s="80"/>
      <c r="V71" s="83" t="str">
        <f>HYPERLINK("https://pbs.twimg.com/profile_images/632321042292174848/v4aJk87k_normal.png")</f>
        <v>https://pbs.twimg.com/profile_images/632321042292174848/v4aJk87k_normal.png</v>
      </c>
      <c r="W71" s="82">
        <v>44397.30631944445</v>
      </c>
      <c r="X71" s="88">
        <v>44397</v>
      </c>
      <c r="Y71" s="85" t="s">
        <v>7811</v>
      </c>
      <c r="Z71" s="83" t="str">
        <f>HYPERLINK("https://twitter.com/sapiensdigital/status/1417384052819124235")</f>
        <v>https://twitter.com/sapiensdigital/status/1417384052819124235</v>
      </c>
      <c r="AA71" s="80"/>
      <c r="AB71" s="80"/>
      <c r="AC71" s="85" t="s">
        <v>7965</v>
      </c>
      <c r="AD71" s="80"/>
      <c r="AE71" s="80" t="b">
        <v>0</v>
      </c>
      <c r="AF71" s="80">
        <v>1</v>
      </c>
      <c r="AG71" s="85" t="s">
        <v>253</v>
      </c>
      <c r="AH71" s="80" t="b">
        <v>0</v>
      </c>
      <c r="AI71" s="80" t="s">
        <v>256</v>
      </c>
      <c r="AJ71" s="80"/>
      <c r="AK71" s="85" t="s">
        <v>253</v>
      </c>
      <c r="AL71" s="80" t="b">
        <v>0</v>
      </c>
      <c r="AM71" s="80">
        <v>1</v>
      </c>
      <c r="AN71" s="85" t="s">
        <v>253</v>
      </c>
      <c r="AO71" s="85" t="s">
        <v>7986</v>
      </c>
      <c r="AP71" s="80" t="b">
        <v>0</v>
      </c>
      <c r="AQ71" s="85" t="s">
        <v>7965</v>
      </c>
      <c r="AR71" s="80" t="s">
        <v>212</v>
      </c>
      <c r="AS71" s="80">
        <v>0</v>
      </c>
      <c r="AT71" s="80">
        <v>0</v>
      </c>
      <c r="AU71" s="80"/>
      <c r="AV71" s="80"/>
      <c r="AW71" s="80"/>
      <c r="AX71" s="80"/>
      <c r="AY71" s="80"/>
      <c r="AZ71" s="80"/>
      <c r="BA71" s="80"/>
      <c r="BB71" s="80"/>
      <c r="BC71" s="80">
        <v>3</v>
      </c>
      <c r="BD71" s="79" t="str">
        <f>REPLACE(INDEX(GroupVertices[Group],MATCH(Edges[[#This Row],[Vertex 1]],GroupVertices[Vertex],0)),1,1,"")</f>
        <v>1</v>
      </c>
      <c r="BE71" s="79" t="str">
        <f>REPLACE(INDEX(GroupVertices[Group],MATCH(Edges[[#This Row],[Vertex 2]],GroupVertices[Vertex],0)),1,1,"")</f>
        <v>1</v>
      </c>
      <c r="BF71" s="49">
        <v>0</v>
      </c>
      <c r="BG71" s="50">
        <v>0</v>
      </c>
      <c r="BH71" s="49">
        <v>0</v>
      </c>
      <c r="BI71" s="50">
        <v>0</v>
      </c>
      <c r="BJ71" s="49">
        <v>0</v>
      </c>
      <c r="BK71" s="50">
        <v>0</v>
      </c>
      <c r="BL71" s="49">
        <v>17</v>
      </c>
      <c r="BM71" s="50">
        <v>100</v>
      </c>
      <c r="BN71" s="49">
        <v>17</v>
      </c>
    </row>
    <row r="72" spans="1:66" ht="15">
      <c r="A72" s="65" t="s">
        <v>7860</v>
      </c>
      <c r="B72" s="65" t="s">
        <v>7868</v>
      </c>
      <c r="C72" s="66" t="s">
        <v>7741</v>
      </c>
      <c r="D72" s="67">
        <v>3</v>
      </c>
      <c r="E72" s="68" t="s">
        <v>132</v>
      </c>
      <c r="F72" s="69">
        <v>35</v>
      </c>
      <c r="G72" s="66"/>
      <c r="H72" s="70"/>
      <c r="I72" s="71"/>
      <c r="J72" s="71"/>
      <c r="K72" s="35" t="s">
        <v>65</v>
      </c>
      <c r="L72" s="78">
        <v>72</v>
      </c>
      <c r="M72" s="78"/>
      <c r="N72" s="73"/>
      <c r="O72" s="80" t="s">
        <v>250</v>
      </c>
      <c r="P72" s="82">
        <v>44397.34756944444</v>
      </c>
      <c r="Q72" s="80" t="s">
        <v>7889</v>
      </c>
      <c r="R72" s="83" t="str">
        <f>HYPERLINK("https://vivianfrancos.com/conoce-las-metricas-de-un-hashtag-antes-de-interactuar-con-sus-audiencias/")</f>
        <v>https://vivianfrancos.com/conoce-las-metricas-de-un-hashtag-antes-de-interactuar-con-sus-audiencias/</v>
      </c>
      <c r="S72" s="80" t="s">
        <v>7895</v>
      </c>
      <c r="T72" s="85" t="s">
        <v>7897</v>
      </c>
      <c r="U72" s="80"/>
      <c r="V72" s="83" t="str">
        <f>HYPERLINK("https://pbs.twimg.com/profile_images/1342084692993040384/3v2I3dKj_normal.jpg")</f>
        <v>https://pbs.twimg.com/profile_images/1342084692993040384/3v2I3dKj_normal.jpg</v>
      </c>
      <c r="W72" s="82">
        <v>44397.34756944444</v>
      </c>
      <c r="X72" s="88">
        <v>44397</v>
      </c>
      <c r="Y72" s="85" t="s">
        <v>7814</v>
      </c>
      <c r="Z72" s="83" t="str">
        <f>HYPERLINK("https://twitter.com/marketintools1/status/1417399001964482561")</f>
        <v>https://twitter.com/marketintools1/status/1417399001964482561</v>
      </c>
      <c r="AA72" s="80"/>
      <c r="AB72" s="80"/>
      <c r="AC72" s="85" t="s">
        <v>7966</v>
      </c>
      <c r="AD72" s="80"/>
      <c r="AE72" s="80" t="b">
        <v>0</v>
      </c>
      <c r="AF72" s="80">
        <v>2</v>
      </c>
      <c r="AG72" s="85" t="s">
        <v>253</v>
      </c>
      <c r="AH72" s="80" t="b">
        <v>0</v>
      </c>
      <c r="AI72" s="80" t="s">
        <v>256</v>
      </c>
      <c r="AJ72" s="80"/>
      <c r="AK72" s="85" t="s">
        <v>253</v>
      </c>
      <c r="AL72" s="80" t="b">
        <v>0</v>
      </c>
      <c r="AM72" s="80">
        <v>1</v>
      </c>
      <c r="AN72" s="85" t="s">
        <v>253</v>
      </c>
      <c r="AO72" s="85" t="s">
        <v>7986</v>
      </c>
      <c r="AP72" s="80" t="b">
        <v>0</v>
      </c>
      <c r="AQ72" s="85" t="s">
        <v>7966</v>
      </c>
      <c r="AR72" s="80" t="s">
        <v>212</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v>0</v>
      </c>
      <c r="BG72" s="50">
        <v>0</v>
      </c>
      <c r="BH72" s="49">
        <v>0</v>
      </c>
      <c r="BI72" s="50">
        <v>0</v>
      </c>
      <c r="BJ72" s="49">
        <v>0</v>
      </c>
      <c r="BK72" s="50">
        <v>0</v>
      </c>
      <c r="BL72" s="49">
        <v>17</v>
      </c>
      <c r="BM72" s="50">
        <v>100</v>
      </c>
      <c r="BN72" s="49">
        <v>17</v>
      </c>
    </row>
    <row r="73" spans="1:66" ht="15">
      <c r="A73" s="65" t="s">
        <v>7861</v>
      </c>
      <c r="B73" s="65" t="s">
        <v>7868</v>
      </c>
      <c r="C73" s="66" t="s">
        <v>7741</v>
      </c>
      <c r="D73" s="67">
        <v>3</v>
      </c>
      <c r="E73" s="68" t="s">
        <v>132</v>
      </c>
      <c r="F73" s="69">
        <v>35</v>
      </c>
      <c r="G73" s="66"/>
      <c r="H73" s="70"/>
      <c r="I73" s="71"/>
      <c r="J73" s="71"/>
      <c r="K73" s="35" t="s">
        <v>65</v>
      </c>
      <c r="L73" s="78">
        <v>73</v>
      </c>
      <c r="M73" s="78"/>
      <c r="N73" s="73"/>
      <c r="O73" s="80" t="s">
        <v>250</v>
      </c>
      <c r="P73" s="82">
        <v>44396.85011574074</v>
      </c>
      <c r="Q73" s="80" t="s">
        <v>7890</v>
      </c>
      <c r="R73" s="83" t="str">
        <f>HYPERLINK("https://vivianfrancos.com/conoce-las-metricas-de-un-hashtag-antes-de-interactuar-con-sus-audiencias/")</f>
        <v>https://vivianfrancos.com/conoce-las-metricas-de-un-hashtag-antes-de-interactuar-con-sus-audiencias/</v>
      </c>
      <c r="S73" s="80" t="s">
        <v>7895</v>
      </c>
      <c r="T73" s="85" t="s">
        <v>7903</v>
      </c>
      <c r="U73" s="80"/>
      <c r="V73" s="83" t="str">
        <f>HYPERLINK("https://pbs.twimg.com/profile_images/1172688333941686272/QeA-IRS0_normal.jpg")</f>
        <v>https://pbs.twimg.com/profile_images/1172688333941686272/QeA-IRS0_normal.jpg</v>
      </c>
      <c r="W73" s="82">
        <v>44396.85011574074</v>
      </c>
      <c r="X73" s="88">
        <v>44396</v>
      </c>
      <c r="Y73" s="85" t="s">
        <v>7925</v>
      </c>
      <c r="Z73" s="83" t="str">
        <f>HYPERLINK("https://twitter.com/emarketersocial/status/1417218730292035591")</f>
        <v>https://twitter.com/emarketersocial/status/1417218730292035591</v>
      </c>
      <c r="AA73" s="80"/>
      <c r="AB73" s="80"/>
      <c r="AC73" s="85" t="s">
        <v>7967</v>
      </c>
      <c r="AD73" s="80"/>
      <c r="AE73" s="80" t="b">
        <v>0</v>
      </c>
      <c r="AF73" s="80">
        <v>3</v>
      </c>
      <c r="AG73" s="85" t="s">
        <v>253</v>
      </c>
      <c r="AH73" s="80" t="b">
        <v>0</v>
      </c>
      <c r="AI73" s="80" t="s">
        <v>256</v>
      </c>
      <c r="AJ73" s="80"/>
      <c r="AK73" s="85" t="s">
        <v>253</v>
      </c>
      <c r="AL73" s="80" t="b">
        <v>0</v>
      </c>
      <c r="AM73" s="80">
        <v>2</v>
      </c>
      <c r="AN73" s="85" t="s">
        <v>253</v>
      </c>
      <c r="AO73" s="85" t="s">
        <v>7986</v>
      </c>
      <c r="AP73" s="80" t="b">
        <v>0</v>
      </c>
      <c r="AQ73" s="85" t="s">
        <v>7967</v>
      </c>
      <c r="AR73" s="80" t="s">
        <v>212</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v>0</v>
      </c>
      <c r="BG73" s="50">
        <v>0</v>
      </c>
      <c r="BH73" s="49">
        <v>0</v>
      </c>
      <c r="BI73" s="50">
        <v>0</v>
      </c>
      <c r="BJ73" s="49">
        <v>0</v>
      </c>
      <c r="BK73" s="50">
        <v>0</v>
      </c>
      <c r="BL73" s="49">
        <v>25</v>
      </c>
      <c r="BM73" s="50">
        <v>100</v>
      </c>
      <c r="BN73" s="49">
        <v>25</v>
      </c>
    </row>
    <row r="74" spans="1:66" ht="15">
      <c r="A74" s="65" t="s">
        <v>7862</v>
      </c>
      <c r="B74" s="65" t="s">
        <v>7861</v>
      </c>
      <c r="C74" s="66" t="s">
        <v>7741</v>
      </c>
      <c r="D74" s="67">
        <v>3</v>
      </c>
      <c r="E74" s="68" t="s">
        <v>132</v>
      </c>
      <c r="F74" s="69">
        <v>35</v>
      </c>
      <c r="G74" s="66"/>
      <c r="H74" s="70"/>
      <c r="I74" s="71"/>
      <c r="J74" s="71"/>
      <c r="K74" s="35" t="s">
        <v>65</v>
      </c>
      <c r="L74" s="78">
        <v>74</v>
      </c>
      <c r="M74" s="78"/>
      <c r="N74" s="73"/>
      <c r="O74" s="80" t="s">
        <v>252</v>
      </c>
      <c r="P74" s="82">
        <v>44397.50013888889</v>
      </c>
      <c r="Q74" s="80" t="s">
        <v>7890</v>
      </c>
      <c r="R74" s="83" t="str">
        <f>HYPERLINK("https://vivianfrancos.com/conoce-las-metricas-de-un-hashtag-antes-de-interactuar-con-sus-audiencias/")</f>
        <v>https://vivianfrancos.com/conoce-las-metricas-de-un-hashtag-antes-de-interactuar-con-sus-audiencias/</v>
      </c>
      <c r="S74" s="80" t="s">
        <v>7895</v>
      </c>
      <c r="T74" s="85" t="s">
        <v>7903</v>
      </c>
      <c r="U74" s="80"/>
      <c r="V74" s="83" t="str">
        <f>HYPERLINK("https://pbs.twimg.com/profile_images/1379079169129189387/EjdTeJpo_normal.jpg")</f>
        <v>https://pbs.twimg.com/profile_images/1379079169129189387/EjdTeJpo_normal.jpg</v>
      </c>
      <c r="W74" s="82">
        <v>44397.50013888889</v>
      </c>
      <c r="X74" s="88">
        <v>44397</v>
      </c>
      <c r="Y74" s="85" t="s">
        <v>7774</v>
      </c>
      <c r="Z74" s="83" t="str">
        <f>HYPERLINK("https://twitter.com/ancelernesto/status/1417454291623813238")</f>
        <v>https://twitter.com/ancelernesto/status/1417454291623813238</v>
      </c>
      <c r="AA74" s="80"/>
      <c r="AB74" s="80"/>
      <c r="AC74" s="85" t="s">
        <v>7968</v>
      </c>
      <c r="AD74" s="80"/>
      <c r="AE74" s="80" t="b">
        <v>0</v>
      </c>
      <c r="AF74" s="80">
        <v>0</v>
      </c>
      <c r="AG74" s="85" t="s">
        <v>253</v>
      </c>
      <c r="AH74" s="80" t="b">
        <v>0</v>
      </c>
      <c r="AI74" s="80" t="s">
        <v>256</v>
      </c>
      <c r="AJ74" s="80"/>
      <c r="AK74" s="85" t="s">
        <v>253</v>
      </c>
      <c r="AL74" s="80" t="b">
        <v>0</v>
      </c>
      <c r="AM74" s="80">
        <v>2</v>
      </c>
      <c r="AN74" s="85" t="s">
        <v>7967</v>
      </c>
      <c r="AO74" s="85" t="s">
        <v>259</v>
      </c>
      <c r="AP74" s="80" t="b">
        <v>0</v>
      </c>
      <c r="AQ74" s="85" t="s">
        <v>7967</v>
      </c>
      <c r="AR74" s="80" t="s">
        <v>212</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7862</v>
      </c>
      <c r="B75" s="65" t="s">
        <v>7868</v>
      </c>
      <c r="C75" s="66" t="s">
        <v>7741</v>
      </c>
      <c r="D75" s="67">
        <v>3</v>
      </c>
      <c r="E75" s="68" t="s">
        <v>132</v>
      </c>
      <c r="F75" s="69">
        <v>35</v>
      </c>
      <c r="G75" s="66"/>
      <c r="H75" s="70"/>
      <c r="I75" s="71"/>
      <c r="J75" s="71"/>
      <c r="K75" s="35" t="s">
        <v>65</v>
      </c>
      <c r="L75" s="78">
        <v>75</v>
      </c>
      <c r="M75" s="78"/>
      <c r="N75" s="73"/>
      <c r="O75" s="80" t="s">
        <v>251</v>
      </c>
      <c r="P75" s="82">
        <v>44397.50013888889</v>
      </c>
      <c r="Q75" s="80" t="s">
        <v>7890</v>
      </c>
      <c r="R75" s="83" t="str">
        <f>HYPERLINK("https://vivianfrancos.com/conoce-las-metricas-de-un-hashtag-antes-de-interactuar-con-sus-audiencias/")</f>
        <v>https://vivianfrancos.com/conoce-las-metricas-de-un-hashtag-antes-de-interactuar-con-sus-audiencias/</v>
      </c>
      <c r="S75" s="80" t="s">
        <v>7895</v>
      </c>
      <c r="T75" s="85" t="s">
        <v>7903</v>
      </c>
      <c r="U75" s="80"/>
      <c r="V75" s="83" t="str">
        <f>HYPERLINK("https://pbs.twimg.com/profile_images/1379079169129189387/EjdTeJpo_normal.jpg")</f>
        <v>https://pbs.twimg.com/profile_images/1379079169129189387/EjdTeJpo_normal.jpg</v>
      </c>
      <c r="W75" s="82">
        <v>44397.50013888889</v>
      </c>
      <c r="X75" s="88">
        <v>44397</v>
      </c>
      <c r="Y75" s="85" t="s">
        <v>7774</v>
      </c>
      <c r="Z75" s="83" t="str">
        <f>HYPERLINK("https://twitter.com/ancelernesto/status/1417454291623813238")</f>
        <v>https://twitter.com/ancelernesto/status/1417454291623813238</v>
      </c>
      <c r="AA75" s="80"/>
      <c r="AB75" s="80"/>
      <c r="AC75" s="85" t="s">
        <v>7968</v>
      </c>
      <c r="AD75" s="80"/>
      <c r="AE75" s="80" t="b">
        <v>0</v>
      </c>
      <c r="AF75" s="80">
        <v>0</v>
      </c>
      <c r="AG75" s="85" t="s">
        <v>253</v>
      </c>
      <c r="AH75" s="80" t="b">
        <v>0</v>
      </c>
      <c r="AI75" s="80" t="s">
        <v>256</v>
      </c>
      <c r="AJ75" s="80"/>
      <c r="AK75" s="85" t="s">
        <v>253</v>
      </c>
      <c r="AL75" s="80" t="b">
        <v>0</v>
      </c>
      <c r="AM75" s="80">
        <v>2</v>
      </c>
      <c r="AN75" s="85" t="s">
        <v>7967</v>
      </c>
      <c r="AO75" s="85" t="s">
        <v>259</v>
      </c>
      <c r="AP75" s="80" t="b">
        <v>0</v>
      </c>
      <c r="AQ75" s="85" t="s">
        <v>7967</v>
      </c>
      <c r="AR75" s="80" t="s">
        <v>212</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v>0</v>
      </c>
      <c r="BG75" s="50">
        <v>0</v>
      </c>
      <c r="BH75" s="49">
        <v>0</v>
      </c>
      <c r="BI75" s="50">
        <v>0</v>
      </c>
      <c r="BJ75" s="49">
        <v>0</v>
      </c>
      <c r="BK75" s="50">
        <v>0</v>
      </c>
      <c r="BL75" s="49">
        <v>25</v>
      </c>
      <c r="BM75" s="50">
        <v>100</v>
      </c>
      <c r="BN75" s="49">
        <v>25</v>
      </c>
    </row>
    <row r="76" spans="1:66" ht="15">
      <c r="A76" s="65" t="s">
        <v>7863</v>
      </c>
      <c r="B76" s="65" t="s">
        <v>7869</v>
      </c>
      <c r="C76" s="66" t="s">
        <v>7742</v>
      </c>
      <c r="D76" s="67">
        <v>10</v>
      </c>
      <c r="E76" s="68" t="s">
        <v>132</v>
      </c>
      <c r="F76" s="69">
        <v>12</v>
      </c>
      <c r="G76" s="66"/>
      <c r="H76" s="70"/>
      <c r="I76" s="71"/>
      <c r="J76" s="71"/>
      <c r="K76" s="35" t="s">
        <v>65</v>
      </c>
      <c r="L76" s="78">
        <v>76</v>
      </c>
      <c r="M76" s="78"/>
      <c r="N76" s="73"/>
      <c r="O76" s="80" t="s">
        <v>251</v>
      </c>
      <c r="P76" s="82">
        <v>44390.27449074074</v>
      </c>
      <c r="Q76" s="80" t="s">
        <v>7882</v>
      </c>
      <c r="R76" s="80"/>
      <c r="S76" s="80"/>
      <c r="T76" s="85" t="s">
        <v>7900</v>
      </c>
      <c r="U76" s="80"/>
      <c r="V76" s="83" t="str">
        <f>HYPERLINK("https://pbs.twimg.com/profile_images/1323219034230444032/dZdxDJNv_normal.jpg")</f>
        <v>https://pbs.twimg.com/profile_images/1323219034230444032/dZdxDJNv_normal.jpg</v>
      </c>
      <c r="W76" s="82">
        <v>44390.27449074074</v>
      </c>
      <c r="X76" s="88">
        <v>44390</v>
      </c>
      <c r="Y76" s="85" t="s">
        <v>7808</v>
      </c>
      <c r="Z76" s="83" t="str">
        <f>HYPERLINK("https://twitter.com/albertoemachado/status/1414835804489371653")</f>
        <v>https://twitter.com/albertoemachado/status/1414835804489371653</v>
      </c>
      <c r="AA76" s="80"/>
      <c r="AB76" s="80"/>
      <c r="AC76" s="85" t="s">
        <v>7969</v>
      </c>
      <c r="AD76" s="80"/>
      <c r="AE76" s="80" t="b">
        <v>0</v>
      </c>
      <c r="AF76" s="80">
        <v>0</v>
      </c>
      <c r="AG76" s="85" t="s">
        <v>253</v>
      </c>
      <c r="AH76" s="80" t="b">
        <v>0</v>
      </c>
      <c r="AI76" s="80" t="s">
        <v>254</v>
      </c>
      <c r="AJ76" s="80"/>
      <c r="AK76" s="85" t="s">
        <v>253</v>
      </c>
      <c r="AL76" s="80" t="b">
        <v>0</v>
      </c>
      <c r="AM76" s="80">
        <v>1</v>
      </c>
      <c r="AN76" s="85" t="s">
        <v>7972</v>
      </c>
      <c r="AO76" s="85" t="s">
        <v>259</v>
      </c>
      <c r="AP76" s="80" t="b">
        <v>0</v>
      </c>
      <c r="AQ76" s="85" t="s">
        <v>7972</v>
      </c>
      <c r="AR76" s="80" t="s">
        <v>212</v>
      </c>
      <c r="AS76" s="80">
        <v>0</v>
      </c>
      <c r="AT76" s="80">
        <v>0</v>
      </c>
      <c r="AU76" s="80"/>
      <c r="AV76" s="80"/>
      <c r="AW76" s="80"/>
      <c r="AX76" s="80"/>
      <c r="AY76" s="80"/>
      <c r="AZ76" s="80"/>
      <c r="BA76" s="80"/>
      <c r="BB76" s="80"/>
      <c r="BC76" s="80">
        <v>3</v>
      </c>
      <c r="BD76" s="79" t="str">
        <f>REPLACE(INDEX(GroupVertices[Group],MATCH(Edges[[#This Row],[Vertex 1]],GroupVertices[Vertex],0)),1,1,"")</f>
        <v>2</v>
      </c>
      <c r="BE76" s="79" t="str">
        <f>REPLACE(INDEX(GroupVertices[Group],MATCH(Edges[[#This Row],[Vertex 2]],GroupVertices[Vertex],0)),1,1,"")</f>
        <v>2</v>
      </c>
      <c r="BF76" s="49"/>
      <c r="BG76" s="50"/>
      <c r="BH76" s="49"/>
      <c r="BI76" s="50"/>
      <c r="BJ76" s="49"/>
      <c r="BK76" s="50"/>
      <c r="BL76" s="49"/>
      <c r="BM76" s="50"/>
      <c r="BN76" s="49"/>
    </row>
    <row r="77" spans="1:66" ht="15">
      <c r="A77" s="65" t="s">
        <v>7863</v>
      </c>
      <c r="B77" s="65" t="s">
        <v>7869</v>
      </c>
      <c r="C77" s="66" t="s">
        <v>7742</v>
      </c>
      <c r="D77" s="67">
        <v>10</v>
      </c>
      <c r="E77" s="68" t="s">
        <v>132</v>
      </c>
      <c r="F77" s="69">
        <v>12</v>
      </c>
      <c r="G77" s="66"/>
      <c r="H77" s="70"/>
      <c r="I77" s="71"/>
      <c r="J77" s="71"/>
      <c r="K77" s="35" t="s">
        <v>65</v>
      </c>
      <c r="L77" s="78">
        <v>77</v>
      </c>
      <c r="M77" s="78"/>
      <c r="N77" s="73"/>
      <c r="O77" s="80" t="s">
        <v>251</v>
      </c>
      <c r="P77" s="82">
        <v>44392.26626157408</v>
      </c>
      <c r="Q77" s="80" t="s">
        <v>7882</v>
      </c>
      <c r="R77" s="80"/>
      <c r="S77" s="80"/>
      <c r="T77" s="85" t="s">
        <v>7900</v>
      </c>
      <c r="U77" s="80"/>
      <c r="V77" s="83" t="str">
        <f>HYPERLINK("https://pbs.twimg.com/profile_images/1323219034230444032/dZdxDJNv_normal.jpg")</f>
        <v>https://pbs.twimg.com/profile_images/1323219034230444032/dZdxDJNv_normal.jpg</v>
      </c>
      <c r="W77" s="82">
        <v>44392.26626157408</v>
      </c>
      <c r="X77" s="88">
        <v>44392</v>
      </c>
      <c r="Y77" s="85" t="s">
        <v>7773</v>
      </c>
      <c r="Z77" s="83" t="str">
        <f>HYPERLINK("https://twitter.com/albertoemachado/status/1415557598309351425")</f>
        <v>https://twitter.com/albertoemachado/status/1415557598309351425</v>
      </c>
      <c r="AA77" s="80"/>
      <c r="AB77" s="80"/>
      <c r="AC77" s="85" t="s">
        <v>7970</v>
      </c>
      <c r="AD77" s="80"/>
      <c r="AE77" s="80" t="b">
        <v>0</v>
      </c>
      <c r="AF77" s="80">
        <v>0</v>
      </c>
      <c r="AG77" s="85" t="s">
        <v>253</v>
      </c>
      <c r="AH77" s="80" t="b">
        <v>0</v>
      </c>
      <c r="AI77" s="80" t="s">
        <v>254</v>
      </c>
      <c r="AJ77" s="80"/>
      <c r="AK77" s="85" t="s">
        <v>253</v>
      </c>
      <c r="AL77" s="80" t="b">
        <v>0</v>
      </c>
      <c r="AM77" s="80">
        <v>2</v>
      </c>
      <c r="AN77" s="85" t="s">
        <v>7974</v>
      </c>
      <c r="AO77" s="85" t="s">
        <v>259</v>
      </c>
      <c r="AP77" s="80" t="b">
        <v>0</v>
      </c>
      <c r="AQ77" s="85" t="s">
        <v>7974</v>
      </c>
      <c r="AR77" s="80" t="s">
        <v>212</v>
      </c>
      <c r="AS77" s="80">
        <v>0</v>
      </c>
      <c r="AT77" s="80">
        <v>0</v>
      </c>
      <c r="AU77" s="80"/>
      <c r="AV77" s="80"/>
      <c r="AW77" s="80"/>
      <c r="AX77" s="80"/>
      <c r="AY77" s="80"/>
      <c r="AZ77" s="80"/>
      <c r="BA77" s="80"/>
      <c r="BB77" s="80"/>
      <c r="BC77" s="80">
        <v>3</v>
      </c>
      <c r="BD77" s="79" t="str">
        <f>REPLACE(INDEX(GroupVertices[Group],MATCH(Edges[[#This Row],[Vertex 1]],GroupVertices[Vertex],0)),1,1,"")</f>
        <v>2</v>
      </c>
      <c r="BE77" s="79" t="str">
        <f>REPLACE(INDEX(GroupVertices[Group],MATCH(Edges[[#This Row],[Vertex 2]],GroupVertices[Vertex],0)),1,1,"")</f>
        <v>2</v>
      </c>
      <c r="BF77" s="49"/>
      <c r="BG77" s="50"/>
      <c r="BH77" s="49"/>
      <c r="BI77" s="50"/>
      <c r="BJ77" s="49"/>
      <c r="BK77" s="50"/>
      <c r="BL77" s="49"/>
      <c r="BM77" s="50"/>
      <c r="BN77" s="49"/>
    </row>
    <row r="78" spans="1:66" ht="15">
      <c r="A78" s="65" t="s">
        <v>7863</v>
      </c>
      <c r="B78" s="65" t="s">
        <v>7869</v>
      </c>
      <c r="C78" s="66" t="s">
        <v>7742</v>
      </c>
      <c r="D78" s="67">
        <v>10</v>
      </c>
      <c r="E78" s="68" t="s">
        <v>132</v>
      </c>
      <c r="F78" s="69">
        <v>12</v>
      </c>
      <c r="G78" s="66"/>
      <c r="H78" s="70"/>
      <c r="I78" s="71"/>
      <c r="J78" s="71"/>
      <c r="K78" s="35" t="s">
        <v>65</v>
      </c>
      <c r="L78" s="78">
        <v>78</v>
      </c>
      <c r="M78" s="78"/>
      <c r="N78" s="73"/>
      <c r="O78" s="80" t="s">
        <v>251</v>
      </c>
      <c r="P78" s="82">
        <v>44395.88319444445</v>
      </c>
      <c r="Q78" s="80" t="s">
        <v>7882</v>
      </c>
      <c r="R78" s="80"/>
      <c r="S78" s="80"/>
      <c r="T78" s="85" t="s">
        <v>7900</v>
      </c>
      <c r="U78" s="80"/>
      <c r="V78" s="83" t="str">
        <f>HYPERLINK("https://pbs.twimg.com/profile_images/1323219034230444032/dZdxDJNv_normal.jpg")</f>
        <v>https://pbs.twimg.com/profile_images/1323219034230444032/dZdxDJNv_normal.jpg</v>
      </c>
      <c r="W78" s="82">
        <v>44395.88319444445</v>
      </c>
      <c r="X78" s="88">
        <v>44395</v>
      </c>
      <c r="Y78" s="85" t="s">
        <v>7926</v>
      </c>
      <c r="Z78" s="83" t="str">
        <f>HYPERLINK("https://twitter.com/albertoemachado/status/1416868328786825219")</f>
        <v>https://twitter.com/albertoemachado/status/1416868328786825219</v>
      </c>
      <c r="AA78" s="80"/>
      <c r="AB78" s="80"/>
      <c r="AC78" s="85" t="s">
        <v>7971</v>
      </c>
      <c r="AD78" s="80"/>
      <c r="AE78" s="80" t="b">
        <v>0</v>
      </c>
      <c r="AF78" s="80">
        <v>0</v>
      </c>
      <c r="AG78" s="85" t="s">
        <v>253</v>
      </c>
      <c r="AH78" s="80" t="b">
        <v>0</v>
      </c>
      <c r="AI78" s="80" t="s">
        <v>254</v>
      </c>
      <c r="AJ78" s="80"/>
      <c r="AK78" s="85" t="s">
        <v>253</v>
      </c>
      <c r="AL78" s="80" t="b">
        <v>0</v>
      </c>
      <c r="AM78" s="80">
        <v>1</v>
      </c>
      <c r="AN78" s="85" t="s">
        <v>7978</v>
      </c>
      <c r="AO78" s="85" t="s">
        <v>259</v>
      </c>
      <c r="AP78" s="80" t="b">
        <v>0</v>
      </c>
      <c r="AQ78" s="85" t="s">
        <v>7978</v>
      </c>
      <c r="AR78" s="80" t="s">
        <v>212</v>
      </c>
      <c r="AS78" s="80">
        <v>0</v>
      </c>
      <c r="AT78" s="80">
        <v>0</v>
      </c>
      <c r="AU78" s="80"/>
      <c r="AV78" s="80"/>
      <c r="AW78" s="80"/>
      <c r="AX78" s="80"/>
      <c r="AY78" s="80"/>
      <c r="AZ78" s="80"/>
      <c r="BA78" s="80"/>
      <c r="BB78" s="80"/>
      <c r="BC78" s="80">
        <v>3</v>
      </c>
      <c r="BD78" s="79" t="str">
        <f>REPLACE(INDEX(GroupVertices[Group],MATCH(Edges[[#This Row],[Vertex 1]],GroupVertices[Vertex],0)),1,1,"")</f>
        <v>2</v>
      </c>
      <c r="BE78" s="79" t="str">
        <f>REPLACE(INDEX(GroupVertices[Group],MATCH(Edges[[#This Row],[Vertex 2]],GroupVertices[Vertex],0)),1,1,"")</f>
        <v>2</v>
      </c>
      <c r="BF78" s="49"/>
      <c r="BG78" s="50"/>
      <c r="BH78" s="49"/>
      <c r="BI78" s="50"/>
      <c r="BJ78" s="49"/>
      <c r="BK78" s="50"/>
      <c r="BL78" s="49"/>
      <c r="BM78" s="50"/>
      <c r="BN78" s="49"/>
    </row>
    <row r="79" spans="1:66" ht="15">
      <c r="A79" s="65" t="s">
        <v>7864</v>
      </c>
      <c r="B79" s="65" t="s">
        <v>7869</v>
      </c>
      <c r="C79" s="66" t="s">
        <v>7742</v>
      </c>
      <c r="D79" s="67">
        <v>10</v>
      </c>
      <c r="E79" s="68" t="s">
        <v>136</v>
      </c>
      <c r="F79" s="69">
        <v>12</v>
      </c>
      <c r="G79" s="66"/>
      <c r="H79" s="70"/>
      <c r="I79" s="71"/>
      <c r="J79" s="71"/>
      <c r="K79" s="35" t="s">
        <v>65</v>
      </c>
      <c r="L79" s="78">
        <v>79</v>
      </c>
      <c r="M79" s="78"/>
      <c r="N79" s="73"/>
      <c r="O79" s="80" t="s">
        <v>250</v>
      </c>
      <c r="P79" s="82">
        <v>44389.36207175926</v>
      </c>
      <c r="Q79" s="80" t="s">
        <v>7882</v>
      </c>
      <c r="R79" s="80"/>
      <c r="S79" s="80"/>
      <c r="T79" s="85" t="s">
        <v>7900</v>
      </c>
      <c r="U79" s="80"/>
      <c r="V79" s="83" t="str">
        <f>HYPERLINK("https://pbs.twimg.com/profile_images/1361638888427683840/HqNlplM__normal.jpg")</f>
        <v>https://pbs.twimg.com/profile_images/1361638888427683840/HqNlplM__normal.jpg</v>
      </c>
      <c r="W79" s="82">
        <v>44389.36207175926</v>
      </c>
      <c r="X79" s="88">
        <v>44389</v>
      </c>
      <c r="Y79" s="85" t="s">
        <v>7816</v>
      </c>
      <c r="Z79" s="83" t="str">
        <f>HYPERLINK("https://twitter.com/eli_krumova/status/1414505154238468096")</f>
        <v>https://twitter.com/eli_krumova/status/1414505154238468096</v>
      </c>
      <c r="AA79" s="80"/>
      <c r="AB79" s="80"/>
      <c r="AC79" s="85" t="s">
        <v>7972</v>
      </c>
      <c r="AD79" s="80"/>
      <c r="AE79" s="80" t="b">
        <v>0</v>
      </c>
      <c r="AF79" s="80">
        <v>1</v>
      </c>
      <c r="AG79" s="85" t="s">
        <v>253</v>
      </c>
      <c r="AH79" s="80" t="b">
        <v>0</v>
      </c>
      <c r="AI79" s="80" t="s">
        <v>254</v>
      </c>
      <c r="AJ79" s="80"/>
      <c r="AK79" s="85" t="s">
        <v>253</v>
      </c>
      <c r="AL79" s="80" t="b">
        <v>0</v>
      </c>
      <c r="AM79" s="80">
        <v>1</v>
      </c>
      <c r="AN79" s="85" t="s">
        <v>253</v>
      </c>
      <c r="AO79" s="85" t="s">
        <v>259</v>
      </c>
      <c r="AP79" s="80" t="b">
        <v>0</v>
      </c>
      <c r="AQ79" s="85" t="s">
        <v>7972</v>
      </c>
      <c r="AR79" s="80" t="s">
        <v>252</v>
      </c>
      <c r="AS79" s="80">
        <v>0</v>
      </c>
      <c r="AT79" s="80">
        <v>0</v>
      </c>
      <c r="AU79" s="80"/>
      <c r="AV79" s="80"/>
      <c r="AW79" s="80"/>
      <c r="AX79" s="80"/>
      <c r="AY79" s="80"/>
      <c r="AZ79" s="80"/>
      <c r="BA79" s="80"/>
      <c r="BB79" s="80"/>
      <c r="BC79" s="80">
        <v>9</v>
      </c>
      <c r="BD79" s="79" t="str">
        <f>REPLACE(INDEX(GroupVertices[Group],MATCH(Edges[[#This Row],[Vertex 1]],GroupVertices[Vertex],0)),1,1,"")</f>
        <v>2</v>
      </c>
      <c r="BE79" s="79" t="str">
        <f>REPLACE(INDEX(GroupVertices[Group],MATCH(Edges[[#This Row],[Vertex 2]],GroupVertices[Vertex],0)),1,1,"")</f>
        <v>2</v>
      </c>
      <c r="BF79" s="49"/>
      <c r="BG79" s="50"/>
      <c r="BH79" s="49"/>
      <c r="BI79" s="50"/>
      <c r="BJ79" s="49"/>
      <c r="BK79" s="50"/>
      <c r="BL79" s="49"/>
      <c r="BM79" s="50"/>
      <c r="BN79" s="49"/>
    </row>
    <row r="80" spans="1:66" ht="15">
      <c r="A80" s="65" t="s">
        <v>7864</v>
      </c>
      <c r="B80" s="65" t="s">
        <v>7869</v>
      </c>
      <c r="C80" s="66" t="s">
        <v>7742</v>
      </c>
      <c r="D80" s="67">
        <v>10</v>
      </c>
      <c r="E80" s="68" t="s">
        <v>136</v>
      </c>
      <c r="F80" s="69">
        <v>12</v>
      </c>
      <c r="G80" s="66"/>
      <c r="H80" s="70"/>
      <c r="I80" s="71"/>
      <c r="J80" s="71"/>
      <c r="K80" s="35" t="s">
        <v>65</v>
      </c>
      <c r="L80" s="78">
        <v>80</v>
      </c>
      <c r="M80" s="78"/>
      <c r="N80" s="73"/>
      <c r="O80" s="80" t="s">
        <v>250</v>
      </c>
      <c r="P80" s="82">
        <v>44390.375127314815</v>
      </c>
      <c r="Q80" s="80" t="s">
        <v>7882</v>
      </c>
      <c r="R80" s="80"/>
      <c r="S80" s="80"/>
      <c r="T80" s="85" t="s">
        <v>7900</v>
      </c>
      <c r="U80" s="80"/>
      <c r="V80" s="83" t="str">
        <f>HYPERLINK("https://pbs.twimg.com/profile_images/1361638888427683840/HqNlplM__normal.jpg")</f>
        <v>https://pbs.twimg.com/profile_images/1361638888427683840/HqNlplM__normal.jpg</v>
      </c>
      <c r="W80" s="82">
        <v>44390.375127314815</v>
      </c>
      <c r="X80" s="88">
        <v>44390</v>
      </c>
      <c r="Y80" s="85" t="s">
        <v>7819</v>
      </c>
      <c r="Z80" s="83" t="str">
        <f>HYPERLINK("https://twitter.com/eli_krumova/status/1414872270619783179")</f>
        <v>https://twitter.com/eli_krumova/status/1414872270619783179</v>
      </c>
      <c r="AA80" s="80"/>
      <c r="AB80" s="80"/>
      <c r="AC80" s="85" t="s">
        <v>7973</v>
      </c>
      <c r="AD80" s="80"/>
      <c r="AE80" s="80" t="b">
        <v>0</v>
      </c>
      <c r="AF80" s="80">
        <v>0</v>
      </c>
      <c r="AG80" s="85" t="s">
        <v>253</v>
      </c>
      <c r="AH80" s="80" t="b">
        <v>0</v>
      </c>
      <c r="AI80" s="80" t="s">
        <v>254</v>
      </c>
      <c r="AJ80" s="80"/>
      <c r="AK80" s="85" t="s">
        <v>253</v>
      </c>
      <c r="AL80" s="80" t="b">
        <v>0</v>
      </c>
      <c r="AM80" s="80">
        <v>1</v>
      </c>
      <c r="AN80" s="85" t="s">
        <v>253</v>
      </c>
      <c r="AO80" s="85" t="s">
        <v>259</v>
      </c>
      <c r="AP80" s="80" t="b">
        <v>0</v>
      </c>
      <c r="AQ80" s="85" t="s">
        <v>7973</v>
      </c>
      <c r="AR80" s="80" t="s">
        <v>212</v>
      </c>
      <c r="AS80" s="80">
        <v>0</v>
      </c>
      <c r="AT80" s="80">
        <v>0</v>
      </c>
      <c r="AU80" s="80"/>
      <c r="AV80" s="80"/>
      <c r="AW80" s="80"/>
      <c r="AX80" s="80"/>
      <c r="AY80" s="80"/>
      <c r="AZ80" s="80"/>
      <c r="BA80" s="80"/>
      <c r="BB80" s="80"/>
      <c r="BC80" s="80">
        <v>9</v>
      </c>
      <c r="BD80" s="79" t="str">
        <f>REPLACE(INDEX(GroupVertices[Group],MATCH(Edges[[#This Row],[Vertex 1]],GroupVertices[Vertex],0)),1,1,"")</f>
        <v>2</v>
      </c>
      <c r="BE80" s="79" t="str">
        <f>REPLACE(INDEX(GroupVertices[Group],MATCH(Edges[[#This Row],[Vertex 2]],GroupVertices[Vertex],0)),1,1,"")</f>
        <v>2</v>
      </c>
      <c r="BF80" s="49"/>
      <c r="BG80" s="50"/>
      <c r="BH80" s="49"/>
      <c r="BI80" s="50"/>
      <c r="BJ80" s="49"/>
      <c r="BK80" s="50"/>
      <c r="BL80" s="49"/>
      <c r="BM80" s="50"/>
      <c r="BN80" s="49"/>
    </row>
    <row r="81" spans="1:66" ht="15">
      <c r="A81" s="65" t="s">
        <v>7864</v>
      </c>
      <c r="B81" s="65" t="s">
        <v>7869</v>
      </c>
      <c r="C81" s="66" t="s">
        <v>7742</v>
      </c>
      <c r="D81" s="67">
        <v>10</v>
      </c>
      <c r="E81" s="68" t="s">
        <v>136</v>
      </c>
      <c r="F81" s="69">
        <v>12</v>
      </c>
      <c r="G81" s="66"/>
      <c r="H81" s="70"/>
      <c r="I81" s="71"/>
      <c r="J81" s="71"/>
      <c r="K81" s="35" t="s">
        <v>65</v>
      </c>
      <c r="L81" s="78">
        <v>81</v>
      </c>
      <c r="M81" s="78"/>
      <c r="N81" s="73"/>
      <c r="O81" s="80" t="s">
        <v>250</v>
      </c>
      <c r="P81" s="82">
        <v>44391.366898148146</v>
      </c>
      <c r="Q81" s="80" t="s">
        <v>7882</v>
      </c>
      <c r="R81" s="80"/>
      <c r="S81" s="80"/>
      <c r="T81" s="85" t="s">
        <v>7900</v>
      </c>
      <c r="U81" s="80"/>
      <c r="V81" s="83" t="str">
        <f>HYPERLINK("https://pbs.twimg.com/profile_images/1361638888427683840/HqNlplM__normal.jpg")</f>
        <v>https://pbs.twimg.com/profile_images/1361638888427683840/HqNlplM__normal.jpg</v>
      </c>
      <c r="W81" s="82">
        <v>44391.366898148146</v>
      </c>
      <c r="X81" s="88">
        <v>44391</v>
      </c>
      <c r="Y81" s="85" t="s">
        <v>7927</v>
      </c>
      <c r="Z81" s="83" t="str">
        <f>HYPERLINK("https://twitter.com/eli_krumova/status/1415231676255543298")</f>
        <v>https://twitter.com/eli_krumova/status/1415231676255543298</v>
      </c>
      <c r="AA81" s="80"/>
      <c r="AB81" s="80"/>
      <c r="AC81" s="85" t="s">
        <v>7974</v>
      </c>
      <c r="AD81" s="80"/>
      <c r="AE81" s="80" t="b">
        <v>0</v>
      </c>
      <c r="AF81" s="80">
        <v>2</v>
      </c>
      <c r="AG81" s="85" t="s">
        <v>253</v>
      </c>
      <c r="AH81" s="80" t="b">
        <v>0</v>
      </c>
      <c r="AI81" s="80" t="s">
        <v>254</v>
      </c>
      <c r="AJ81" s="80"/>
      <c r="AK81" s="85" t="s">
        <v>253</v>
      </c>
      <c r="AL81" s="80" t="b">
        <v>0</v>
      </c>
      <c r="AM81" s="80">
        <v>2</v>
      </c>
      <c r="AN81" s="85" t="s">
        <v>253</v>
      </c>
      <c r="AO81" s="85" t="s">
        <v>259</v>
      </c>
      <c r="AP81" s="80" t="b">
        <v>0</v>
      </c>
      <c r="AQ81" s="85" t="s">
        <v>7974</v>
      </c>
      <c r="AR81" s="80" t="s">
        <v>212</v>
      </c>
      <c r="AS81" s="80">
        <v>0</v>
      </c>
      <c r="AT81" s="80">
        <v>0</v>
      </c>
      <c r="AU81" s="80"/>
      <c r="AV81" s="80"/>
      <c r="AW81" s="80"/>
      <c r="AX81" s="80"/>
      <c r="AY81" s="80"/>
      <c r="AZ81" s="80"/>
      <c r="BA81" s="80"/>
      <c r="BB81" s="80"/>
      <c r="BC81" s="80">
        <v>9</v>
      </c>
      <c r="BD81" s="79" t="str">
        <f>REPLACE(INDEX(GroupVertices[Group],MATCH(Edges[[#This Row],[Vertex 1]],GroupVertices[Vertex],0)),1,1,"")</f>
        <v>2</v>
      </c>
      <c r="BE81" s="79" t="str">
        <f>REPLACE(INDEX(GroupVertices[Group],MATCH(Edges[[#This Row],[Vertex 2]],GroupVertices[Vertex],0)),1,1,"")</f>
        <v>2</v>
      </c>
      <c r="BF81" s="49"/>
      <c r="BG81" s="50"/>
      <c r="BH81" s="49"/>
      <c r="BI81" s="50"/>
      <c r="BJ81" s="49"/>
      <c r="BK81" s="50"/>
      <c r="BL81" s="49"/>
      <c r="BM81" s="50"/>
      <c r="BN81" s="49"/>
    </row>
    <row r="82" spans="1:66" ht="15">
      <c r="A82" s="65" t="s">
        <v>7864</v>
      </c>
      <c r="B82" s="65" t="s">
        <v>7869</v>
      </c>
      <c r="C82" s="66" t="s">
        <v>7742</v>
      </c>
      <c r="D82" s="67">
        <v>10</v>
      </c>
      <c r="E82" s="68" t="s">
        <v>136</v>
      </c>
      <c r="F82" s="69">
        <v>12</v>
      </c>
      <c r="G82" s="66"/>
      <c r="H82" s="70"/>
      <c r="I82" s="71"/>
      <c r="J82" s="71"/>
      <c r="K82" s="35" t="s">
        <v>65</v>
      </c>
      <c r="L82" s="78">
        <v>82</v>
      </c>
      <c r="M82" s="78"/>
      <c r="N82" s="73"/>
      <c r="O82" s="80" t="s">
        <v>250</v>
      </c>
      <c r="P82" s="82">
        <v>44392.35503472222</v>
      </c>
      <c r="Q82" s="80" t="s">
        <v>7882</v>
      </c>
      <c r="R82" s="80"/>
      <c r="S82" s="80"/>
      <c r="T82" s="85" t="s">
        <v>7900</v>
      </c>
      <c r="U82" s="80"/>
      <c r="V82" s="83" t="str">
        <f>HYPERLINK("https://pbs.twimg.com/profile_images/1361638888427683840/HqNlplM__normal.jpg")</f>
        <v>https://pbs.twimg.com/profile_images/1361638888427683840/HqNlplM__normal.jpg</v>
      </c>
      <c r="W82" s="82">
        <v>44392.35503472222</v>
      </c>
      <c r="X82" s="88">
        <v>44392</v>
      </c>
      <c r="Y82" s="85" t="s">
        <v>7817</v>
      </c>
      <c r="Z82" s="83" t="str">
        <f>HYPERLINK("https://twitter.com/eli_krumova/status/1415589768042270720")</f>
        <v>https://twitter.com/eli_krumova/status/1415589768042270720</v>
      </c>
      <c r="AA82" s="80"/>
      <c r="AB82" s="80"/>
      <c r="AC82" s="85" t="s">
        <v>7975</v>
      </c>
      <c r="AD82" s="80"/>
      <c r="AE82" s="80" t="b">
        <v>0</v>
      </c>
      <c r="AF82" s="80">
        <v>2</v>
      </c>
      <c r="AG82" s="85" t="s">
        <v>253</v>
      </c>
      <c r="AH82" s="80" t="b">
        <v>0</v>
      </c>
      <c r="AI82" s="80" t="s">
        <v>254</v>
      </c>
      <c r="AJ82" s="80"/>
      <c r="AK82" s="85" t="s">
        <v>253</v>
      </c>
      <c r="AL82" s="80" t="b">
        <v>0</v>
      </c>
      <c r="AM82" s="80">
        <v>1</v>
      </c>
      <c r="AN82" s="85" t="s">
        <v>253</v>
      </c>
      <c r="AO82" s="85" t="s">
        <v>259</v>
      </c>
      <c r="AP82" s="80" t="b">
        <v>0</v>
      </c>
      <c r="AQ82" s="85" t="s">
        <v>7975</v>
      </c>
      <c r="AR82" s="80" t="s">
        <v>212</v>
      </c>
      <c r="AS82" s="80">
        <v>0</v>
      </c>
      <c r="AT82" s="80">
        <v>0</v>
      </c>
      <c r="AU82" s="80"/>
      <c r="AV82" s="80"/>
      <c r="AW82" s="80"/>
      <c r="AX82" s="80"/>
      <c r="AY82" s="80"/>
      <c r="AZ82" s="80"/>
      <c r="BA82" s="80"/>
      <c r="BB82" s="80"/>
      <c r="BC82" s="80">
        <v>9</v>
      </c>
      <c r="BD82" s="79" t="str">
        <f>REPLACE(INDEX(GroupVertices[Group],MATCH(Edges[[#This Row],[Vertex 1]],GroupVertices[Vertex],0)),1,1,"")</f>
        <v>2</v>
      </c>
      <c r="BE82" s="79" t="str">
        <f>REPLACE(INDEX(GroupVertices[Group],MATCH(Edges[[#This Row],[Vertex 2]],GroupVertices[Vertex],0)),1,1,"")</f>
        <v>2</v>
      </c>
      <c r="BF82" s="49"/>
      <c r="BG82" s="50"/>
      <c r="BH82" s="49"/>
      <c r="BI82" s="50"/>
      <c r="BJ82" s="49"/>
      <c r="BK82" s="50"/>
      <c r="BL82" s="49"/>
      <c r="BM82" s="50"/>
      <c r="BN82" s="49"/>
    </row>
    <row r="83" spans="1:66" ht="15">
      <c r="A83" s="65" t="s">
        <v>7864</v>
      </c>
      <c r="B83" s="65" t="s">
        <v>7869</v>
      </c>
      <c r="C83" s="66" t="s">
        <v>7742</v>
      </c>
      <c r="D83" s="67">
        <v>10</v>
      </c>
      <c r="E83" s="68" t="s">
        <v>136</v>
      </c>
      <c r="F83" s="69">
        <v>12</v>
      </c>
      <c r="G83" s="66"/>
      <c r="H83" s="70"/>
      <c r="I83" s="71"/>
      <c r="J83" s="71"/>
      <c r="K83" s="35" t="s">
        <v>65</v>
      </c>
      <c r="L83" s="78">
        <v>83</v>
      </c>
      <c r="M83" s="78"/>
      <c r="N83" s="73"/>
      <c r="O83" s="80" t="s">
        <v>250</v>
      </c>
      <c r="P83" s="82">
        <v>44393.72665509259</v>
      </c>
      <c r="Q83" s="80" t="s">
        <v>7882</v>
      </c>
      <c r="R83" s="80"/>
      <c r="S83" s="80"/>
      <c r="T83" s="85" t="s">
        <v>7900</v>
      </c>
      <c r="U83" s="80"/>
      <c r="V83" s="83" t="str">
        <f>HYPERLINK("https://pbs.twimg.com/profile_images/1361638888427683840/HqNlplM__normal.jpg")</f>
        <v>https://pbs.twimg.com/profile_images/1361638888427683840/HqNlplM__normal.jpg</v>
      </c>
      <c r="W83" s="82">
        <v>44393.72665509259</v>
      </c>
      <c r="X83" s="88">
        <v>44393</v>
      </c>
      <c r="Y83" s="85" t="s">
        <v>7928</v>
      </c>
      <c r="Z83" s="83" t="str">
        <f>HYPERLINK("https://twitter.com/eli_krumova/status/1416086825668681730")</f>
        <v>https://twitter.com/eli_krumova/status/1416086825668681730</v>
      </c>
      <c r="AA83" s="80"/>
      <c r="AB83" s="80"/>
      <c r="AC83" s="85" t="s">
        <v>7976</v>
      </c>
      <c r="AD83" s="80"/>
      <c r="AE83" s="80" t="b">
        <v>0</v>
      </c>
      <c r="AF83" s="80">
        <v>0</v>
      </c>
      <c r="AG83" s="85" t="s">
        <v>253</v>
      </c>
      <c r="AH83" s="80" t="b">
        <v>0</v>
      </c>
      <c r="AI83" s="80" t="s">
        <v>254</v>
      </c>
      <c r="AJ83" s="80"/>
      <c r="AK83" s="85" t="s">
        <v>253</v>
      </c>
      <c r="AL83" s="80" t="b">
        <v>0</v>
      </c>
      <c r="AM83" s="80">
        <v>0</v>
      </c>
      <c r="AN83" s="85" t="s">
        <v>253</v>
      </c>
      <c r="AO83" s="85" t="s">
        <v>259</v>
      </c>
      <c r="AP83" s="80" t="b">
        <v>0</v>
      </c>
      <c r="AQ83" s="85" t="s">
        <v>7976</v>
      </c>
      <c r="AR83" s="80" t="s">
        <v>212</v>
      </c>
      <c r="AS83" s="80">
        <v>0</v>
      </c>
      <c r="AT83" s="80">
        <v>0</v>
      </c>
      <c r="AU83" s="80"/>
      <c r="AV83" s="80"/>
      <c r="AW83" s="80"/>
      <c r="AX83" s="80"/>
      <c r="AY83" s="80"/>
      <c r="AZ83" s="80"/>
      <c r="BA83" s="80"/>
      <c r="BB83" s="80"/>
      <c r="BC83" s="80">
        <v>9</v>
      </c>
      <c r="BD83" s="79" t="str">
        <f>REPLACE(INDEX(GroupVertices[Group],MATCH(Edges[[#This Row],[Vertex 1]],GroupVertices[Vertex],0)),1,1,"")</f>
        <v>2</v>
      </c>
      <c r="BE83" s="79" t="str">
        <f>REPLACE(INDEX(GroupVertices[Group],MATCH(Edges[[#This Row],[Vertex 2]],GroupVertices[Vertex],0)),1,1,"")</f>
        <v>2</v>
      </c>
      <c r="BF83" s="49"/>
      <c r="BG83" s="50"/>
      <c r="BH83" s="49"/>
      <c r="BI83" s="50"/>
      <c r="BJ83" s="49"/>
      <c r="BK83" s="50"/>
      <c r="BL83" s="49"/>
      <c r="BM83" s="50"/>
      <c r="BN83" s="49"/>
    </row>
    <row r="84" spans="1:66" ht="15">
      <c r="A84" s="65" t="s">
        <v>7864</v>
      </c>
      <c r="B84" s="65" t="s">
        <v>7869</v>
      </c>
      <c r="C84" s="66" t="s">
        <v>7742</v>
      </c>
      <c r="D84" s="67">
        <v>10</v>
      </c>
      <c r="E84" s="68" t="s">
        <v>136</v>
      </c>
      <c r="F84" s="69">
        <v>12</v>
      </c>
      <c r="G84" s="66"/>
      <c r="H84" s="70"/>
      <c r="I84" s="71"/>
      <c r="J84" s="71"/>
      <c r="K84" s="35" t="s">
        <v>65</v>
      </c>
      <c r="L84" s="78">
        <v>84</v>
      </c>
      <c r="M84" s="78"/>
      <c r="N84" s="73"/>
      <c r="O84" s="80" t="s">
        <v>250</v>
      </c>
      <c r="P84" s="82">
        <v>44394.703877314816</v>
      </c>
      <c r="Q84" s="80" t="s">
        <v>7882</v>
      </c>
      <c r="R84" s="80"/>
      <c r="S84" s="80"/>
      <c r="T84" s="85" t="s">
        <v>7900</v>
      </c>
      <c r="U84" s="80"/>
      <c r="V84" s="83" t="str">
        <f>HYPERLINK("https://pbs.twimg.com/profile_images/1361638888427683840/HqNlplM__normal.jpg")</f>
        <v>https://pbs.twimg.com/profile_images/1361638888427683840/HqNlplM__normal.jpg</v>
      </c>
      <c r="W84" s="82">
        <v>44394.703877314816</v>
      </c>
      <c r="X84" s="88">
        <v>44394</v>
      </c>
      <c r="Y84" s="85" t="s">
        <v>7929</v>
      </c>
      <c r="Z84" s="83" t="str">
        <f>HYPERLINK("https://twitter.com/eli_krumova/status/1416440958552616964")</f>
        <v>https://twitter.com/eli_krumova/status/1416440958552616964</v>
      </c>
      <c r="AA84" s="80"/>
      <c r="AB84" s="80"/>
      <c r="AC84" s="85" t="s">
        <v>7977</v>
      </c>
      <c r="AD84" s="80"/>
      <c r="AE84" s="80" t="b">
        <v>0</v>
      </c>
      <c r="AF84" s="80">
        <v>0</v>
      </c>
      <c r="AG84" s="85" t="s">
        <v>253</v>
      </c>
      <c r="AH84" s="80" t="b">
        <v>0</v>
      </c>
      <c r="AI84" s="80" t="s">
        <v>254</v>
      </c>
      <c r="AJ84" s="80"/>
      <c r="AK84" s="85" t="s">
        <v>253</v>
      </c>
      <c r="AL84" s="80" t="b">
        <v>0</v>
      </c>
      <c r="AM84" s="80">
        <v>0</v>
      </c>
      <c r="AN84" s="85" t="s">
        <v>253</v>
      </c>
      <c r="AO84" s="85" t="s">
        <v>259</v>
      </c>
      <c r="AP84" s="80" t="b">
        <v>0</v>
      </c>
      <c r="AQ84" s="85" t="s">
        <v>7977</v>
      </c>
      <c r="AR84" s="80" t="s">
        <v>212</v>
      </c>
      <c r="AS84" s="80">
        <v>0</v>
      </c>
      <c r="AT84" s="80">
        <v>0</v>
      </c>
      <c r="AU84" s="80"/>
      <c r="AV84" s="80"/>
      <c r="AW84" s="80"/>
      <c r="AX84" s="80"/>
      <c r="AY84" s="80"/>
      <c r="AZ84" s="80"/>
      <c r="BA84" s="80"/>
      <c r="BB84" s="80"/>
      <c r="BC84" s="80">
        <v>9</v>
      </c>
      <c r="BD84" s="79" t="str">
        <f>REPLACE(INDEX(GroupVertices[Group],MATCH(Edges[[#This Row],[Vertex 1]],GroupVertices[Vertex],0)),1,1,"")</f>
        <v>2</v>
      </c>
      <c r="BE84" s="79" t="str">
        <f>REPLACE(INDEX(GroupVertices[Group],MATCH(Edges[[#This Row],[Vertex 2]],GroupVertices[Vertex],0)),1,1,"")</f>
        <v>2</v>
      </c>
      <c r="BF84" s="49"/>
      <c r="BG84" s="50"/>
      <c r="BH84" s="49"/>
      <c r="BI84" s="50"/>
      <c r="BJ84" s="49"/>
      <c r="BK84" s="50"/>
      <c r="BL84" s="49"/>
      <c r="BM84" s="50"/>
      <c r="BN84" s="49"/>
    </row>
    <row r="85" spans="1:66" ht="15">
      <c r="A85" s="65" t="s">
        <v>7864</v>
      </c>
      <c r="B85" s="65" t="s">
        <v>7869</v>
      </c>
      <c r="C85" s="66" t="s">
        <v>7742</v>
      </c>
      <c r="D85" s="67">
        <v>10</v>
      </c>
      <c r="E85" s="68" t="s">
        <v>136</v>
      </c>
      <c r="F85" s="69">
        <v>12</v>
      </c>
      <c r="G85" s="66"/>
      <c r="H85" s="70"/>
      <c r="I85" s="71"/>
      <c r="J85" s="71"/>
      <c r="K85" s="35" t="s">
        <v>65</v>
      </c>
      <c r="L85" s="78">
        <v>85</v>
      </c>
      <c r="M85" s="78"/>
      <c r="N85" s="73"/>
      <c r="O85" s="80" t="s">
        <v>250</v>
      </c>
      <c r="P85" s="82">
        <v>44395.696064814816</v>
      </c>
      <c r="Q85" s="80" t="s">
        <v>7882</v>
      </c>
      <c r="R85" s="80"/>
      <c r="S85" s="80"/>
      <c r="T85" s="85" t="s">
        <v>7900</v>
      </c>
      <c r="U85" s="80"/>
      <c r="V85" s="83" t="str">
        <f>HYPERLINK("https://pbs.twimg.com/profile_images/1361638888427683840/HqNlplM__normal.jpg")</f>
        <v>https://pbs.twimg.com/profile_images/1361638888427683840/HqNlplM__normal.jpg</v>
      </c>
      <c r="W85" s="82">
        <v>44395.696064814816</v>
      </c>
      <c r="X85" s="88">
        <v>44395</v>
      </c>
      <c r="Y85" s="85" t="s">
        <v>7930</v>
      </c>
      <c r="Z85" s="83" t="str">
        <f>HYPERLINK("https://twitter.com/eli_krumova/status/1416800515644592130")</f>
        <v>https://twitter.com/eli_krumova/status/1416800515644592130</v>
      </c>
      <c r="AA85" s="80"/>
      <c r="AB85" s="80"/>
      <c r="AC85" s="85" t="s">
        <v>7978</v>
      </c>
      <c r="AD85" s="80"/>
      <c r="AE85" s="80" t="b">
        <v>0</v>
      </c>
      <c r="AF85" s="80">
        <v>2</v>
      </c>
      <c r="AG85" s="85" t="s">
        <v>253</v>
      </c>
      <c r="AH85" s="80" t="b">
        <v>0</v>
      </c>
      <c r="AI85" s="80" t="s">
        <v>254</v>
      </c>
      <c r="AJ85" s="80"/>
      <c r="AK85" s="85" t="s">
        <v>253</v>
      </c>
      <c r="AL85" s="80" t="b">
        <v>0</v>
      </c>
      <c r="AM85" s="80">
        <v>1</v>
      </c>
      <c r="AN85" s="85" t="s">
        <v>253</v>
      </c>
      <c r="AO85" s="85" t="s">
        <v>259</v>
      </c>
      <c r="AP85" s="80" t="b">
        <v>0</v>
      </c>
      <c r="AQ85" s="85" t="s">
        <v>7978</v>
      </c>
      <c r="AR85" s="80" t="s">
        <v>212</v>
      </c>
      <c r="AS85" s="80">
        <v>0</v>
      </c>
      <c r="AT85" s="80">
        <v>0</v>
      </c>
      <c r="AU85" s="80"/>
      <c r="AV85" s="80"/>
      <c r="AW85" s="80"/>
      <c r="AX85" s="80"/>
      <c r="AY85" s="80"/>
      <c r="AZ85" s="80"/>
      <c r="BA85" s="80"/>
      <c r="BB85" s="80"/>
      <c r="BC85" s="80">
        <v>9</v>
      </c>
      <c r="BD85" s="79" t="str">
        <f>REPLACE(INDEX(GroupVertices[Group],MATCH(Edges[[#This Row],[Vertex 1]],GroupVertices[Vertex],0)),1,1,"")</f>
        <v>2</v>
      </c>
      <c r="BE85" s="79" t="str">
        <f>REPLACE(INDEX(GroupVertices[Group],MATCH(Edges[[#This Row],[Vertex 2]],GroupVertices[Vertex],0)),1,1,"")</f>
        <v>2</v>
      </c>
      <c r="BF85" s="49"/>
      <c r="BG85" s="50"/>
      <c r="BH85" s="49"/>
      <c r="BI85" s="50"/>
      <c r="BJ85" s="49"/>
      <c r="BK85" s="50"/>
      <c r="BL85" s="49"/>
      <c r="BM85" s="50"/>
      <c r="BN85" s="49"/>
    </row>
    <row r="86" spans="1:66" ht="15">
      <c r="A86" s="65" t="s">
        <v>7864</v>
      </c>
      <c r="B86" s="65" t="s">
        <v>7869</v>
      </c>
      <c r="C86" s="66" t="s">
        <v>7742</v>
      </c>
      <c r="D86" s="67">
        <v>10</v>
      </c>
      <c r="E86" s="68" t="s">
        <v>136</v>
      </c>
      <c r="F86" s="69">
        <v>12</v>
      </c>
      <c r="G86" s="66"/>
      <c r="H86" s="70"/>
      <c r="I86" s="71"/>
      <c r="J86" s="71"/>
      <c r="K86" s="35" t="s">
        <v>65</v>
      </c>
      <c r="L86" s="78">
        <v>86</v>
      </c>
      <c r="M86" s="78"/>
      <c r="N86" s="73"/>
      <c r="O86" s="80" t="s">
        <v>250</v>
      </c>
      <c r="P86" s="82">
        <v>44396.76400462963</v>
      </c>
      <c r="Q86" s="80" t="s">
        <v>7882</v>
      </c>
      <c r="R86" s="80"/>
      <c r="S86" s="80"/>
      <c r="T86" s="85" t="s">
        <v>7900</v>
      </c>
      <c r="U86" s="80"/>
      <c r="V86" s="83" t="str">
        <f>HYPERLINK("https://pbs.twimg.com/profile_images/1361638888427683840/HqNlplM__normal.jpg")</f>
        <v>https://pbs.twimg.com/profile_images/1361638888427683840/HqNlplM__normal.jpg</v>
      </c>
      <c r="W86" s="82">
        <v>44396.76400462963</v>
      </c>
      <c r="X86" s="88">
        <v>44396</v>
      </c>
      <c r="Y86" s="85" t="s">
        <v>7931</v>
      </c>
      <c r="Z86" s="83" t="str">
        <f>HYPERLINK("https://twitter.com/eli_krumova/status/1417187523625988097")</f>
        <v>https://twitter.com/eli_krumova/status/1417187523625988097</v>
      </c>
      <c r="AA86" s="80"/>
      <c r="AB86" s="80"/>
      <c r="AC86" s="85" t="s">
        <v>7979</v>
      </c>
      <c r="AD86" s="80"/>
      <c r="AE86" s="80" t="b">
        <v>0</v>
      </c>
      <c r="AF86" s="80">
        <v>0</v>
      </c>
      <c r="AG86" s="85" t="s">
        <v>253</v>
      </c>
      <c r="AH86" s="80" t="b">
        <v>0</v>
      </c>
      <c r="AI86" s="80" t="s">
        <v>254</v>
      </c>
      <c r="AJ86" s="80"/>
      <c r="AK86" s="85" t="s">
        <v>253</v>
      </c>
      <c r="AL86" s="80" t="b">
        <v>0</v>
      </c>
      <c r="AM86" s="80">
        <v>4</v>
      </c>
      <c r="AN86" s="85" t="s">
        <v>253</v>
      </c>
      <c r="AO86" s="85" t="s">
        <v>259</v>
      </c>
      <c r="AP86" s="80" t="b">
        <v>0</v>
      </c>
      <c r="AQ86" s="85" t="s">
        <v>7979</v>
      </c>
      <c r="AR86" s="80" t="s">
        <v>212</v>
      </c>
      <c r="AS86" s="80">
        <v>0</v>
      </c>
      <c r="AT86" s="80">
        <v>0</v>
      </c>
      <c r="AU86" s="80"/>
      <c r="AV86" s="80"/>
      <c r="AW86" s="80"/>
      <c r="AX86" s="80"/>
      <c r="AY86" s="80"/>
      <c r="AZ86" s="80"/>
      <c r="BA86" s="80"/>
      <c r="BB86" s="80"/>
      <c r="BC86" s="80">
        <v>9</v>
      </c>
      <c r="BD86" s="79" t="str">
        <f>REPLACE(INDEX(GroupVertices[Group],MATCH(Edges[[#This Row],[Vertex 1]],GroupVertices[Vertex],0)),1,1,"")</f>
        <v>2</v>
      </c>
      <c r="BE86" s="79" t="str">
        <f>REPLACE(INDEX(GroupVertices[Group],MATCH(Edges[[#This Row],[Vertex 2]],GroupVertices[Vertex],0)),1,1,"")</f>
        <v>2</v>
      </c>
      <c r="BF86" s="49"/>
      <c r="BG86" s="50"/>
      <c r="BH86" s="49"/>
      <c r="BI86" s="50"/>
      <c r="BJ86" s="49"/>
      <c r="BK86" s="50"/>
      <c r="BL86" s="49"/>
      <c r="BM86" s="50"/>
      <c r="BN86" s="49"/>
    </row>
    <row r="87" spans="1:66" ht="15">
      <c r="A87" s="65" t="s">
        <v>7864</v>
      </c>
      <c r="B87" s="65" t="s">
        <v>7869</v>
      </c>
      <c r="C87" s="66" t="s">
        <v>7742</v>
      </c>
      <c r="D87" s="67">
        <v>10</v>
      </c>
      <c r="E87" s="68" t="s">
        <v>136</v>
      </c>
      <c r="F87" s="69">
        <v>12</v>
      </c>
      <c r="G87" s="66"/>
      <c r="H87" s="70"/>
      <c r="I87" s="71"/>
      <c r="J87" s="71"/>
      <c r="K87" s="35" t="s">
        <v>65</v>
      </c>
      <c r="L87" s="78">
        <v>87</v>
      </c>
      <c r="M87" s="78"/>
      <c r="N87" s="73"/>
      <c r="O87" s="80" t="s">
        <v>250</v>
      </c>
      <c r="P87" s="82">
        <v>44397.545625</v>
      </c>
      <c r="Q87" s="80" t="s">
        <v>7882</v>
      </c>
      <c r="R87" s="80"/>
      <c r="S87" s="80"/>
      <c r="T87" s="85" t="s">
        <v>7900</v>
      </c>
      <c r="U87" s="80"/>
      <c r="V87" s="83" t="str">
        <f>HYPERLINK("https://pbs.twimg.com/profile_images/1361638888427683840/HqNlplM__normal.jpg")</f>
        <v>https://pbs.twimg.com/profile_images/1361638888427683840/HqNlplM__normal.jpg</v>
      </c>
      <c r="W87" s="82">
        <v>44397.545625</v>
      </c>
      <c r="X87" s="88">
        <v>44397</v>
      </c>
      <c r="Y87" s="85" t="s">
        <v>7932</v>
      </c>
      <c r="Z87" s="83" t="str">
        <f>HYPERLINK("https://twitter.com/eli_krumova/status/1417470772239548427")</f>
        <v>https://twitter.com/eli_krumova/status/1417470772239548427</v>
      </c>
      <c r="AA87" s="80"/>
      <c r="AB87" s="80"/>
      <c r="AC87" s="85" t="s">
        <v>7980</v>
      </c>
      <c r="AD87" s="80"/>
      <c r="AE87" s="80" t="b">
        <v>0</v>
      </c>
      <c r="AF87" s="80">
        <v>0</v>
      </c>
      <c r="AG87" s="85" t="s">
        <v>253</v>
      </c>
      <c r="AH87" s="80" t="b">
        <v>0</v>
      </c>
      <c r="AI87" s="80" t="s">
        <v>254</v>
      </c>
      <c r="AJ87" s="80"/>
      <c r="AK87" s="85" t="s">
        <v>253</v>
      </c>
      <c r="AL87" s="80" t="b">
        <v>0</v>
      </c>
      <c r="AM87" s="80">
        <v>0</v>
      </c>
      <c r="AN87" s="85" t="s">
        <v>253</v>
      </c>
      <c r="AO87" s="85" t="s">
        <v>259</v>
      </c>
      <c r="AP87" s="80" t="b">
        <v>0</v>
      </c>
      <c r="AQ87" s="85" t="s">
        <v>7980</v>
      </c>
      <c r="AR87" s="80" t="s">
        <v>212</v>
      </c>
      <c r="AS87" s="80">
        <v>0</v>
      </c>
      <c r="AT87" s="80">
        <v>0</v>
      </c>
      <c r="AU87" s="80"/>
      <c r="AV87" s="80"/>
      <c r="AW87" s="80"/>
      <c r="AX87" s="80"/>
      <c r="AY87" s="80"/>
      <c r="AZ87" s="80"/>
      <c r="BA87" s="80"/>
      <c r="BB87" s="80"/>
      <c r="BC87" s="80">
        <v>9</v>
      </c>
      <c r="BD87" s="79" t="str">
        <f>REPLACE(INDEX(GroupVertices[Group],MATCH(Edges[[#This Row],[Vertex 1]],GroupVertices[Vertex],0)),1,1,"")</f>
        <v>2</v>
      </c>
      <c r="BE87" s="79" t="str">
        <f>REPLACE(INDEX(GroupVertices[Group],MATCH(Edges[[#This Row],[Vertex 2]],GroupVertices[Vertex],0)),1,1,"")</f>
        <v>2</v>
      </c>
      <c r="BF87" s="49"/>
      <c r="BG87" s="50"/>
      <c r="BH87" s="49"/>
      <c r="BI87" s="50"/>
      <c r="BJ87" s="49"/>
      <c r="BK87" s="50"/>
      <c r="BL87" s="49"/>
      <c r="BM87" s="50"/>
      <c r="BN87" s="49"/>
    </row>
    <row r="88" spans="1:66" ht="15">
      <c r="A88" s="65" t="s">
        <v>7863</v>
      </c>
      <c r="B88" s="65" t="s">
        <v>7870</v>
      </c>
      <c r="C88" s="66" t="s">
        <v>7742</v>
      </c>
      <c r="D88" s="67">
        <v>10</v>
      </c>
      <c r="E88" s="68" t="s">
        <v>132</v>
      </c>
      <c r="F88" s="69">
        <v>12</v>
      </c>
      <c r="G88" s="66"/>
      <c r="H88" s="70"/>
      <c r="I88" s="71"/>
      <c r="J88" s="71"/>
      <c r="K88" s="35" t="s">
        <v>65</v>
      </c>
      <c r="L88" s="78">
        <v>88</v>
      </c>
      <c r="M88" s="78"/>
      <c r="N88" s="73"/>
      <c r="O88" s="80" t="s">
        <v>251</v>
      </c>
      <c r="P88" s="82">
        <v>44390.27449074074</v>
      </c>
      <c r="Q88" s="80" t="s">
        <v>7882</v>
      </c>
      <c r="R88" s="80"/>
      <c r="S88" s="80"/>
      <c r="T88" s="85" t="s">
        <v>7900</v>
      </c>
      <c r="U88" s="80"/>
      <c r="V88" s="83" t="str">
        <f>HYPERLINK("https://pbs.twimg.com/profile_images/1323219034230444032/dZdxDJNv_normal.jpg")</f>
        <v>https://pbs.twimg.com/profile_images/1323219034230444032/dZdxDJNv_normal.jpg</v>
      </c>
      <c r="W88" s="82">
        <v>44390.27449074074</v>
      </c>
      <c r="X88" s="88">
        <v>44390</v>
      </c>
      <c r="Y88" s="85" t="s">
        <v>7808</v>
      </c>
      <c r="Z88" s="83" t="str">
        <f>HYPERLINK("https://twitter.com/albertoemachado/status/1414835804489371653")</f>
        <v>https://twitter.com/albertoemachado/status/1414835804489371653</v>
      </c>
      <c r="AA88" s="80"/>
      <c r="AB88" s="80"/>
      <c r="AC88" s="85" t="s">
        <v>7969</v>
      </c>
      <c r="AD88" s="80"/>
      <c r="AE88" s="80" t="b">
        <v>0</v>
      </c>
      <c r="AF88" s="80">
        <v>0</v>
      </c>
      <c r="AG88" s="85" t="s">
        <v>253</v>
      </c>
      <c r="AH88" s="80" t="b">
        <v>0</v>
      </c>
      <c r="AI88" s="80" t="s">
        <v>254</v>
      </c>
      <c r="AJ88" s="80"/>
      <c r="AK88" s="85" t="s">
        <v>253</v>
      </c>
      <c r="AL88" s="80" t="b">
        <v>0</v>
      </c>
      <c r="AM88" s="80">
        <v>1</v>
      </c>
      <c r="AN88" s="85" t="s">
        <v>7972</v>
      </c>
      <c r="AO88" s="85" t="s">
        <v>259</v>
      </c>
      <c r="AP88" s="80" t="b">
        <v>0</v>
      </c>
      <c r="AQ88" s="85" t="s">
        <v>7972</v>
      </c>
      <c r="AR88" s="80" t="s">
        <v>212</v>
      </c>
      <c r="AS88" s="80">
        <v>0</v>
      </c>
      <c r="AT88" s="80">
        <v>0</v>
      </c>
      <c r="AU88" s="80"/>
      <c r="AV88" s="80"/>
      <c r="AW88" s="80"/>
      <c r="AX88" s="80"/>
      <c r="AY88" s="80"/>
      <c r="AZ88" s="80"/>
      <c r="BA88" s="80"/>
      <c r="BB88" s="80"/>
      <c r="BC88" s="80">
        <v>3</v>
      </c>
      <c r="BD88" s="79" t="str">
        <f>REPLACE(INDEX(GroupVertices[Group],MATCH(Edges[[#This Row],[Vertex 1]],GroupVertices[Vertex],0)),1,1,"")</f>
        <v>2</v>
      </c>
      <c r="BE88" s="79" t="str">
        <f>REPLACE(INDEX(GroupVertices[Group],MATCH(Edges[[#This Row],[Vertex 2]],GroupVertices[Vertex],0)),1,1,"")</f>
        <v>2</v>
      </c>
      <c r="BF88" s="49"/>
      <c r="BG88" s="50"/>
      <c r="BH88" s="49"/>
      <c r="BI88" s="50"/>
      <c r="BJ88" s="49"/>
      <c r="BK88" s="50"/>
      <c r="BL88" s="49"/>
      <c r="BM88" s="50"/>
      <c r="BN88" s="49"/>
    </row>
    <row r="89" spans="1:66" ht="15">
      <c r="A89" s="65" t="s">
        <v>7863</v>
      </c>
      <c r="B89" s="65" t="s">
        <v>7870</v>
      </c>
      <c r="C89" s="66" t="s">
        <v>7742</v>
      </c>
      <c r="D89" s="67">
        <v>10</v>
      </c>
      <c r="E89" s="68" t="s">
        <v>132</v>
      </c>
      <c r="F89" s="69">
        <v>12</v>
      </c>
      <c r="G89" s="66"/>
      <c r="H89" s="70"/>
      <c r="I89" s="71"/>
      <c r="J89" s="71"/>
      <c r="K89" s="35" t="s">
        <v>65</v>
      </c>
      <c r="L89" s="78">
        <v>89</v>
      </c>
      <c r="M89" s="78"/>
      <c r="N89" s="73"/>
      <c r="O89" s="80" t="s">
        <v>251</v>
      </c>
      <c r="P89" s="82">
        <v>44392.26626157408</v>
      </c>
      <c r="Q89" s="80" t="s">
        <v>7882</v>
      </c>
      <c r="R89" s="80"/>
      <c r="S89" s="80"/>
      <c r="T89" s="85" t="s">
        <v>7900</v>
      </c>
      <c r="U89" s="80"/>
      <c r="V89" s="83" t="str">
        <f>HYPERLINK("https://pbs.twimg.com/profile_images/1323219034230444032/dZdxDJNv_normal.jpg")</f>
        <v>https://pbs.twimg.com/profile_images/1323219034230444032/dZdxDJNv_normal.jpg</v>
      </c>
      <c r="W89" s="82">
        <v>44392.26626157408</v>
      </c>
      <c r="X89" s="88">
        <v>44392</v>
      </c>
      <c r="Y89" s="85" t="s">
        <v>7773</v>
      </c>
      <c r="Z89" s="83" t="str">
        <f>HYPERLINK("https://twitter.com/albertoemachado/status/1415557598309351425")</f>
        <v>https://twitter.com/albertoemachado/status/1415557598309351425</v>
      </c>
      <c r="AA89" s="80"/>
      <c r="AB89" s="80"/>
      <c r="AC89" s="85" t="s">
        <v>7970</v>
      </c>
      <c r="AD89" s="80"/>
      <c r="AE89" s="80" t="b">
        <v>0</v>
      </c>
      <c r="AF89" s="80">
        <v>0</v>
      </c>
      <c r="AG89" s="85" t="s">
        <v>253</v>
      </c>
      <c r="AH89" s="80" t="b">
        <v>0</v>
      </c>
      <c r="AI89" s="80" t="s">
        <v>254</v>
      </c>
      <c r="AJ89" s="80"/>
      <c r="AK89" s="85" t="s">
        <v>253</v>
      </c>
      <c r="AL89" s="80" t="b">
        <v>0</v>
      </c>
      <c r="AM89" s="80">
        <v>2</v>
      </c>
      <c r="AN89" s="85" t="s">
        <v>7974</v>
      </c>
      <c r="AO89" s="85" t="s">
        <v>259</v>
      </c>
      <c r="AP89" s="80" t="b">
        <v>0</v>
      </c>
      <c r="AQ89" s="85" t="s">
        <v>7974</v>
      </c>
      <c r="AR89" s="80" t="s">
        <v>212</v>
      </c>
      <c r="AS89" s="80">
        <v>0</v>
      </c>
      <c r="AT89" s="80">
        <v>0</v>
      </c>
      <c r="AU89" s="80"/>
      <c r="AV89" s="80"/>
      <c r="AW89" s="80"/>
      <c r="AX89" s="80"/>
      <c r="AY89" s="80"/>
      <c r="AZ89" s="80"/>
      <c r="BA89" s="80"/>
      <c r="BB89" s="80"/>
      <c r="BC89" s="80">
        <v>3</v>
      </c>
      <c r="BD89" s="79" t="str">
        <f>REPLACE(INDEX(GroupVertices[Group],MATCH(Edges[[#This Row],[Vertex 1]],GroupVertices[Vertex],0)),1,1,"")</f>
        <v>2</v>
      </c>
      <c r="BE89" s="79" t="str">
        <f>REPLACE(INDEX(GroupVertices[Group],MATCH(Edges[[#This Row],[Vertex 2]],GroupVertices[Vertex],0)),1,1,"")</f>
        <v>2</v>
      </c>
      <c r="BF89" s="49"/>
      <c r="BG89" s="50"/>
      <c r="BH89" s="49"/>
      <c r="BI89" s="50"/>
      <c r="BJ89" s="49"/>
      <c r="BK89" s="50"/>
      <c r="BL89" s="49"/>
      <c r="BM89" s="50"/>
      <c r="BN89" s="49"/>
    </row>
    <row r="90" spans="1:66" ht="15">
      <c r="A90" s="65" t="s">
        <v>7863</v>
      </c>
      <c r="B90" s="65" t="s">
        <v>7870</v>
      </c>
      <c r="C90" s="66" t="s">
        <v>7742</v>
      </c>
      <c r="D90" s="67">
        <v>10</v>
      </c>
      <c r="E90" s="68" t="s">
        <v>132</v>
      </c>
      <c r="F90" s="69">
        <v>12</v>
      </c>
      <c r="G90" s="66"/>
      <c r="H90" s="70"/>
      <c r="I90" s="71"/>
      <c r="J90" s="71"/>
      <c r="K90" s="35" t="s">
        <v>65</v>
      </c>
      <c r="L90" s="78">
        <v>90</v>
      </c>
      <c r="M90" s="78"/>
      <c r="N90" s="73"/>
      <c r="O90" s="80" t="s">
        <v>251</v>
      </c>
      <c r="P90" s="82">
        <v>44395.88319444445</v>
      </c>
      <c r="Q90" s="80" t="s">
        <v>7882</v>
      </c>
      <c r="R90" s="80"/>
      <c r="S90" s="80"/>
      <c r="T90" s="85" t="s">
        <v>7900</v>
      </c>
      <c r="U90" s="80"/>
      <c r="V90" s="83" t="str">
        <f>HYPERLINK("https://pbs.twimg.com/profile_images/1323219034230444032/dZdxDJNv_normal.jpg")</f>
        <v>https://pbs.twimg.com/profile_images/1323219034230444032/dZdxDJNv_normal.jpg</v>
      </c>
      <c r="W90" s="82">
        <v>44395.88319444445</v>
      </c>
      <c r="X90" s="88">
        <v>44395</v>
      </c>
      <c r="Y90" s="85" t="s">
        <v>7926</v>
      </c>
      <c r="Z90" s="83" t="str">
        <f>HYPERLINK("https://twitter.com/albertoemachado/status/1416868328786825219")</f>
        <v>https://twitter.com/albertoemachado/status/1416868328786825219</v>
      </c>
      <c r="AA90" s="80"/>
      <c r="AB90" s="80"/>
      <c r="AC90" s="85" t="s">
        <v>7971</v>
      </c>
      <c r="AD90" s="80"/>
      <c r="AE90" s="80" t="b">
        <v>0</v>
      </c>
      <c r="AF90" s="80">
        <v>0</v>
      </c>
      <c r="AG90" s="85" t="s">
        <v>253</v>
      </c>
      <c r="AH90" s="80" t="b">
        <v>0</v>
      </c>
      <c r="AI90" s="80" t="s">
        <v>254</v>
      </c>
      <c r="AJ90" s="80"/>
      <c r="AK90" s="85" t="s">
        <v>253</v>
      </c>
      <c r="AL90" s="80" t="b">
        <v>0</v>
      </c>
      <c r="AM90" s="80">
        <v>1</v>
      </c>
      <c r="AN90" s="85" t="s">
        <v>7978</v>
      </c>
      <c r="AO90" s="85" t="s">
        <v>259</v>
      </c>
      <c r="AP90" s="80" t="b">
        <v>0</v>
      </c>
      <c r="AQ90" s="85" t="s">
        <v>7978</v>
      </c>
      <c r="AR90" s="80" t="s">
        <v>212</v>
      </c>
      <c r="AS90" s="80">
        <v>0</v>
      </c>
      <c r="AT90" s="80">
        <v>0</v>
      </c>
      <c r="AU90" s="80"/>
      <c r="AV90" s="80"/>
      <c r="AW90" s="80"/>
      <c r="AX90" s="80"/>
      <c r="AY90" s="80"/>
      <c r="AZ90" s="80"/>
      <c r="BA90" s="80"/>
      <c r="BB90" s="80"/>
      <c r="BC90" s="80">
        <v>3</v>
      </c>
      <c r="BD90" s="79" t="str">
        <f>REPLACE(INDEX(GroupVertices[Group],MATCH(Edges[[#This Row],[Vertex 1]],GroupVertices[Vertex],0)),1,1,"")</f>
        <v>2</v>
      </c>
      <c r="BE90" s="79" t="str">
        <f>REPLACE(INDEX(GroupVertices[Group],MATCH(Edges[[#This Row],[Vertex 2]],GroupVertices[Vertex],0)),1,1,"")</f>
        <v>2</v>
      </c>
      <c r="BF90" s="49"/>
      <c r="BG90" s="50"/>
      <c r="BH90" s="49"/>
      <c r="BI90" s="50"/>
      <c r="BJ90" s="49"/>
      <c r="BK90" s="50"/>
      <c r="BL90" s="49"/>
      <c r="BM90" s="50"/>
      <c r="BN90" s="49"/>
    </row>
    <row r="91" spans="1:66" ht="15">
      <c r="A91" s="65" t="s">
        <v>7864</v>
      </c>
      <c r="B91" s="65" t="s">
        <v>7870</v>
      </c>
      <c r="C91" s="66" t="s">
        <v>7742</v>
      </c>
      <c r="D91" s="67">
        <v>10</v>
      </c>
      <c r="E91" s="68" t="s">
        <v>136</v>
      </c>
      <c r="F91" s="69">
        <v>12</v>
      </c>
      <c r="G91" s="66"/>
      <c r="H91" s="70"/>
      <c r="I91" s="71"/>
      <c r="J91" s="71"/>
      <c r="K91" s="35" t="s">
        <v>65</v>
      </c>
      <c r="L91" s="78">
        <v>91</v>
      </c>
      <c r="M91" s="78"/>
      <c r="N91" s="73"/>
      <c r="O91" s="80" t="s">
        <v>250</v>
      </c>
      <c r="P91" s="82">
        <v>44389.36207175926</v>
      </c>
      <c r="Q91" s="80" t="s">
        <v>7882</v>
      </c>
      <c r="R91" s="80"/>
      <c r="S91" s="80"/>
      <c r="T91" s="85" t="s">
        <v>7900</v>
      </c>
      <c r="U91" s="80"/>
      <c r="V91" s="83" t="str">
        <f>HYPERLINK("https://pbs.twimg.com/profile_images/1361638888427683840/HqNlplM__normal.jpg")</f>
        <v>https://pbs.twimg.com/profile_images/1361638888427683840/HqNlplM__normal.jpg</v>
      </c>
      <c r="W91" s="82">
        <v>44389.36207175926</v>
      </c>
      <c r="X91" s="88">
        <v>44389</v>
      </c>
      <c r="Y91" s="85" t="s">
        <v>7816</v>
      </c>
      <c r="Z91" s="83" t="str">
        <f>HYPERLINK("https://twitter.com/eli_krumova/status/1414505154238468096")</f>
        <v>https://twitter.com/eli_krumova/status/1414505154238468096</v>
      </c>
      <c r="AA91" s="80"/>
      <c r="AB91" s="80"/>
      <c r="AC91" s="85" t="s">
        <v>7972</v>
      </c>
      <c r="AD91" s="80"/>
      <c r="AE91" s="80" t="b">
        <v>0</v>
      </c>
      <c r="AF91" s="80">
        <v>1</v>
      </c>
      <c r="AG91" s="85" t="s">
        <v>253</v>
      </c>
      <c r="AH91" s="80" t="b">
        <v>0</v>
      </c>
      <c r="AI91" s="80" t="s">
        <v>254</v>
      </c>
      <c r="AJ91" s="80"/>
      <c r="AK91" s="85" t="s">
        <v>253</v>
      </c>
      <c r="AL91" s="80" t="b">
        <v>0</v>
      </c>
      <c r="AM91" s="80">
        <v>1</v>
      </c>
      <c r="AN91" s="85" t="s">
        <v>253</v>
      </c>
      <c r="AO91" s="85" t="s">
        <v>259</v>
      </c>
      <c r="AP91" s="80" t="b">
        <v>0</v>
      </c>
      <c r="AQ91" s="85" t="s">
        <v>7972</v>
      </c>
      <c r="AR91" s="80" t="s">
        <v>252</v>
      </c>
      <c r="AS91" s="80">
        <v>0</v>
      </c>
      <c r="AT91" s="80">
        <v>0</v>
      </c>
      <c r="AU91" s="80"/>
      <c r="AV91" s="80"/>
      <c r="AW91" s="80"/>
      <c r="AX91" s="80"/>
      <c r="AY91" s="80"/>
      <c r="AZ91" s="80"/>
      <c r="BA91" s="80"/>
      <c r="BB91" s="80"/>
      <c r="BC91" s="80">
        <v>9</v>
      </c>
      <c r="BD91" s="79" t="str">
        <f>REPLACE(INDEX(GroupVertices[Group],MATCH(Edges[[#This Row],[Vertex 1]],GroupVertices[Vertex],0)),1,1,"")</f>
        <v>2</v>
      </c>
      <c r="BE91" s="79" t="str">
        <f>REPLACE(INDEX(GroupVertices[Group],MATCH(Edges[[#This Row],[Vertex 2]],GroupVertices[Vertex],0)),1,1,"")</f>
        <v>2</v>
      </c>
      <c r="BF91" s="49"/>
      <c r="BG91" s="50"/>
      <c r="BH91" s="49"/>
      <c r="BI91" s="50"/>
      <c r="BJ91" s="49"/>
      <c r="BK91" s="50"/>
      <c r="BL91" s="49"/>
      <c r="BM91" s="50"/>
      <c r="BN91" s="49"/>
    </row>
    <row r="92" spans="1:66" ht="15">
      <c r="A92" s="65" t="s">
        <v>7864</v>
      </c>
      <c r="B92" s="65" t="s">
        <v>7870</v>
      </c>
      <c r="C92" s="66" t="s">
        <v>7742</v>
      </c>
      <c r="D92" s="67">
        <v>10</v>
      </c>
      <c r="E92" s="68" t="s">
        <v>136</v>
      </c>
      <c r="F92" s="69">
        <v>12</v>
      </c>
      <c r="G92" s="66"/>
      <c r="H92" s="70"/>
      <c r="I92" s="71"/>
      <c r="J92" s="71"/>
      <c r="K92" s="35" t="s">
        <v>65</v>
      </c>
      <c r="L92" s="78">
        <v>92</v>
      </c>
      <c r="M92" s="78"/>
      <c r="N92" s="73"/>
      <c r="O92" s="80" t="s">
        <v>250</v>
      </c>
      <c r="P92" s="82">
        <v>44390.375127314815</v>
      </c>
      <c r="Q92" s="80" t="s">
        <v>7882</v>
      </c>
      <c r="R92" s="80"/>
      <c r="S92" s="80"/>
      <c r="T92" s="85" t="s">
        <v>7900</v>
      </c>
      <c r="U92" s="80"/>
      <c r="V92" s="83" t="str">
        <f>HYPERLINK("https://pbs.twimg.com/profile_images/1361638888427683840/HqNlplM__normal.jpg")</f>
        <v>https://pbs.twimg.com/profile_images/1361638888427683840/HqNlplM__normal.jpg</v>
      </c>
      <c r="W92" s="82">
        <v>44390.375127314815</v>
      </c>
      <c r="X92" s="88">
        <v>44390</v>
      </c>
      <c r="Y92" s="85" t="s">
        <v>7819</v>
      </c>
      <c r="Z92" s="83" t="str">
        <f>HYPERLINK("https://twitter.com/eli_krumova/status/1414872270619783179")</f>
        <v>https://twitter.com/eli_krumova/status/1414872270619783179</v>
      </c>
      <c r="AA92" s="80"/>
      <c r="AB92" s="80"/>
      <c r="AC92" s="85" t="s">
        <v>7973</v>
      </c>
      <c r="AD92" s="80"/>
      <c r="AE92" s="80" t="b">
        <v>0</v>
      </c>
      <c r="AF92" s="80">
        <v>0</v>
      </c>
      <c r="AG92" s="85" t="s">
        <v>253</v>
      </c>
      <c r="AH92" s="80" t="b">
        <v>0</v>
      </c>
      <c r="AI92" s="80" t="s">
        <v>254</v>
      </c>
      <c r="AJ92" s="80"/>
      <c r="AK92" s="85" t="s">
        <v>253</v>
      </c>
      <c r="AL92" s="80" t="b">
        <v>0</v>
      </c>
      <c r="AM92" s="80">
        <v>1</v>
      </c>
      <c r="AN92" s="85" t="s">
        <v>253</v>
      </c>
      <c r="AO92" s="85" t="s">
        <v>259</v>
      </c>
      <c r="AP92" s="80" t="b">
        <v>0</v>
      </c>
      <c r="AQ92" s="85" t="s">
        <v>7973</v>
      </c>
      <c r="AR92" s="80" t="s">
        <v>212</v>
      </c>
      <c r="AS92" s="80">
        <v>0</v>
      </c>
      <c r="AT92" s="80">
        <v>0</v>
      </c>
      <c r="AU92" s="80"/>
      <c r="AV92" s="80"/>
      <c r="AW92" s="80"/>
      <c r="AX92" s="80"/>
      <c r="AY92" s="80"/>
      <c r="AZ92" s="80"/>
      <c r="BA92" s="80"/>
      <c r="BB92" s="80"/>
      <c r="BC92" s="80">
        <v>9</v>
      </c>
      <c r="BD92" s="79" t="str">
        <f>REPLACE(INDEX(GroupVertices[Group],MATCH(Edges[[#This Row],[Vertex 1]],GroupVertices[Vertex],0)),1,1,"")</f>
        <v>2</v>
      </c>
      <c r="BE92" s="79" t="str">
        <f>REPLACE(INDEX(GroupVertices[Group],MATCH(Edges[[#This Row],[Vertex 2]],GroupVertices[Vertex],0)),1,1,"")</f>
        <v>2</v>
      </c>
      <c r="BF92" s="49"/>
      <c r="BG92" s="50"/>
      <c r="BH92" s="49"/>
      <c r="BI92" s="50"/>
      <c r="BJ92" s="49"/>
      <c r="BK92" s="50"/>
      <c r="BL92" s="49"/>
      <c r="BM92" s="50"/>
      <c r="BN92" s="49"/>
    </row>
    <row r="93" spans="1:66" ht="15">
      <c r="A93" s="65" t="s">
        <v>7864</v>
      </c>
      <c r="B93" s="65" t="s">
        <v>7870</v>
      </c>
      <c r="C93" s="66" t="s">
        <v>7742</v>
      </c>
      <c r="D93" s="67">
        <v>10</v>
      </c>
      <c r="E93" s="68" t="s">
        <v>136</v>
      </c>
      <c r="F93" s="69">
        <v>12</v>
      </c>
      <c r="G93" s="66"/>
      <c r="H93" s="70"/>
      <c r="I93" s="71"/>
      <c r="J93" s="71"/>
      <c r="K93" s="35" t="s">
        <v>65</v>
      </c>
      <c r="L93" s="78">
        <v>93</v>
      </c>
      <c r="M93" s="78"/>
      <c r="N93" s="73"/>
      <c r="O93" s="80" t="s">
        <v>250</v>
      </c>
      <c r="P93" s="82">
        <v>44391.366898148146</v>
      </c>
      <c r="Q93" s="80" t="s">
        <v>7882</v>
      </c>
      <c r="R93" s="80"/>
      <c r="S93" s="80"/>
      <c r="T93" s="85" t="s">
        <v>7900</v>
      </c>
      <c r="U93" s="80"/>
      <c r="V93" s="83" t="str">
        <f>HYPERLINK("https://pbs.twimg.com/profile_images/1361638888427683840/HqNlplM__normal.jpg")</f>
        <v>https://pbs.twimg.com/profile_images/1361638888427683840/HqNlplM__normal.jpg</v>
      </c>
      <c r="W93" s="82">
        <v>44391.366898148146</v>
      </c>
      <c r="X93" s="88">
        <v>44391</v>
      </c>
      <c r="Y93" s="85" t="s">
        <v>7927</v>
      </c>
      <c r="Z93" s="83" t="str">
        <f>HYPERLINK("https://twitter.com/eli_krumova/status/1415231676255543298")</f>
        <v>https://twitter.com/eli_krumova/status/1415231676255543298</v>
      </c>
      <c r="AA93" s="80"/>
      <c r="AB93" s="80"/>
      <c r="AC93" s="85" t="s">
        <v>7974</v>
      </c>
      <c r="AD93" s="80"/>
      <c r="AE93" s="80" t="b">
        <v>0</v>
      </c>
      <c r="AF93" s="80">
        <v>2</v>
      </c>
      <c r="AG93" s="85" t="s">
        <v>253</v>
      </c>
      <c r="AH93" s="80" t="b">
        <v>0</v>
      </c>
      <c r="AI93" s="80" t="s">
        <v>254</v>
      </c>
      <c r="AJ93" s="80"/>
      <c r="AK93" s="85" t="s">
        <v>253</v>
      </c>
      <c r="AL93" s="80" t="b">
        <v>0</v>
      </c>
      <c r="AM93" s="80">
        <v>2</v>
      </c>
      <c r="AN93" s="85" t="s">
        <v>253</v>
      </c>
      <c r="AO93" s="85" t="s">
        <v>259</v>
      </c>
      <c r="AP93" s="80" t="b">
        <v>0</v>
      </c>
      <c r="AQ93" s="85" t="s">
        <v>7974</v>
      </c>
      <c r="AR93" s="80" t="s">
        <v>212</v>
      </c>
      <c r="AS93" s="80">
        <v>0</v>
      </c>
      <c r="AT93" s="80">
        <v>0</v>
      </c>
      <c r="AU93" s="80"/>
      <c r="AV93" s="80"/>
      <c r="AW93" s="80"/>
      <c r="AX93" s="80"/>
      <c r="AY93" s="80"/>
      <c r="AZ93" s="80"/>
      <c r="BA93" s="80"/>
      <c r="BB93" s="80"/>
      <c r="BC93" s="80">
        <v>9</v>
      </c>
      <c r="BD93" s="79" t="str">
        <f>REPLACE(INDEX(GroupVertices[Group],MATCH(Edges[[#This Row],[Vertex 1]],GroupVertices[Vertex],0)),1,1,"")</f>
        <v>2</v>
      </c>
      <c r="BE93" s="79" t="str">
        <f>REPLACE(INDEX(GroupVertices[Group],MATCH(Edges[[#This Row],[Vertex 2]],GroupVertices[Vertex],0)),1,1,"")</f>
        <v>2</v>
      </c>
      <c r="BF93" s="49"/>
      <c r="BG93" s="50"/>
      <c r="BH93" s="49"/>
      <c r="BI93" s="50"/>
      <c r="BJ93" s="49"/>
      <c r="BK93" s="50"/>
      <c r="BL93" s="49"/>
      <c r="BM93" s="50"/>
      <c r="BN93" s="49"/>
    </row>
    <row r="94" spans="1:66" ht="15">
      <c r="A94" s="65" t="s">
        <v>7864</v>
      </c>
      <c r="B94" s="65" t="s">
        <v>7870</v>
      </c>
      <c r="C94" s="66" t="s">
        <v>7742</v>
      </c>
      <c r="D94" s="67">
        <v>10</v>
      </c>
      <c r="E94" s="68" t="s">
        <v>136</v>
      </c>
      <c r="F94" s="69">
        <v>12</v>
      </c>
      <c r="G94" s="66"/>
      <c r="H94" s="70"/>
      <c r="I94" s="71"/>
      <c r="J94" s="71"/>
      <c r="K94" s="35" t="s">
        <v>65</v>
      </c>
      <c r="L94" s="78">
        <v>94</v>
      </c>
      <c r="M94" s="78"/>
      <c r="N94" s="73"/>
      <c r="O94" s="80" t="s">
        <v>250</v>
      </c>
      <c r="P94" s="82">
        <v>44392.35503472222</v>
      </c>
      <c r="Q94" s="80" t="s">
        <v>7882</v>
      </c>
      <c r="R94" s="80"/>
      <c r="S94" s="80"/>
      <c r="T94" s="85" t="s">
        <v>7900</v>
      </c>
      <c r="U94" s="80"/>
      <c r="V94" s="83" t="str">
        <f>HYPERLINK("https://pbs.twimg.com/profile_images/1361638888427683840/HqNlplM__normal.jpg")</f>
        <v>https://pbs.twimg.com/profile_images/1361638888427683840/HqNlplM__normal.jpg</v>
      </c>
      <c r="W94" s="82">
        <v>44392.35503472222</v>
      </c>
      <c r="X94" s="88">
        <v>44392</v>
      </c>
      <c r="Y94" s="85" t="s">
        <v>7817</v>
      </c>
      <c r="Z94" s="83" t="str">
        <f>HYPERLINK("https://twitter.com/eli_krumova/status/1415589768042270720")</f>
        <v>https://twitter.com/eli_krumova/status/1415589768042270720</v>
      </c>
      <c r="AA94" s="80"/>
      <c r="AB94" s="80"/>
      <c r="AC94" s="85" t="s">
        <v>7975</v>
      </c>
      <c r="AD94" s="80"/>
      <c r="AE94" s="80" t="b">
        <v>0</v>
      </c>
      <c r="AF94" s="80">
        <v>2</v>
      </c>
      <c r="AG94" s="85" t="s">
        <v>253</v>
      </c>
      <c r="AH94" s="80" t="b">
        <v>0</v>
      </c>
      <c r="AI94" s="80" t="s">
        <v>254</v>
      </c>
      <c r="AJ94" s="80"/>
      <c r="AK94" s="85" t="s">
        <v>253</v>
      </c>
      <c r="AL94" s="80" t="b">
        <v>0</v>
      </c>
      <c r="AM94" s="80">
        <v>1</v>
      </c>
      <c r="AN94" s="85" t="s">
        <v>253</v>
      </c>
      <c r="AO94" s="85" t="s">
        <v>259</v>
      </c>
      <c r="AP94" s="80" t="b">
        <v>0</v>
      </c>
      <c r="AQ94" s="85" t="s">
        <v>7975</v>
      </c>
      <c r="AR94" s="80" t="s">
        <v>212</v>
      </c>
      <c r="AS94" s="80">
        <v>0</v>
      </c>
      <c r="AT94" s="80">
        <v>0</v>
      </c>
      <c r="AU94" s="80"/>
      <c r="AV94" s="80"/>
      <c r="AW94" s="80"/>
      <c r="AX94" s="80"/>
      <c r="AY94" s="80"/>
      <c r="AZ94" s="80"/>
      <c r="BA94" s="80"/>
      <c r="BB94" s="80"/>
      <c r="BC94" s="80">
        <v>9</v>
      </c>
      <c r="BD94" s="79" t="str">
        <f>REPLACE(INDEX(GroupVertices[Group],MATCH(Edges[[#This Row],[Vertex 1]],GroupVertices[Vertex],0)),1,1,"")</f>
        <v>2</v>
      </c>
      <c r="BE94" s="79" t="str">
        <f>REPLACE(INDEX(GroupVertices[Group],MATCH(Edges[[#This Row],[Vertex 2]],GroupVertices[Vertex],0)),1,1,"")</f>
        <v>2</v>
      </c>
      <c r="BF94" s="49"/>
      <c r="BG94" s="50"/>
      <c r="BH94" s="49"/>
      <c r="BI94" s="50"/>
      <c r="BJ94" s="49"/>
      <c r="BK94" s="50"/>
      <c r="BL94" s="49"/>
      <c r="BM94" s="50"/>
      <c r="BN94" s="49"/>
    </row>
    <row r="95" spans="1:66" ht="15">
      <c r="A95" s="65" t="s">
        <v>7864</v>
      </c>
      <c r="B95" s="65" t="s">
        <v>7870</v>
      </c>
      <c r="C95" s="66" t="s">
        <v>7742</v>
      </c>
      <c r="D95" s="67">
        <v>10</v>
      </c>
      <c r="E95" s="68" t="s">
        <v>136</v>
      </c>
      <c r="F95" s="69">
        <v>12</v>
      </c>
      <c r="G95" s="66"/>
      <c r="H95" s="70"/>
      <c r="I95" s="71"/>
      <c r="J95" s="71"/>
      <c r="K95" s="35" t="s">
        <v>65</v>
      </c>
      <c r="L95" s="78">
        <v>95</v>
      </c>
      <c r="M95" s="78"/>
      <c r="N95" s="73"/>
      <c r="O95" s="80" t="s">
        <v>250</v>
      </c>
      <c r="P95" s="82">
        <v>44393.72665509259</v>
      </c>
      <c r="Q95" s="80" t="s">
        <v>7882</v>
      </c>
      <c r="R95" s="80"/>
      <c r="S95" s="80"/>
      <c r="T95" s="85" t="s">
        <v>7900</v>
      </c>
      <c r="U95" s="80"/>
      <c r="V95" s="83" t="str">
        <f>HYPERLINK("https://pbs.twimg.com/profile_images/1361638888427683840/HqNlplM__normal.jpg")</f>
        <v>https://pbs.twimg.com/profile_images/1361638888427683840/HqNlplM__normal.jpg</v>
      </c>
      <c r="W95" s="82">
        <v>44393.72665509259</v>
      </c>
      <c r="X95" s="88">
        <v>44393</v>
      </c>
      <c r="Y95" s="85" t="s">
        <v>7928</v>
      </c>
      <c r="Z95" s="83" t="str">
        <f>HYPERLINK("https://twitter.com/eli_krumova/status/1416086825668681730")</f>
        <v>https://twitter.com/eli_krumova/status/1416086825668681730</v>
      </c>
      <c r="AA95" s="80"/>
      <c r="AB95" s="80"/>
      <c r="AC95" s="85" t="s">
        <v>7976</v>
      </c>
      <c r="AD95" s="80"/>
      <c r="AE95" s="80" t="b">
        <v>0</v>
      </c>
      <c r="AF95" s="80">
        <v>0</v>
      </c>
      <c r="AG95" s="85" t="s">
        <v>253</v>
      </c>
      <c r="AH95" s="80" t="b">
        <v>0</v>
      </c>
      <c r="AI95" s="80" t="s">
        <v>254</v>
      </c>
      <c r="AJ95" s="80"/>
      <c r="AK95" s="85" t="s">
        <v>253</v>
      </c>
      <c r="AL95" s="80" t="b">
        <v>0</v>
      </c>
      <c r="AM95" s="80">
        <v>0</v>
      </c>
      <c r="AN95" s="85" t="s">
        <v>253</v>
      </c>
      <c r="AO95" s="85" t="s">
        <v>259</v>
      </c>
      <c r="AP95" s="80" t="b">
        <v>0</v>
      </c>
      <c r="AQ95" s="85" t="s">
        <v>7976</v>
      </c>
      <c r="AR95" s="80" t="s">
        <v>212</v>
      </c>
      <c r="AS95" s="80">
        <v>0</v>
      </c>
      <c r="AT95" s="80">
        <v>0</v>
      </c>
      <c r="AU95" s="80"/>
      <c r="AV95" s="80"/>
      <c r="AW95" s="80"/>
      <c r="AX95" s="80"/>
      <c r="AY95" s="80"/>
      <c r="AZ95" s="80"/>
      <c r="BA95" s="80"/>
      <c r="BB95" s="80"/>
      <c r="BC95" s="80">
        <v>9</v>
      </c>
      <c r="BD95" s="79" t="str">
        <f>REPLACE(INDEX(GroupVertices[Group],MATCH(Edges[[#This Row],[Vertex 1]],GroupVertices[Vertex],0)),1,1,"")</f>
        <v>2</v>
      </c>
      <c r="BE95" s="79" t="str">
        <f>REPLACE(INDEX(GroupVertices[Group],MATCH(Edges[[#This Row],[Vertex 2]],GroupVertices[Vertex],0)),1,1,"")</f>
        <v>2</v>
      </c>
      <c r="BF95" s="49"/>
      <c r="BG95" s="50"/>
      <c r="BH95" s="49"/>
      <c r="BI95" s="50"/>
      <c r="BJ95" s="49"/>
      <c r="BK95" s="50"/>
      <c r="BL95" s="49"/>
      <c r="BM95" s="50"/>
      <c r="BN95" s="49"/>
    </row>
    <row r="96" spans="1:66" ht="15">
      <c r="A96" s="65" t="s">
        <v>7864</v>
      </c>
      <c r="B96" s="65" t="s">
        <v>7870</v>
      </c>
      <c r="C96" s="66" t="s">
        <v>7742</v>
      </c>
      <c r="D96" s="67">
        <v>10</v>
      </c>
      <c r="E96" s="68" t="s">
        <v>136</v>
      </c>
      <c r="F96" s="69">
        <v>12</v>
      </c>
      <c r="G96" s="66"/>
      <c r="H96" s="70"/>
      <c r="I96" s="71"/>
      <c r="J96" s="71"/>
      <c r="K96" s="35" t="s">
        <v>65</v>
      </c>
      <c r="L96" s="78">
        <v>96</v>
      </c>
      <c r="M96" s="78"/>
      <c r="N96" s="73"/>
      <c r="O96" s="80" t="s">
        <v>250</v>
      </c>
      <c r="P96" s="82">
        <v>44394.703877314816</v>
      </c>
      <c r="Q96" s="80" t="s">
        <v>7882</v>
      </c>
      <c r="R96" s="80"/>
      <c r="S96" s="80"/>
      <c r="T96" s="85" t="s">
        <v>7900</v>
      </c>
      <c r="U96" s="80"/>
      <c r="V96" s="83" t="str">
        <f>HYPERLINK("https://pbs.twimg.com/profile_images/1361638888427683840/HqNlplM__normal.jpg")</f>
        <v>https://pbs.twimg.com/profile_images/1361638888427683840/HqNlplM__normal.jpg</v>
      </c>
      <c r="W96" s="82">
        <v>44394.703877314816</v>
      </c>
      <c r="X96" s="88">
        <v>44394</v>
      </c>
      <c r="Y96" s="85" t="s">
        <v>7929</v>
      </c>
      <c r="Z96" s="83" t="str">
        <f>HYPERLINK("https://twitter.com/eli_krumova/status/1416440958552616964")</f>
        <v>https://twitter.com/eli_krumova/status/1416440958552616964</v>
      </c>
      <c r="AA96" s="80"/>
      <c r="AB96" s="80"/>
      <c r="AC96" s="85" t="s">
        <v>7977</v>
      </c>
      <c r="AD96" s="80"/>
      <c r="AE96" s="80" t="b">
        <v>0</v>
      </c>
      <c r="AF96" s="80">
        <v>0</v>
      </c>
      <c r="AG96" s="85" t="s">
        <v>253</v>
      </c>
      <c r="AH96" s="80" t="b">
        <v>0</v>
      </c>
      <c r="AI96" s="80" t="s">
        <v>254</v>
      </c>
      <c r="AJ96" s="80"/>
      <c r="AK96" s="85" t="s">
        <v>253</v>
      </c>
      <c r="AL96" s="80" t="b">
        <v>0</v>
      </c>
      <c r="AM96" s="80">
        <v>0</v>
      </c>
      <c r="AN96" s="85" t="s">
        <v>253</v>
      </c>
      <c r="AO96" s="85" t="s">
        <v>259</v>
      </c>
      <c r="AP96" s="80" t="b">
        <v>0</v>
      </c>
      <c r="AQ96" s="85" t="s">
        <v>7977</v>
      </c>
      <c r="AR96" s="80" t="s">
        <v>212</v>
      </c>
      <c r="AS96" s="80">
        <v>0</v>
      </c>
      <c r="AT96" s="80">
        <v>0</v>
      </c>
      <c r="AU96" s="80"/>
      <c r="AV96" s="80"/>
      <c r="AW96" s="80"/>
      <c r="AX96" s="80"/>
      <c r="AY96" s="80"/>
      <c r="AZ96" s="80"/>
      <c r="BA96" s="80"/>
      <c r="BB96" s="80"/>
      <c r="BC96" s="80">
        <v>9</v>
      </c>
      <c r="BD96" s="79" t="str">
        <f>REPLACE(INDEX(GroupVertices[Group],MATCH(Edges[[#This Row],[Vertex 1]],GroupVertices[Vertex],0)),1,1,"")</f>
        <v>2</v>
      </c>
      <c r="BE96" s="79" t="str">
        <f>REPLACE(INDEX(GroupVertices[Group],MATCH(Edges[[#This Row],[Vertex 2]],GroupVertices[Vertex],0)),1,1,"")</f>
        <v>2</v>
      </c>
      <c r="BF96" s="49"/>
      <c r="BG96" s="50"/>
      <c r="BH96" s="49"/>
      <c r="BI96" s="50"/>
      <c r="BJ96" s="49"/>
      <c r="BK96" s="50"/>
      <c r="BL96" s="49"/>
      <c r="BM96" s="50"/>
      <c r="BN96" s="49"/>
    </row>
    <row r="97" spans="1:66" ht="15">
      <c r="A97" s="65" t="s">
        <v>7864</v>
      </c>
      <c r="B97" s="65" t="s">
        <v>7870</v>
      </c>
      <c r="C97" s="66" t="s">
        <v>7742</v>
      </c>
      <c r="D97" s="67">
        <v>10</v>
      </c>
      <c r="E97" s="68" t="s">
        <v>136</v>
      </c>
      <c r="F97" s="69">
        <v>12</v>
      </c>
      <c r="G97" s="66"/>
      <c r="H97" s="70"/>
      <c r="I97" s="71"/>
      <c r="J97" s="71"/>
      <c r="K97" s="35" t="s">
        <v>65</v>
      </c>
      <c r="L97" s="78">
        <v>97</v>
      </c>
      <c r="M97" s="78"/>
      <c r="N97" s="73"/>
      <c r="O97" s="80" t="s">
        <v>250</v>
      </c>
      <c r="P97" s="82">
        <v>44395.696064814816</v>
      </c>
      <c r="Q97" s="80" t="s">
        <v>7882</v>
      </c>
      <c r="R97" s="80"/>
      <c r="S97" s="80"/>
      <c r="T97" s="85" t="s">
        <v>7900</v>
      </c>
      <c r="U97" s="80"/>
      <c r="V97" s="83" t="str">
        <f>HYPERLINK("https://pbs.twimg.com/profile_images/1361638888427683840/HqNlplM__normal.jpg")</f>
        <v>https://pbs.twimg.com/profile_images/1361638888427683840/HqNlplM__normal.jpg</v>
      </c>
      <c r="W97" s="82">
        <v>44395.696064814816</v>
      </c>
      <c r="X97" s="88">
        <v>44395</v>
      </c>
      <c r="Y97" s="85" t="s">
        <v>7930</v>
      </c>
      <c r="Z97" s="83" t="str">
        <f>HYPERLINK("https://twitter.com/eli_krumova/status/1416800515644592130")</f>
        <v>https://twitter.com/eli_krumova/status/1416800515644592130</v>
      </c>
      <c r="AA97" s="80"/>
      <c r="AB97" s="80"/>
      <c r="AC97" s="85" t="s">
        <v>7978</v>
      </c>
      <c r="AD97" s="80"/>
      <c r="AE97" s="80" t="b">
        <v>0</v>
      </c>
      <c r="AF97" s="80">
        <v>2</v>
      </c>
      <c r="AG97" s="85" t="s">
        <v>253</v>
      </c>
      <c r="AH97" s="80" t="b">
        <v>0</v>
      </c>
      <c r="AI97" s="80" t="s">
        <v>254</v>
      </c>
      <c r="AJ97" s="80"/>
      <c r="AK97" s="85" t="s">
        <v>253</v>
      </c>
      <c r="AL97" s="80" t="b">
        <v>0</v>
      </c>
      <c r="AM97" s="80">
        <v>1</v>
      </c>
      <c r="AN97" s="85" t="s">
        <v>253</v>
      </c>
      <c r="AO97" s="85" t="s">
        <v>259</v>
      </c>
      <c r="AP97" s="80" t="b">
        <v>0</v>
      </c>
      <c r="AQ97" s="85" t="s">
        <v>7978</v>
      </c>
      <c r="AR97" s="80" t="s">
        <v>212</v>
      </c>
      <c r="AS97" s="80">
        <v>0</v>
      </c>
      <c r="AT97" s="80">
        <v>0</v>
      </c>
      <c r="AU97" s="80"/>
      <c r="AV97" s="80"/>
      <c r="AW97" s="80"/>
      <c r="AX97" s="80"/>
      <c r="AY97" s="80"/>
      <c r="AZ97" s="80"/>
      <c r="BA97" s="80"/>
      <c r="BB97" s="80"/>
      <c r="BC97" s="80">
        <v>9</v>
      </c>
      <c r="BD97" s="79" t="str">
        <f>REPLACE(INDEX(GroupVertices[Group],MATCH(Edges[[#This Row],[Vertex 1]],GroupVertices[Vertex],0)),1,1,"")</f>
        <v>2</v>
      </c>
      <c r="BE97" s="79" t="str">
        <f>REPLACE(INDEX(GroupVertices[Group],MATCH(Edges[[#This Row],[Vertex 2]],GroupVertices[Vertex],0)),1,1,"")</f>
        <v>2</v>
      </c>
      <c r="BF97" s="49"/>
      <c r="BG97" s="50"/>
      <c r="BH97" s="49"/>
      <c r="BI97" s="50"/>
      <c r="BJ97" s="49"/>
      <c r="BK97" s="50"/>
      <c r="BL97" s="49"/>
      <c r="BM97" s="50"/>
      <c r="BN97" s="49"/>
    </row>
    <row r="98" spans="1:66" ht="15">
      <c r="A98" s="65" t="s">
        <v>7864</v>
      </c>
      <c r="B98" s="65" t="s">
        <v>7870</v>
      </c>
      <c r="C98" s="66" t="s">
        <v>7742</v>
      </c>
      <c r="D98" s="67">
        <v>10</v>
      </c>
      <c r="E98" s="68" t="s">
        <v>136</v>
      </c>
      <c r="F98" s="69">
        <v>12</v>
      </c>
      <c r="G98" s="66"/>
      <c r="H98" s="70"/>
      <c r="I98" s="71"/>
      <c r="J98" s="71"/>
      <c r="K98" s="35" t="s">
        <v>65</v>
      </c>
      <c r="L98" s="78">
        <v>98</v>
      </c>
      <c r="M98" s="78"/>
      <c r="N98" s="73"/>
      <c r="O98" s="80" t="s">
        <v>250</v>
      </c>
      <c r="P98" s="82">
        <v>44396.76400462963</v>
      </c>
      <c r="Q98" s="80" t="s">
        <v>7882</v>
      </c>
      <c r="R98" s="80"/>
      <c r="S98" s="80"/>
      <c r="T98" s="85" t="s">
        <v>7900</v>
      </c>
      <c r="U98" s="80"/>
      <c r="V98" s="83" t="str">
        <f>HYPERLINK("https://pbs.twimg.com/profile_images/1361638888427683840/HqNlplM__normal.jpg")</f>
        <v>https://pbs.twimg.com/profile_images/1361638888427683840/HqNlplM__normal.jpg</v>
      </c>
      <c r="W98" s="82">
        <v>44396.76400462963</v>
      </c>
      <c r="X98" s="88">
        <v>44396</v>
      </c>
      <c r="Y98" s="85" t="s">
        <v>7931</v>
      </c>
      <c r="Z98" s="83" t="str">
        <f>HYPERLINK("https://twitter.com/eli_krumova/status/1417187523625988097")</f>
        <v>https://twitter.com/eli_krumova/status/1417187523625988097</v>
      </c>
      <c r="AA98" s="80"/>
      <c r="AB98" s="80"/>
      <c r="AC98" s="85" t="s">
        <v>7979</v>
      </c>
      <c r="AD98" s="80"/>
      <c r="AE98" s="80" t="b">
        <v>0</v>
      </c>
      <c r="AF98" s="80">
        <v>0</v>
      </c>
      <c r="AG98" s="85" t="s">
        <v>253</v>
      </c>
      <c r="AH98" s="80" t="b">
        <v>0</v>
      </c>
      <c r="AI98" s="80" t="s">
        <v>254</v>
      </c>
      <c r="AJ98" s="80"/>
      <c r="AK98" s="85" t="s">
        <v>253</v>
      </c>
      <c r="AL98" s="80" t="b">
        <v>0</v>
      </c>
      <c r="AM98" s="80">
        <v>4</v>
      </c>
      <c r="AN98" s="85" t="s">
        <v>253</v>
      </c>
      <c r="AO98" s="85" t="s">
        <v>259</v>
      </c>
      <c r="AP98" s="80" t="b">
        <v>0</v>
      </c>
      <c r="AQ98" s="85" t="s">
        <v>7979</v>
      </c>
      <c r="AR98" s="80" t="s">
        <v>212</v>
      </c>
      <c r="AS98" s="80">
        <v>0</v>
      </c>
      <c r="AT98" s="80">
        <v>0</v>
      </c>
      <c r="AU98" s="80"/>
      <c r="AV98" s="80"/>
      <c r="AW98" s="80"/>
      <c r="AX98" s="80"/>
      <c r="AY98" s="80"/>
      <c r="AZ98" s="80"/>
      <c r="BA98" s="80"/>
      <c r="BB98" s="80"/>
      <c r="BC98" s="80">
        <v>9</v>
      </c>
      <c r="BD98" s="79" t="str">
        <f>REPLACE(INDEX(GroupVertices[Group],MATCH(Edges[[#This Row],[Vertex 1]],GroupVertices[Vertex],0)),1,1,"")</f>
        <v>2</v>
      </c>
      <c r="BE98" s="79" t="str">
        <f>REPLACE(INDEX(GroupVertices[Group],MATCH(Edges[[#This Row],[Vertex 2]],GroupVertices[Vertex],0)),1,1,"")</f>
        <v>2</v>
      </c>
      <c r="BF98" s="49"/>
      <c r="BG98" s="50"/>
      <c r="BH98" s="49"/>
      <c r="BI98" s="50"/>
      <c r="BJ98" s="49"/>
      <c r="BK98" s="50"/>
      <c r="BL98" s="49"/>
      <c r="BM98" s="50"/>
      <c r="BN98" s="49"/>
    </row>
    <row r="99" spans="1:66" ht="15">
      <c r="A99" s="65" t="s">
        <v>7864</v>
      </c>
      <c r="B99" s="65" t="s">
        <v>7870</v>
      </c>
      <c r="C99" s="66" t="s">
        <v>7742</v>
      </c>
      <c r="D99" s="67">
        <v>10</v>
      </c>
      <c r="E99" s="68" t="s">
        <v>136</v>
      </c>
      <c r="F99" s="69">
        <v>12</v>
      </c>
      <c r="G99" s="66"/>
      <c r="H99" s="70"/>
      <c r="I99" s="71"/>
      <c r="J99" s="71"/>
      <c r="K99" s="35" t="s">
        <v>65</v>
      </c>
      <c r="L99" s="78">
        <v>99</v>
      </c>
      <c r="M99" s="78"/>
      <c r="N99" s="73"/>
      <c r="O99" s="80" t="s">
        <v>250</v>
      </c>
      <c r="P99" s="82">
        <v>44397.545625</v>
      </c>
      <c r="Q99" s="80" t="s">
        <v>7882</v>
      </c>
      <c r="R99" s="80"/>
      <c r="S99" s="80"/>
      <c r="T99" s="85" t="s">
        <v>7900</v>
      </c>
      <c r="U99" s="80"/>
      <c r="V99" s="83" t="str">
        <f>HYPERLINK("https://pbs.twimg.com/profile_images/1361638888427683840/HqNlplM__normal.jpg")</f>
        <v>https://pbs.twimg.com/profile_images/1361638888427683840/HqNlplM__normal.jpg</v>
      </c>
      <c r="W99" s="82">
        <v>44397.545625</v>
      </c>
      <c r="X99" s="88">
        <v>44397</v>
      </c>
      <c r="Y99" s="85" t="s">
        <v>7932</v>
      </c>
      <c r="Z99" s="83" t="str">
        <f>HYPERLINK("https://twitter.com/eli_krumova/status/1417470772239548427")</f>
        <v>https://twitter.com/eli_krumova/status/1417470772239548427</v>
      </c>
      <c r="AA99" s="80"/>
      <c r="AB99" s="80"/>
      <c r="AC99" s="85" t="s">
        <v>7980</v>
      </c>
      <c r="AD99" s="80"/>
      <c r="AE99" s="80" t="b">
        <v>0</v>
      </c>
      <c r="AF99" s="80">
        <v>0</v>
      </c>
      <c r="AG99" s="85" t="s">
        <v>253</v>
      </c>
      <c r="AH99" s="80" t="b">
        <v>0</v>
      </c>
      <c r="AI99" s="80" t="s">
        <v>254</v>
      </c>
      <c r="AJ99" s="80"/>
      <c r="AK99" s="85" t="s">
        <v>253</v>
      </c>
      <c r="AL99" s="80" t="b">
        <v>0</v>
      </c>
      <c r="AM99" s="80">
        <v>0</v>
      </c>
      <c r="AN99" s="85" t="s">
        <v>253</v>
      </c>
      <c r="AO99" s="85" t="s">
        <v>259</v>
      </c>
      <c r="AP99" s="80" t="b">
        <v>0</v>
      </c>
      <c r="AQ99" s="85" t="s">
        <v>7980</v>
      </c>
      <c r="AR99" s="80" t="s">
        <v>212</v>
      </c>
      <c r="AS99" s="80">
        <v>0</v>
      </c>
      <c r="AT99" s="80">
        <v>0</v>
      </c>
      <c r="AU99" s="80"/>
      <c r="AV99" s="80"/>
      <c r="AW99" s="80"/>
      <c r="AX99" s="80"/>
      <c r="AY99" s="80"/>
      <c r="AZ99" s="80"/>
      <c r="BA99" s="80"/>
      <c r="BB99" s="80"/>
      <c r="BC99" s="80">
        <v>9</v>
      </c>
      <c r="BD99" s="79" t="str">
        <f>REPLACE(INDEX(GroupVertices[Group],MATCH(Edges[[#This Row],[Vertex 1]],GroupVertices[Vertex],0)),1,1,"")</f>
        <v>2</v>
      </c>
      <c r="BE99" s="79" t="str">
        <f>REPLACE(INDEX(GroupVertices[Group],MATCH(Edges[[#This Row],[Vertex 2]],GroupVertices[Vertex],0)),1,1,"")</f>
        <v>2</v>
      </c>
      <c r="BF99" s="49"/>
      <c r="BG99" s="50"/>
      <c r="BH99" s="49"/>
      <c r="BI99" s="50"/>
      <c r="BJ99" s="49"/>
      <c r="BK99" s="50"/>
      <c r="BL99" s="49"/>
      <c r="BM99" s="50"/>
      <c r="BN99" s="49"/>
    </row>
    <row r="100" spans="1:66" ht="15">
      <c r="A100" s="65" t="s">
        <v>7863</v>
      </c>
      <c r="B100" s="65" t="s">
        <v>7871</v>
      </c>
      <c r="C100" s="66" t="s">
        <v>7742</v>
      </c>
      <c r="D100" s="67">
        <v>10</v>
      </c>
      <c r="E100" s="68" t="s">
        <v>132</v>
      </c>
      <c r="F100" s="69">
        <v>12</v>
      </c>
      <c r="G100" s="66"/>
      <c r="H100" s="70"/>
      <c r="I100" s="71"/>
      <c r="J100" s="71"/>
      <c r="K100" s="35" t="s">
        <v>65</v>
      </c>
      <c r="L100" s="78">
        <v>100</v>
      </c>
      <c r="M100" s="78"/>
      <c r="N100" s="73"/>
      <c r="O100" s="80" t="s">
        <v>251</v>
      </c>
      <c r="P100" s="82">
        <v>44390.27449074074</v>
      </c>
      <c r="Q100" s="80" t="s">
        <v>7882</v>
      </c>
      <c r="R100" s="80"/>
      <c r="S100" s="80"/>
      <c r="T100" s="85" t="s">
        <v>7900</v>
      </c>
      <c r="U100" s="80"/>
      <c r="V100" s="83" t="str">
        <f>HYPERLINK("https://pbs.twimg.com/profile_images/1323219034230444032/dZdxDJNv_normal.jpg")</f>
        <v>https://pbs.twimg.com/profile_images/1323219034230444032/dZdxDJNv_normal.jpg</v>
      </c>
      <c r="W100" s="82">
        <v>44390.27449074074</v>
      </c>
      <c r="X100" s="88">
        <v>44390</v>
      </c>
      <c r="Y100" s="85" t="s">
        <v>7808</v>
      </c>
      <c r="Z100" s="83" t="str">
        <f>HYPERLINK("https://twitter.com/albertoemachado/status/1414835804489371653")</f>
        <v>https://twitter.com/albertoemachado/status/1414835804489371653</v>
      </c>
      <c r="AA100" s="80"/>
      <c r="AB100" s="80"/>
      <c r="AC100" s="85" t="s">
        <v>7969</v>
      </c>
      <c r="AD100" s="80"/>
      <c r="AE100" s="80" t="b">
        <v>0</v>
      </c>
      <c r="AF100" s="80">
        <v>0</v>
      </c>
      <c r="AG100" s="85" t="s">
        <v>253</v>
      </c>
      <c r="AH100" s="80" t="b">
        <v>0</v>
      </c>
      <c r="AI100" s="80" t="s">
        <v>254</v>
      </c>
      <c r="AJ100" s="80"/>
      <c r="AK100" s="85" t="s">
        <v>253</v>
      </c>
      <c r="AL100" s="80" t="b">
        <v>0</v>
      </c>
      <c r="AM100" s="80">
        <v>1</v>
      </c>
      <c r="AN100" s="85" t="s">
        <v>7972</v>
      </c>
      <c r="AO100" s="85" t="s">
        <v>259</v>
      </c>
      <c r="AP100" s="80" t="b">
        <v>0</v>
      </c>
      <c r="AQ100" s="85" t="s">
        <v>7972</v>
      </c>
      <c r="AR100" s="80" t="s">
        <v>212</v>
      </c>
      <c r="AS100" s="80">
        <v>0</v>
      </c>
      <c r="AT100" s="80">
        <v>0</v>
      </c>
      <c r="AU100" s="80"/>
      <c r="AV100" s="80"/>
      <c r="AW100" s="80"/>
      <c r="AX100" s="80"/>
      <c r="AY100" s="80"/>
      <c r="AZ100" s="80"/>
      <c r="BA100" s="80"/>
      <c r="BB100" s="80"/>
      <c r="BC100" s="80">
        <v>3</v>
      </c>
      <c r="BD100" s="79" t="str">
        <f>REPLACE(INDEX(GroupVertices[Group],MATCH(Edges[[#This Row],[Vertex 1]],GroupVertices[Vertex],0)),1,1,"")</f>
        <v>2</v>
      </c>
      <c r="BE100" s="79" t="str">
        <f>REPLACE(INDEX(GroupVertices[Group],MATCH(Edges[[#This Row],[Vertex 2]],GroupVertices[Vertex],0)),1,1,"")</f>
        <v>2</v>
      </c>
      <c r="BF100" s="49"/>
      <c r="BG100" s="50"/>
      <c r="BH100" s="49"/>
      <c r="BI100" s="50"/>
      <c r="BJ100" s="49"/>
      <c r="BK100" s="50"/>
      <c r="BL100" s="49"/>
      <c r="BM100" s="50"/>
      <c r="BN100" s="49"/>
    </row>
    <row r="101" spans="1:66" ht="15">
      <c r="A101" s="65" t="s">
        <v>7863</v>
      </c>
      <c r="B101" s="65" t="s">
        <v>7871</v>
      </c>
      <c r="C101" s="66" t="s">
        <v>7742</v>
      </c>
      <c r="D101" s="67">
        <v>10</v>
      </c>
      <c r="E101" s="68" t="s">
        <v>132</v>
      </c>
      <c r="F101" s="69">
        <v>12</v>
      </c>
      <c r="G101" s="66"/>
      <c r="H101" s="70"/>
      <c r="I101" s="71"/>
      <c r="J101" s="71"/>
      <c r="K101" s="35" t="s">
        <v>65</v>
      </c>
      <c r="L101" s="78">
        <v>101</v>
      </c>
      <c r="M101" s="78"/>
      <c r="N101" s="73"/>
      <c r="O101" s="80" t="s">
        <v>251</v>
      </c>
      <c r="P101" s="82">
        <v>44392.26626157408</v>
      </c>
      <c r="Q101" s="80" t="s">
        <v>7882</v>
      </c>
      <c r="R101" s="80"/>
      <c r="S101" s="80"/>
      <c r="T101" s="85" t="s">
        <v>7900</v>
      </c>
      <c r="U101" s="80"/>
      <c r="V101" s="83" t="str">
        <f>HYPERLINK("https://pbs.twimg.com/profile_images/1323219034230444032/dZdxDJNv_normal.jpg")</f>
        <v>https://pbs.twimg.com/profile_images/1323219034230444032/dZdxDJNv_normal.jpg</v>
      </c>
      <c r="W101" s="82">
        <v>44392.26626157408</v>
      </c>
      <c r="X101" s="88">
        <v>44392</v>
      </c>
      <c r="Y101" s="85" t="s">
        <v>7773</v>
      </c>
      <c r="Z101" s="83" t="str">
        <f>HYPERLINK("https://twitter.com/albertoemachado/status/1415557598309351425")</f>
        <v>https://twitter.com/albertoemachado/status/1415557598309351425</v>
      </c>
      <c r="AA101" s="80"/>
      <c r="AB101" s="80"/>
      <c r="AC101" s="85" t="s">
        <v>7970</v>
      </c>
      <c r="AD101" s="80"/>
      <c r="AE101" s="80" t="b">
        <v>0</v>
      </c>
      <c r="AF101" s="80">
        <v>0</v>
      </c>
      <c r="AG101" s="85" t="s">
        <v>253</v>
      </c>
      <c r="AH101" s="80" t="b">
        <v>0</v>
      </c>
      <c r="AI101" s="80" t="s">
        <v>254</v>
      </c>
      <c r="AJ101" s="80"/>
      <c r="AK101" s="85" t="s">
        <v>253</v>
      </c>
      <c r="AL101" s="80" t="b">
        <v>0</v>
      </c>
      <c r="AM101" s="80">
        <v>2</v>
      </c>
      <c r="AN101" s="85" t="s">
        <v>7974</v>
      </c>
      <c r="AO101" s="85" t="s">
        <v>259</v>
      </c>
      <c r="AP101" s="80" t="b">
        <v>0</v>
      </c>
      <c r="AQ101" s="85" t="s">
        <v>7974</v>
      </c>
      <c r="AR101" s="80" t="s">
        <v>212</v>
      </c>
      <c r="AS101" s="80">
        <v>0</v>
      </c>
      <c r="AT101" s="80">
        <v>0</v>
      </c>
      <c r="AU101" s="80"/>
      <c r="AV101" s="80"/>
      <c r="AW101" s="80"/>
      <c r="AX101" s="80"/>
      <c r="AY101" s="80"/>
      <c r="AZ101" s="80"/>
      <c r="BA101" s="80"/>
      <c r="BB101" s="80"/>
      <c r="BC101" s="80">
        <v>3</v>
      </c>
      <c r="BD101" s="79" t="str">
        <f>REPLACE(INDEX(GroupVertices[Group],MATCH(Edges[[#This Row],[Vertex 1]],GroupVertices[Vertex],0)),1,1,"")</f>
        <v>2</v>
      </c>
      <c r="BE101" s="79" t="str">
        <f>REPLACE(INDEX(GroupVertices[Group],MATCH(Edges[[#This Row],[Vertex 2]],GroupVertices[Vertex],0)),1,1,"")</f>
        <v>2</v>
      </c>
      <c r="BF101" s="49"/>
      <c r="BG101" s="50"/>
      <c r="BH101" s="49"/>
      <c r="BI101" s="50"/>
      <c r="BJ101" s="49"/>
      <c r="BK101" s="50"/>
      <c r="BL101" s="49"/>
      <c r="BM101" s="50"/>
      <c r="BN101" s="49"/>
    </row>
    <row r="102" spans="1:66" ht="15">
      <c r="A102" s="65" t="s">
        <v>7863</v>
      </c>
      <c r="B102" s="65" t="s">
        <v>7871</v>
      </c>
      <c r="C102" s="66" t="s">
        <v>7742</v>
      </c>
      <c r="D102" s="67">
        <v>10</v>
      </c>
      <c r="E102" s="68" t="s">
        <v>132</v>
      </c>
      <c r="F102" s="69">
        <v>12</v>
      </c>
      <c r="G102" s="66"/>
      <c r="H102" s="70"/>
      <c r="I102" s="71"/>
      <c r="J102" s="71"/>
      <c r="K102" s="35" t="s">
        <v>65</v>
      </c>
      <c r="L102" s="78">
        <v>102</v>
      </c>
      <c r="M102" s="78"/>
      <c r="N102" s="73"/>
      <c r="O102" s="80" t="s">
        <v>251</v>
      </c>
      <c r="P102" s="82">
        <v>44395.88319444445</v>
      </c>
      <c r="Q102" s="80" t="s">
        <v>7882</v>
      </c>
      <c r="R102" s="80"/>
      <c r="S102" s="80"/>
      <c r="T102" s="85" t="s">
        <v>7900</v>
      </c>
      <c r="U102" s="80"/>
      <c r="V102" s="83" t="str">
        <f>HYPERLINK("https://pbs.twimg.com/profile_images/1323219034230444032/dZdxDJNv_normal.jpg")</f>
        <v>https://pbs.twimg.com/profile_images/1323219034230444032/dZdxDJNv_normal.jpg</v>
      </c>
      <c r="W102" s="82">
        <v>44395.88319444445</v>
      </c>
      <c r="X102" s="88">
        <v>44395</v>
      </c>
      <c r="Y102" s="85" t="s">
        <v>7926</v>
      </c>
      <c r="Z102" s="83" t="str">
        <f>HYPERLINK("https://twitter.com/albertoemachado/status/1416868328786825219")</f>
        <v>https://twitter.com/albertoemachado/status/1416868328786825219</v>
      </c>
      <c r="AA102" s="80"/>
      <c r="AB102" s="80"/>
      <c r="AC102" s="85" t="s">
        <v>7971</v>
      </c>
      <c r="AD102" s="80"/>
      <c r="AE102" s="80" t="b">
        <v>0</v>
      </c>
      <c r="AF102" s="80">
        <v>0</v>
      </c>
      <c r="AG102" s="85" t="s">
        <v>253</v>
      </c>
      <c r="AH102" s="80" t="b">
        <v>0</v>
      </c>
      <c r="AI102" s="80" t="s">
        <v>254</v>
      </c>
      <c r="AJ102" s="80"/>
      <c r="AK102" s="85" t="s">
        <v>253</v>
      </c>
      <c r="AL102" s="80" t="b">
        <v>0</v>
      </c>
      <c r="AM102" s="80">
        <v>1</v>
      </c>
      <c r="AN102" s="85" t="s">
        <v>7978</v>
      </c>
      <c r="AO102" s="85" t="s">
        <v>259</v>
      </c>
      <c r="AP102" s="80" t="b">
        <v>0</v>
      </c>
      <c r="AQ102" s="85" t="s">
        <v>7978</v>
      </c>
      <c r="AR102" s="80" t="s">
        <v>212</v>
      </c>
      <c r="AS102" s="80">
        <v>0</v>
      </c>
      <c r="AT102" s="80">
        <v>0</v>
      </c>
      <c r="AU102" s="80"/>
      <c r="AV102" s="80"/>
      <c r="AW102" s="80"/>
      <c r="AX102" s="80"/>
      <c r="AY102" s="80"/>
      <c r="AZ102" s="80"/>
      <c r="BA102" s="80"/>
      <c r="BB102" s="80"/>
      <c r="BC102" s="80">
        <v>3</v>
      </c>
      <c r="BD102" s="79" t="str">
        <f>REPLACE(INDEX(GroupVertices[Group],MATCH(Edges[[#This Row],[Vertex 1]],GroupVertices[Vertex],0)),1,1,"")</f>
        <v>2</v>
      </c>
      <c r="BE102" s="79" t="str">
        <f>REPLACE(INDEX(GroupVertices[Group],MATCH(Edges[[#This Row],[Vertex 2]],GroupVertices[Vertex],0)),1,1,"")</f>
        <v>2</v>
      </c>
      <c r="BF102" s="49"/>
      <c r="BG102" s="50"/>
      <c r="BH102" s="49"/>
      <c r="BI102" s="50"/>
      <c r="BJ102" s="49"/>
      <c r="BK102" s="50"/>
      <c r="BL102" s="49"/>
      <c r="BM102" s="50"/>
      <c r="BN102" s="49"/>
    </row>
    <row r="103" spans="1:66" ht="15">
      <c r="A103" s="65" t="s">
        <v>7864</v>
      </c>
      <c r="B103" s="65" t="s">
        <v>7871</v>
      </c>
      <c r="C103" s="66" t="s">
        <v>7742</v>
      </c>
      <c r="D103" s="67">
        <v>10</v>
      </c>
      <c r="E103" s="68" t="s">
        <v>136</v>
      </c>
      <c r="F103" s="69">
        <v>12</v>
      </c>
      <c r="G103" s="66"/>
      <c r="H103" s="70"/>
      <c r="I103" s="71"/>
      <c r="J103" s="71"/>
      <c r="K103" s="35" t="s">
        <v>65</v>
      </c>
      <c r="L103" s="78">
        <v>103</v>
      </c>
      <c r="M103" s="78"/>
      <c r="N103" s="73"/>
      <c r="O103" s="80" t="s">
        <v>250</v>
      </c>
      <c r="P103" s="82">
        <v>44389.36207175926</v>
      </c>
      <c r="Q103" s="80" t="s">
        <v>7882</v>
      </c>
      <c r="R103" s="80"/>
      <c r="S103" s="80"/>
      <c r="T103" s="85" t="s">
        <v>7900</v>
      </c>
      <c r="U103" s="80"/>
      <c r="V103" s="83" t="str">
        <f>HYPERLINK("https://pbs.twimg.com/profile_images/1361638888427683840/HqNlplM__normal.jpg")</f>
        <v>https://pbs.twimg.com/profile_images/1361638888427683840/HqNlplM__normal.jpg</v>
      </c>
      <c r="W103" s="82">
        <v>44389.36207175926</v>
      </c>
      <c r="X103" s="88">
        <v>44389</v>
      </c>
      <c r="Y103" s="85" t="s">
        <v>7816</v>
      </c>
      <c r="Z103" s="83" t="str">
        <f>HYPERLINK("https://twitter.com/eli_krumova/status/1414505154238468096")</f>
        <v>https://twitter.com/eli_krumova/status/1414505154238468096</v>
      </c>
      <c r="AA103" s="80"/>
      <c r="AB103" s="80"/>
      <c r="AC103" s="85" t="s">
        <v>7972</v>
      </c>
      <c r="AD103" s="80"/>
      <c r="AE103" s="80" t="b">
        <v>0</v>
      </c>
      <c r="AF103" s="80">
        <v>1</v>
      </c>
      <c r="AG103" s="85" t="s">
        <v>253</v>
      </c>
      <c r="AH103" s="80" t="b">
        <v>0</v>
      </c>
      <c r="AI103" s="80" t="s">
        <v>254</v>
      </c>
      <c r="AJ103" s="80"/>
      <c r="AK103" s="85" t="s">
        <v>253</v>
      </c>
      <c r="AL103" s="80" t="b">
        <v>0</v>
      </c>
      <c r="AM103" s="80">
        <v>1</v>
      </c>
      <c r="AN103" s="85" t="s">
        <v>253</v>
      </c>
      <c r="AO103" s="85" t="s">
        <v>259</v>
      </c>
      <c r="AP103" s="80" t="b">
        <v>0</v>
      </c>
      <c r="AQ103" s="85" t="s">
        <v>7972</v>
      </c>
      <c r="AR103" s="80" t="s">
        <v>252</v>
      </c>
      <c r="AS103" s="80">
        <v>0</v>
      </c>
      <c r="AT103" s="80">
        <v>0</v>
      </c>
      <c r="AU103" s="80"/>
      <c r="AV103" s="80"/>
      <c r="AW103" s="80"/>
      <c r="AX103" s="80"/>
      <c r="AY103" s="80"/>
      <c r="AZ103" s="80"/>
      <c r="BA103" s="80"/>
      <c r="BB103" s="80"/>
      <c r="BC103" s="80">
        <v>9</v>
      </c>
      <c r="BD103" s="79" t="str">
        <f>REPLACE(INDEX(GroupVertices[Group],MATCH(Edges[[#This Row],[Vertex 1]],GroupVertices[Vertex],0)),1,1,"")</f>
        <v>2</v>
      </c>
      <c r="BE103" s="79" t="str">
        <f>REPLACE(INDEX(GroupVertices[Group],MATCH(Edges[[#This Row],[Vertex 2]],GroupVertices[Vertex],0)),1,1,"")</f>
        <v>2</v>
      </c>
      <c r="BF103" s="49"/>
      <c r="BG103" s="50"/>
      <c r="BH103" s="49"/>
      <c r="BI103" s="50"/>
      <c r="BJ103" s="49"/>
      <c r="BK103" s="50"/>
      <c r="BL103" s="49"/>
      <c r="BM103" s="50"/>
      <c r="BN103" s="49"/>
    </row>
    <row r="104" spans="1:66" ht="15">
      <c r="A104" s="65" t="s">
        <v>7864</v>
      </c>
      <c r="B104" s="65" t="s">
        <v>7871</v>
      </c>
      <c r="C104" s="66" t="s">
        <v>7742</v>
      </c>
      <c r="D104" s="67">
        <v>10</v>
      </c>
      <c r="E104" s="68" t="s">
        <v>136</v>
      </c>
      <c r="F104" s="69">
        <v>12</v>
      </c>
      <c r="G104" s="66"/>
      <c r="H104" s="70"/>
      <c r="I104" s="71"/>
      <c r="J104" s="71"/>
      <c r="K104" s="35" t="s">
        <v>65</v>
      </c>
      <c r="L104" s="78">
        <v>104</v>
      </c>
      <c r="M104" s="78"/>
      <c r="N104" s="73"/>
      <c r="O104" s="80" t="s">
        <v>250</v>
      </c>
      <c r="P104" s="82">
        <v>44390.375127314815</v>
      </c>
      <c r="Q104" s="80" t="s">
        <v>7882</v>
      </c>
      <c r="R104" s="80"/>
      <c r="S104" s="80"/>
      <c r="T104" s="85" t="s">
        <v>7900</v>
      </c>
      <c r="U104" s="80"/>
      <c r="V104" s="83" t="str">
        <f>HYPERLINK("https://pbs.twimg.com/profile_images/1361638888427683840/HqNlplM__normal.jpg")</f>
        <v>https://pbs.twimg.com/profile_images/1361638888427683840/HqNlplM__normal.jpg</v>
      </c>
      <c r="W104" s="82">
        <v>44390.375127314815</v>
      </c>
      <c r="X104" s="88">
        <v>44390</v>
      </c>
      <c r="Y104" s="85" t="s">
        <v>7819</v>
      </c>
      <c r="Z104" s="83" t="str">
        <f>HYPERLINK("https://twitter.com/eli_krumova/status/1414872270619783179")</f>
        <v>https://twitter.com/eli_krumova/status/1414872270619783179</v>
      </c>
      <c r="AA104" s="80"/>
      <c r="AB104" s="80"/>
      <c r="AC104" s="85" t="s">
        <v>7973</v>
      </c>
      <c r="AD104" s="80"/>
      <c r="AE104" s="80" t="b">
        <v>0</v>
      </c>
      <c r="AF104" s="80">
        <v>0</v>
      </c>
      <c r="AG104" s="85" t="s">
        <v>253</v>
      </c>
      <c r="AH104" s="80" t="b">
        <v>0</v>
      </c>
      <c r="AI104" s="80" t="s">
        <v>254</v>
      </c>
      <c r="AJ104" s="80"/>
      <c r="AK104" s="85" t="s">
        <v>253</v>
      </c>
      <c r="AL104" s="80" t="b">
        <v>0</v>
      </c>
      <c r="AM104" s="80">
        <v>1</v>
      </c>
      <c r="AN104" s="85" t="s">
        <v>253</v>
      </c>
      <c r="AO104" s="85" t="s">
        <v>259</v>
      </c>
      <c r="AP104" s="80" t="b">
        <v>0</v>
      </c>
      <c r="AQ104" s="85" t="s">
        <v>7973</v>
      </c>
      <c r="AR104" s="80" t="s">
        <v>212</v>
      </c>
      <c r="AS104" s="80">
        <v>0</v>
      </c>
      <c r="AT104" s="80">
        <v>0</v>
      </c>
      <c r="AU104" s="80"/>
      <c r="AV104" s="80"/>
      <c r="AW104" s="80"/>
      <c r="AX104" s="80"/>
      <c r="AY104" s="80"/>
      <c r="AZ104" s="80"/>
      <c r="BA104" s="80"/>
      <c r="BB104" s="80"/>
      <c r="BC104" s="80">
        <v>9</v>
      </c>
      <c r="BD104" s="79" t="str">
        <f>REPLACE(INDEX(GroupVertices[Group],MATCH(Edges[[#This Row],[Vertex 1]],GroupVertices[Vertex],0)),1,1,"")</f>
        <v>2</v>
      </c>
      <c r="BE104" s="79" t="str">
        <f>REPLACE(INDEX(GroupVertices[Group],MATCH(Edges[[#This Row],[Vertex 2]],GroupVertices[Vertex],0)),1,1,"")</f>
        <v>2</v>
      </c>
      <c r="BF104" s="49"/>
      <c r="BG104" s="50"/>
      <c r="BH104" s="49"/>
      <c r="BI104" s="50"/>
      <c r="BJ104" s="49"/>
      <c r="BK104" s="50"/>
      <c r="BL104" s="49"/>
      <c r="BM104" s="50"/>
      <c r="BN104" s="49"/>
    </row>
    <row r="105" spans="1:66" ht="15">
      <c r="A105" s="65" t="s">
        <v>7864</v>
      </c>
      <c r="B105" s="65" t="s">
        <v>7871</v>
      </c>
      <c r="C105" s="66" t="s">
        <v>7742</v>
      </c>
      <c r="D105" s="67">
        <v>10</v>
      </c>
      <c r="E105" s="68" t="s">
        <v>136</v>
      </c>
      <c r="F105" s="69">
        <v>12</v>
      </c>
      <c r="G105" s="66"/>
      <c r="H105" s="70"/>
      <c r="I105" s="71"/>
      <c r="J105" s="71"/>
      <c r="K105" s="35" t="s">
        <v>65</v>
      </c>
      <c r="L105" s="78">
        <v>105</v>
      </c>
      <c r="M105" s="78"/>
      <c r="N105" s="73"/>
      <c r="O105" s="80" t="s">
        <v>250</v>
      </c>
      <c r="P105" s="82">
        <v>44391.366898148146</v>
      </c>
      <c r="Q105" s="80" t="s">
        <v>7882</v>
      </c>
      <c r="R105" s="80"/>
      <c r="S105" s="80"/>
      <c r="T105" s="85" t="s">
        <v>7900</v>
      </c>
      <c r="U105" s="80"/>
      <c r="V105" s="83" t="str">
        <f>HYPERLINK("https://pbs.twimg.com/profile_images/1361638888427683840/HqNlplM__normal.jpg")</f>
        <v>https://pbs.twimg.com/profile_images/1361638888427683840/HqNlplM__normal.jpg</v>
      </c>
      <c r="W105" s="82">
        <v>44391.366898148146</v>
      </c>
      <c r="X105" s="88">
        <v>44391</v>
      </c>
      <c r="Y105" s="85" t="s">
        <v>7927</v>
      </c>
      <c r="Z105" s="83" t="str">
        <f>HYPERLINK("https://twitter.com/eli_krumova/status/1415231676255543298")</f>
        <v>https://twitter.com/eli_krumova/status/1415231676255543298</v>
      </c>
      <c r="AA105" s="80"/>
      <c r="AB105" s="80"/>
      <c r="AC105" s="85" t="s">
        <v>7974</v>
      </c>
      <c r="AD105" s="80"/>
      <c r="AE105" s="80" t="b">
        <v>0</v>
      </c>
      <c r="AF105" s="80">
        <v>2</v>
      </c>
      <c r="AG105" s="85" t="s">
        <v>253</v>
      </c>
      <c r="AH105" s="80" t="b">
        <v>0</v>
      </c>
      <c r="AI105" s="80" t="s">
        <v>254</v>
      </c>
      <c r="AJ105" s="80"/>
      <c r="AK105" s="85" t="s">
        <v>253</v>
      </c>
      <c r="AL105" s="80" t="b">
        <v>0</v>
      </c>
      <c r="AM105" s="80">
        <v>2</v>
      </c>
      <c r="AN105" s="85" t="s">
        <v>253</v>
      </c>
      <c r="AO105" s="85" t="s">
        <v>259</v>
      </c>
      <c r="AP105" s="80" t="b">
        <v>0</v>
      </c>
      <c r="AQ105" s="85" t="s">
        <v>7974</v>
      </c>
      <c r="AR105" s="80" t="s">
        <v>212</v>
      </c>
      <c r="AS105" s="80">
        <v>0</v>
      </c>
      <c r="AT105" s="80">
        <v>0</v>
      </c>
      <c r="AU105" s="80"/>
      <c r="AV105" s="80"/>
      <c r="AW105" s="80"/>
      <c r="AX105" s="80"/>
      <c r="AY105" s="80"/>
      <c r="AZ105" s="80"/>
      <c r="BA105" s="80"/>
      <c r="BB105" s="80"/>
      <c r="BC105" s="80">
        <v>9</v>
      </c>
      <c r="BD105" s="79" t="str">
        <f>REPLACE(INDEX(GroupVertices[Group],MATCH(Edges[[#This Row],[Vertex 1]],GroupVertices[Vertex],0)),1,1,"")</f>
        <v>2</v>
      </c>
      <c r="BE105" s="79" t="str">
        <f>REPLACE(INDEX(GroupVertices[Group],MATCH(Edges[[#This Row],[Vertex 2]],GroupVertices[Vertex],0)),1,1,"")</f>
        <v>2</v>
      </c>
      <c r="BF105" s="49"/>
      <c r="BG105" s="50"/>
      <c r="BH105" s="49"/>
      <c r="BI105" s="50"/>
      <c r="BJ105" s="49"/>
      <c r="BK105" s="50"/>
      <c r="BL105" s="49"/>
      <c r="BM105" s="50"/>
      <c r="BN105" s="49"/>
    </row>
    <row r="106" spans="1:66" ht="15">
      <c r="A106" s="65" t="s">
        <v>7864</v>
      </c>
      <c r="B106" s="65" t="s">
        <v>7871</v>
      </c>
      <c r="C106" s="66" t="s">
        <v>7742</v>
      </c>
      <c r="D106" s="67">
        <v>10</v>
      </c>
      <c r="E106" s="68" t="s">
        <v>136</v>
      </c>
      <c r="F106" s="69">
        <v>12</v>
      </c>
      <c r="G106" s="66"/>
      <c r="H106" s="70"/>
      <c r="I106" s="71"/>
      <c r="J106" s="71"/>
      <c r="K106" s="35" t="s">
        <v>65</v>
      </c>
      <c r="L106" s="78">
        <v>106</v>
      </c>
      <c r="M106" s="78"/>
      <c r="N106" s="73"/>
      <c r="O106" s="80" t="s">
        <v>250</v>
      </c>
      <c r="P106" s="82">
        <v>44392.35503472222</v>
      </c>
      <c r="Q106" s="80" t="s">
        <v>7882</v>
      </c>
      <c r="R106" s="80"/>
      <c r="S106" s="80"/>
      <c r="T106" s="85" t="s">
        <v>7900</v>
      </c>
      <c r="U106" s="80"/>
      <c r="V106" s="83" t="str">
        <f>HYPERLINK("https://pbs.twimg.com/profile_images/1361638888427683840/HqNlplM__normal.jpg")</f>
        <v>https://pbs.twimg.com/profile_images/1361638888427683840/HqNlplM__normal.jpg</v>
      </c>
      <c r="W106" s="82">
        <v>44392.35503472222</v>
      </c>
      <c r="X106" s="88">
        <v>44392</v>
      </c>
      <c r="Y106" s="85" t="s">
        <v>7817</v>
      </c>
      <c r="Z106" s="83" t="str">
        <f>HYPERLINK("https://twitter.com/eli_krumova/status/1415589768042270720")</f>
        <v>https://twitter.com/eli_krumova/status/1415589768042270720</v>
      </c>
      <c r="AA106" s="80"/>
      <c r="AB106" s="80"/>
      <c r="AC106" s="85" t="s">
        <v>7975</v>
      </c>
      <c r="AD106" s="80"/>
      <c r="AE106" s="80" t="b">
        <v>0</v>
      </c>
      <c r="AF106" s="80">
        <v>2</v>
      </c>
      <c r="AG106" s="85" t="s">
        <v>253</v>
      </c>
      <c r="AH106" s="80" t="b">
        <v>0</v>
      </c>
      <c r="AI106" s="80" t="s">
        <v>254</v>
      </c>
      <c r="AJ106" s="80"/>
      <c r="AK106" s="85" t="s">
        <v>253</v>
      </c>
      <c r="AL106" s="80" t="b">
        <v>0</v>
      </c>
      <c r="AM106" s="80">
        <v>1</v>
      </c>
      <c r="AN106" s="85" t="s">
        <v>253</v>
      </c>
      <c r="AO106" s="85" t="s">
        <v>259</v>
      </c>
      <c r="AP106" s="80" t="b">
        <v>0</v>
      </c>
      <c r="AQ106" s="85" t="s">
        <v>7975</v>
      </c>
      <c r="AR106" s="80" t="s">
        <v>212</v>
      </c>
      <c r="AS106" s="80">
        <v>0</v>
      </c>
      <c r="AT106" s="80">
        <v>0</v>
      </c>
      <c r="AU106" s="80"/>
      <c r="AV106" s="80"/>
      <c r="AW106" s="80"/>
      <c r="AX106" s="80"/>
      <c r="AY106" s="80"/>
      <c r="AZ106" s="80"/>
      <c r="BA106" s="80"/>
      <c r="BB106" s="80"/>
      <c r="BC106" s="80">
        <v>9</v>
      </c>
      <c r="BD106" s="79" t="str">
        <f>REPLACE(INDEX(GroupVertices[Group],MATCH(Edges[[#This Row],[Vertex 1]],GroupVertices[Vertex],0)),1,1,"")</f>
        <v>2</v>
      </c>
      <c r="BE106" s="79" t="str">
        <f>REPLACE(INDEX(GroupVertices[Group],MATCH(Edges[[#This Row],[Vertex 2]],GroupVertices[Vertex],0)),1,1,"")</f>
        <v>2</v>
      </c>
      <c r="BF106" s="49"/>
      <c r="BG106" s="50"/>
      <c r="BH106" s="49"/>
      <c r="BI106" s="50"/>
      <c r="BJ106" s="49"/>
      <c r="BK106" s="50"/>
      <c r="BL106" s="49"/>
      <c r="BM106" s="50"/>
      <c r="BN106" s="49"/>
    </row>
    <row r="107" spans="1:66" ht="15">
      <c r="A107" s="65" t="s">
        <v>7864</v>
      </c>
      <c r="B107" s="65" t="s">
        <v>7871</v>
      </c>
      <c r="C107" s="66" t="s">
        <v>7742</v>
      </c>
      <c r="D107" s="67">
        <v>10</v>
      </c>
      <c r="E107" s="68" t="s">
        <v>136</v>
      </c>
      <c r="F107" s="69">
        <v>12</v>
      </c>
      <c r="G107" s="66"/>
      <c r="H107" s="70"/>
      <c r="I107" s="71"/>
      <c r="J107" s="71"/>
      <c r="K107" s="35" t="s">
        <v>65</v>
      </c>
      <c r="L107" s="78">
        <v>107</v>
      </c>
      <c r="M107" s="78"/>
      <c r="N107" s="73"/>
      <c r="O107" s="80" t="s">
        <v>250</v>
      </c>
      <c r="P107" s="82">
        <v>44393.72665509259</v>
      </c>
      <c r="Q107" s="80" t="s">
        <v>7882</v>
      </c>
      <c r="R107" s="80"/>
      <c r="S107" s="80"/>
      <c r="T107" s="85" t="s">
        <v>7900</v>
      </c>
      <c r="U107" s="80"/>
      <c r="V107" s="83" t="str">
        <f>HYPERLINK("https://pbs.twimg.com/profile_images/1361638888427683840/HqNlplM__normal.jpg")</f>
        <v>https://pbs.twimg.com/profile_images/1361638888427683840/HqNlplM__normal.jpg</v>
      </c>
      <c r="W107" s="82">
        <v>44393.72665509259</v>
      </c>
      <c r="X107" s="88">
        <v>44393</v>
      </c>
      <c r="Y107" s="85" t="s">
        <v>7928</v>
      </c>
      <c r="Z107" s="83" t="str">
        <f>HYPERLINK("https://twitter.com/eli_krumova/status/1416086825668681730")</f>
        <v>https://twitter.com/eli_krumova/status/1416086825668681730</v>
      </c>
      <c r="AA107" s="80"/>
      <c r="AB107" s="80"/>
      <c r="AC107" s="85" t="s">
        <v>7976</v>
      </c>
      <c r="AD107" s="80"/>
      <c r="AE107" s="80" t="b">
        <v>0</v>
      </c>
      <c r="AF107" s="80">
        <v>0</v>
      </c>
      <c r="AG107" s="85" t="s">
        <v>253</v>
      </c>
      <c r="AH107" s="80" t="b">
        <v>0</v>
      </c>
      <c r="AI107" s="80" t="s">
        <v>254</v>
      </c>
      <c r="AJ107" s="80"/>
      <c r="AK107" s="85" t="s">
        <v>253</v>
      </c>
      <c r="AL107" s="80" t="b">
        <v>0</v>
      </c>
      <c r="AM107" s="80">
        <v>0</v>
      </c>
      <c r="AN107" s="85" t="s">
        <v>253</v>
      </c>
      <c r="AO107" s="85" t="s">
        <v>259</v>
      </c>
      <c r="AP107" s="80" t="b">
        <v>0</v>
      </c>
      <c r="AQ107" s="85" t="s">
        <v>7976</v>
      </c>
      <c r="AR107" s="80" t="s">
        <v>212</v>
      </c>
      <c r="AS107" s="80">
        <v>0</v>
      </c>
      <c r="AT107" s="80">
        <v>0</v>
      </c>
      <c r="AU107" s="80"/>
      <c r="AV107" s="80"/>
      <c r="AW107" s="80"/>
      <c r="AX107" s="80"/>
      <c r="AY107" s="80"/>
      <c r="AZ107" s="80"/>
      <c r="BA107" s="80"/>
      <c r="BB107" s="80"/>
      <c r="BC107" s="80">
        <v>9</v>
      </c>
      <c r="BD107" s="79" t="str">
        <f>REPLACE(INDEX(GroupVertices[Group],MATCH(Edges[[#This Row],[Vertex 1]],GroupVertices[Vertex],0)),1,1,"")</f>
        <v>2</v>
      </c>
      <c r="BE107" s="79" t="str">
        <f>REPLACE(INDEX(GroupVertices[Group],MATCH(Edges[[#This Row],[Vertex 2]],GroupVertices[Vertex],0)),1,1,"")</f>
        <v>2</v>
      </c>
      <c r="BF107" s="49"/>
      <c r="BG107" s="50"/>
      <c r="BH107" s="49"/>
      <c r="BI107" s="50"/>
      <c r="BJ107" s="49"/>
      <c r="BK107" s="50"/>
      <c r="BL107" s="49"/>
      <c r="BM107" s="50"/>
      <c r="BN107" s="49"/>
    </row>
    <row r="108" spans="1:66" ht="15">
      <c r="A108" s="65" t="s">
        <v>7864</v>
      </c>
      <c r="B108" s="65" t="s">
        <v>7871</v>
      </c>
      <c r="C108" s="66" t="s">
        <v>7742</v>
      </c>
      <c r="D108" s="67">
        <v>10</v>
      </c>
      <c r="E108" s="68" t="s">
        <v>136</v>
      </c>
      <c r="F108" s="69">
        <v>12</v>
      </c>
      <c r="G108" s="66"/>
      <c r="H108" s="70"/>
      <c r="I108" s="71"/>
      <c r="J108" s="71"/>
      <c r="K108" s="35" t="s">
        <v>65</v>
      </c>
      <c r="L108" s="78">
        <v>108</v>
      </c>
      <c r="M108" s="78"/>
      <c r="N108" s="73"/>
      <c r="O108" s="80" t="s">
        <v>250</v>
      </c>
      <c r="P108" s="82">
        <v>44394.703877314816</v>
      </c>
      <c r="Q108" s="80" t="s">
        <v>7882</v>
      </c>
      <c r="R108" s="80"/>
      <c r="S108" s="80"/>
      <c r="T108" s="85" t="s">
        <v>7900</v>
      </c>
      <c r="U108" s="80"/>
      <c r="V108" s="83" t="str">
        <f>HYPERLINK("https://pbs.twimg.com/profile_images/1361638888427683840/HqNlplM__normal.jpg")</f>
        <v>https://pbs.twimg.com/profile_images/1361638888427683840/HqNlplM__normal.jpg</v>
      </c>
      <c r="W108" s="82">
        <v>44394.703877314816</v>
      </c>
      <c r="X108" s="88">
        <v>44394</v>
      </c>
      <c r="Y108" s="85" t="s">
        <v>7929</v>
      </c>
      <c r="Z108" s="83" t="str">
        <f>HYPERLINK("https://twitter.com/eli_krumova/status/1416440958552616964")</f>
        <v>https://twitter.com/eli_krumova/status/1416440958552616964</v>
      </c>
      <c r="AA108" s="80"/>
      <c r="AB108" s="80"/>
      <c r="AC108" s="85" t="s">
        <v>7977</v>
      </c>
      <c r="AD108" s="80"/>
      <c r="AE108" s="80" t="b">
        <v>0</v>
      </c>
      <c r="AF108" s="80">
        <v>0</v>
      </c>
      <c r="AG108" s="85" t="s">
        <v>253</v>
      </c>
      <c r="AH108" s="80" t="b">
        <v>0</v>
      </c>
      <c r="AI108" s="80" t="s">
        <v>254</v>
      </c>
      <c r="AJ108" s="80"/>
      <c r="AK108" s="85" t="s">
        <v>253</v>
      </c>
      <c r="AL108" s="80" t="b">
        <v>0</v>
      </c>
      <c r="AM108" s="80">
        <v>0</v>
      </c>
      <c r="AN108" s="85" t="s">
        <v>253</v>
      </c>
      <c r="AO108" s="85" t="s">
        <v>259</v>
      </c>
      <c r="AP108" s="80" t="b">
        <v>0</v>
      </c>
      <c r="AQ108" s="85" t="s">
        <v>7977</v>
      </c>
      <c r="AR108" s="80" t="s">
        <v>212</v>
      </c>
      <c r="AS108" s="80">
        <v>0</v>
      </c>
      <c r="AT108" s="80">
        <v>0</v>
      </c>
      <c r="AU108" s="80"/>
      <c r="AV108" s="80"/>
      <c r="AW108" s="80"/>
      <c r="AX108" s="80"/>
      <c r="AY108" s="80"/>
      <c r="AZ108" s="80"/>
      <c r="BA108" s="80"/>
      <c r="BB108" s="80"/>
      <c r="BC108" s="80">
        <v>9</v>
      </c>
      <c r="BD108" s="79" t="str">
        <f>REPLACE(INDEX(GroupVertices[Group],MATCH(Edges[[#This Row],[Vertex 1]],GroupVertices[Vertex],0)),1,1,"")</f>
        <v>2</v>
      </c>
      <c r="BE108" s="79" t="str">
        <f>REPLACE(INDEX(GroupVertices[Group],MATCH(Edges[[#This Row],[Vertex 2]],GroupVertices[Vertex],0)),1,1,"")</f>
        <v>2</v>
      </c>
      <c r="BF108" s="49"/>
      <c r="BG108" s="50"/>
      <c r="BH108" s="49"/>
      <c r="BI108" s="50"/>
      <c r="BJ108" s="49"/>
      <c r="BK108" s="50"/>
      <c r="BL108" s="49"/>
      <c r="BM108" s="50"/>
      <c r="BN108" s="49"/>
    </row>
    <row r="109" spans="1:66" ht="15">
      <c r="A109" s="65" t="s">
        <v>7864</v>
      </c>
      <c r="B109" s="65" t="s">
        <v>7871</v>
      </c>
      <c r="C109" s="66" t="s">
        <v>7742</v>
      </c>
      <c r="D109" s="67">
        <v>10</v>
      </c>
      <c r="E109" s="68" t="s">
        <v>136</v>
      </c>
      <c r="F109" s="69">
        <v>12</v>
      </c>
      <c r="G109" s="66"/>
      <c r="H109" s="70"/>
      <c r="I109" s="71"/>
      <c r="J109" s="71"/>
      <c r="K109" s="35" t="s">
        <v>65</v>
      </c>
      <c r="L109" s="78">
        <v>109</v>
      </c>
      <c r="M109" s="78"/>
      <c r="N109" s="73"/>
      <c r="O109" s="80" t="s">
        <v>250</v>
      </c>
      <c r="P109" s="82">
        <v>44395.696064814816</v>
      </c>
      <c r="Q109" s="80" t="s">
        <v>7882</v>
      </c>
      <c r="R109" s="80"/>
      <c r="S109" s="80"/>
      <c r="T109" s="85" t="s">
        <v>7900</v>
      </c>
      <c r="U109" s="80"/>
      <c r="V109" s="83" t="str">
        <f>HYPERLINK("https://pbs.twimg.com/profile_images/1361638888427683840/HqNlplM__normal.jpg")</f>
        <v>https://pbs.twimg.com/profile_images/1361638888427683840/HqNlplM__normal.jpg</v>
      </c>
      <c r="W109" s="82">
        <v>44395.696064814816</v>
      </c>
      <c r="X109" s="88">
        <v>44395</v>
      </c>
      <c r="Y109" s="85" t="s">
        <v>7930</v>
      </c>
      <c r="Z109" s="83" t="str">
        <f>HYPERLINK("https://twitter.com/eli_krumova/status/1416800515644592130")</f>
        <v>https://twitter.com/eli_krumova/status/1416800515644592130</v>
      </c>
      <c r="AA109" s="80"/>
      <c r="AB109" s="80"/>
      <c r="AC109" s="85" t="s">
        <v>7978</v>
      </c>
      <c r="AD109" s="80"/>
      <c r="AE109" s="80" t="b">
        <v>0</v>
      </c>
      <c r="AF109" s="80">
        <v>2</v>
      </c>
      <c r="AG109" s="85" t="s">
        <v>253</v>
      </c>
      <c r="AH109" s="80" t="b">
        <v>0</v>
      </c>
      <c r="AI109" s="80" t="s">
        <v>254</v>
      </c>
      <c r="AJ109" s="80"/>
      <c r="AK109" s="85" t="s">
        <v>253</v>
      </c>
      <c r="AL109" s="80" t="b">
        <v>0</v>
      </c>
      <c r="AM109" s="80">
        <v>1</v>
      </c>
      <c r="AN109" s="85" t="s">
        <v>253</v>
      </c>
      <c r="AO109" s="85" t="s">
        <v>259</v>
      </c>
      <c r="AP109" s="80" t="b">
        <v>0</v>
      </c>
      <c r="AQ109" s="85" t="s">
        <v>7978</v>
      </c>
      <c r="AR109" s="80" t="s">
        <v>212</v>
      </c>
      <c r="AS109" s="80">
        <v>0</v>
      </c>
      <c r="AT109" s="80">
        <v>0</v>
      </c>
      <c r="AU109" s="80"/>
      <c r="AV109" s="80"/>
      <c r="AW109" s="80"/>
      <c r="AX109" s="80"/>
      <c r="AY109" s="80"/>
      <c r="AZ109" s="80"/>
      <c r="BA109" s="80"/>
      <c r="BB109" s="80"/>
      <c r="BC109" s="80">
        <v>9</v>
      </c>
      <c r="BD109" s="79" t="str">
        <f>REPLACE(INDEX(GroupVertices[Group],MATCH(Edges[[#This Row],[Vertex 1]],GroupVertices[Vertex],0)),1,1,"")</f>
        <v>2</v>
      </c>
      <c r="BE109" s="79" t="str">
        <f>REPLACE(INDEX(GroupVertices[Group],MATCH(Edges[[#This Row],[Vertex 2]],GroupVertices[Vertex],0)),1,1,"")</f>
        <v>2</v>
      </c>
      <c r="BF109" s="49"/>
      <c r="BG109" s="50"/>
      <c r="BH109" s="49"/>
      <c r="BI109" s="50"/>
      <c r="BJ109" s="49"/>
      <c r="BK109" s="50"/>
      <c r="BL109" s="49"/>
      <c r="BM109" s="50"/>
      <c r="BN109" s="49"/>
    </row>
    <row r="110" spans="1:66" ht="15">
      <c r="A110" s="65" t="s">
        <v>7864</v>
      </c>
      <c r="B110" s="65" t="s">
        <v>7871</v>
      </c>
      <c r="C110" s="66" t="s">
        <v>7742</v>
      </c>
      <c r="D110" s="67">
        <v>10</v>
      </c>
      <c r="E110" s="68" t="s">
        <v>136</v>
      </c>
      <c r="F110" s="69">
        <v>12</v>
      </c>
      <c r="G110" s="66"/>
      <c r="H110" s="70"/>
      <c r="I110" s="71"/>
      <c r="J110" s="71"/>
      <c r="K110" s="35" t="s">
        <v>65</v>
      </c>
      <c r="L110" s="78">
        <v>110</v>
      </c>
      <c r="M110" s="78"/>
      <c r="N110" s="73"/>
      <c r="O110" s="80" t="s">
        <v>250</v>
      </c>
      <c r="P110" s="82">
        <v>44396.76400462963</v>
      </c>
      <c r="Q110" s="80" t="s">
        <v>7882</v>
      </c>
      <c r="R110" s="80"/>
      <c r="S110" s="80"/>
      <c r="T110" s="85" t="s">
        <v>7900</v>
      </c>
      <c r="U110" s="80"/>
      <c r="V110" s="83" t="str">
        <f>HYPERLINK("https://pbs.twimg.com/profile_images/1361638888427683840/HqNlplM__normal.jpg")</f>
        <v>https://pbs.twimg.com/profile_images/1361638888427683840/HqNlplM__normal.jpg</v>
      </c>
      <c r="W110" s="82">
        <v>44396.76400462963</v>
      </c>
      <c r="X110" s="88">
        <v>44396</v>
      </c>
      <c r="Y110" s="85" t="s">
        <v>7931</v>
      </c>
      <c r="Z110" s="83" t="str">
        <f>HYPERLINK("https://twitter.com/eli_krumova/status/1417187523625988097")</f>
        <v>https://twitter.com/eli_krumova/status/1417187523625988097</v>
      </c>
      <c r="AA110" s="80"/>
      <c r="AB110" s="80"/>
      <c r="AC110" s="85" t="s">
        <v>7979</v>
      </c>
      <c r="AD110" s="80"/>
      <c r="AE110" s="80" t="b">
        <v>0</v>
      </c>
      <c r="AF110" s="80">
        <v>0</v>
      </c>
      <c r="AG110" s="85" t="s">
        <v>253</v>
      </c>
      <c r="AH110" s="80" t="b">
        <v>0</v>
      </c>
      <c r="AI110" s="80" t="s">
        <v>254</v>
      </c>
      <c r="AJ110" s="80"/>
      <c r="AK110" s="85" t="s">
        <v>253</v>
      </c>
      <c r="AL110" s="80" t="b">
        <v>0</v>
      </c>
      <c r="AM110" s="80">
        <v>4</v>
      </c>
      <c r="AN110" s="85" t="s">
        <v>253</v>
      </c>
      <c r="AO110" s="85" t="s">
        <v>259</v>
      </c>
      <c r="AP110" s="80" t="b">
        <v>0</v>
      </c>
      <c r="AQ110" s="85" t="s">
        <v>7979</v>
      </c>
      <c r="AR110" s="80" t="s">
        <v>212</v>
      </c>
      <c r="AS110" s="80">
        <v>0</v>
      </c>
      <c r="AT110" s="80">
        <v>0</v>
      </c>
      <c r="AU110" s="80"/>
      <c r="AV110" s="80"/>
      <c r="AW110" s="80"/>
      <c r="AX110" s="80"/>
      <c r="AY110" s="80"/>
      <c r="AZ110" s="80"/>
      <c r="BA110" s="80"/>
      <c r="BB110" s="80"/>
      <c r="BC110" s="80">
        <v>9</v>
      </c>
      <c r="BD110" s="79" t="str">
        <f>REPLACE(INDEX(GroupVertices[Group],MATCH(Edges[[#This Row],[Vertex 1]],GroupVertices[Vertex],0)),1,1,"")</f>
        <v>2</v>
      </c>
      <c r="BE110" s="79" t="str">
        <f>REPLACE(INDEX(GroupVertices[Group],MATCH(Edges[[#This Row],[Vertex 2]],GroupVertices[Vertex],0)),1,1,"")</f>
        <v>2</v>
      </c>
      <c r="BF110" s="49"/>
      <c r="BG110" s="50"/>
      <c r="BH110" s="49"/>
      <c r="BI110" s="50"/>
      <c r="BJ110" s="49"/>
      <c r="BK110" s="50"/>
      <c r="BL110" s="49"/>
      <c r="BM110" s="50"/>
      <c r="BN110" s="49"/>
    </row>
    <row r="111" spans="1:66" ht="15">
      <c r="A111" s="65" t="s">
        <v>7864</v>
      </c>
      <c r="B111" s="65" t="s">
        <v>7871</v>
      </c>
      <c r="C111" s="66" t="s">
        <v>7742</v>
      </c>
      <c r="D111" s="67">
        <v>10</v>
      </c>
      <c r="E111" s="68" t="s">
        <v>136</v>
      </c>
      <c r="F111" s="69">
        <v>12</v>
      </c>
      <c r="G111" s="66"/>
      <c r="H111" s="70"/>
      <c r="I111" s="71"/>
      <c r="J111" s="71"/>
      <c r="K111" s="35" t="s">
        <v>65</v>
      </c>
      <c r="L111" s="78">
        <v>111</v>
      </c>
      <c r="M111" s="78"/>
      <c r="N111" s="73"/>
      <c r="O111" s="80" t="s">
        <v>250</v>
      </c>
      <c r="P111" s="82">
        <v>44397.545625</v>
      </c>
      <c r="Q111" s="80" t="s">
        <v>7882</v>
      </c>
      <c r="R111" s="80"/>
      <c r="S111" s="80"/>
      <c r="T111" s="85" t="s">
        <v>7900</v>
      </c>
      <c r="U111" s="80"/>
      <c r="V111" s="83" t="str">
        <f>HYPERLINK("https://pbs.twimg.com/profile_images/1361638888427683840/HqNlplM__normal.jpg")</f>
        <v>https://pbs.twimg.com/profile_images/1361638888427683840/HqNlplM__normal.jpg</v>
      </c>
      <c r="W111" s="82">
        <v>44397.545625</v>
      </c>
      <c r="X111" s="88">
        <v>44397</v>
      </c>
      <c r="Y111" s="85" t="s">
        <v>7932</v>
      </c>
      <c r="Z111" s="83" t="str">
        <f>HYPERLINK("https://twitter.com/eli_krumova/status/1417470772239548427")</f>
        <v>https://twitter.com/eli_krumova/status/1417470772239548427</v>
      </c>
      <c r="AA111" s="80"/>
      <c r="AB111" s="80"/>
      <c r="AC111" s="85" t="s">
        <v>7980</v>
      </c>
      <c r="AD111" s="80"/>
      <c r="AE111" s="80" t="b">
        <v>0</v>
      </c>
      <c r="AF111" s="80">
        <v>0</v>
      </c>
      <c r="AG111" s="85" t="s">
        <v>253</v>
      </c>
      <c r="AH111" s="80" t="b">
        <v>0</v>
      </c>
      <c r="AI111" s="80" t="s">
        <v>254</v>
      </c>
      <c r="AJ111" s="80"/>
      <c r="AK111" s="85" t="s">
        <v>253</v>
      </c>
      <c r="AL111" s="80" t="b">
        <v>0</v>
      </c>
      <c r="AM111" s="80">
        <v>0</v>
      </c>
      <c r="AN111" s="85" t="s">
        <v>253</v>
      </c>
      <c r="AO111" s="85" t="s">
        <v>259</v>
      </c>
      <c r="AP111" s="80" t="b">
        <v>0</v>
      </c>
      <c r="AQ111" s="85" t="s">
        <v>7980</v>
      </c>
      <c r="AR111" s="80" t="s">
        <v>212</v>
      </c>
      <c r="AS111" s="80">
        <v>0</v>
      </c>
      <c r="AT111" s="80">
        <v>0</v>
      </c>
      <c r="AU111" s="80"/>
      <c r="AV111" s="80"/>
      <c r="AW111" s="80"/>
      <c r="AX111" s="80"/>
      <c r="AY111" s="80"/>
      <c r="AZ111" s="80"/>
      <c r="BA111" s="80"/>
      <c r="BB111" s="80"/>
      <c r="BC111" s="80">
        <v>9</v>
      </c>
      <c r="BD111" s="79" t="str">
        <f>REPLACE(INDEX(GroupVertices[Group],MATCH(Edges[[#This Row],[Vertex 1]],GroupVertices[Vertex],0)),1,1,"")</f>
        <v>2</v>
      </c>
      <c r="BE111" s="79" t="str">
        <f>REPLACE(INDEX(GroupVertices[Group],MATCH(Edges[[#This Row],[Vertex 2]],GroupVertices[Vertex],0)),1,1,"")</f>
        <v>2</v>
      </c>
      <c r="BF111" s="49"/>
      <c r="BG111" s="50"/>
      <c r="BH111" s="49"/>
      <c r="BI111" s="50"/>
      <c r="BJ111" s="49"/>
      <c r="BK111" s="50"/>
      <c r="BL111" s="49"/>
      <c r="BM111" s="50"/>
      <c r="BN111" s="49"/>
    </row>
    <row r="112" spans="1:66" ht="15">
      <c r="A112" s="65" t="s">
        <v>7863</v>
      </c>
      <c r="B112" s="65" t="s">
        <v>7872</v>
      </c>
      <c r="C112" s="66" t="s">
        <v>7742</v>
      </c>
      <c r="D112" s="67">
        <v>10</v>
      </c>
      <c r="E112" s="68" t="s">
        <v>132</v>
      </c>
      <c r="F112" s="69">
        <v>12</v>
      </c>
      <c r="G112" s="66"/>
      <c r="H112" s="70"/>
      <c r="I112" s="71"/>
      <c r="J112" s="71"/>
      <c r="K112" s="35" t="s">
        <v>65</v>
      </c>
      <c r="L112" s="78">
        <v>112</v>
      </c>
      <c r="M112" s="78"/>
      <c r="N112" s="73"/>
      <c r="O112" s="80" t="s">
        <v>251</v>
      </c>
      <c r="P112" s="82">
        <v>44390.27449074074</v>
      </c>
      <c r="Q112" s="80" t="s">
        <v>7882</v>
      </c>
      <c r="R112" s="80"/>
      <c r="S112" s="80"/>
      <c r="T112" s="85" t="s">
        <v>7900</v>
      </c>
      <c r="U112" s="80"/>
      <c r="V112" s="83" t="str">
        <f>HYPERLINK("https://pbs.twimg.com/profile_images/1323219034230444032/dZdxDJNv_normal.jpg")</f>
        <v>https://pbs.twimg.com/profile_images/1323219034230444032/dZdxDJNv_normal.jpg</v>
      </c>
      <c r="W112" s="82">
        <v>44390.27449074074</v>
      </c>
      <c r="X112" s="88">
        <v>44390</v>
      </c>
      <c r="Y112" s="85" t="s">
        <v>7808</v>
      </c>
      <c r="Z112" s="83" t="str">
        <f>HYPERLINK("https://twitter.com/albertoemachado/status/1414835804489371653")</f>
        <v>https://twitter.com/albertoemachado/status/1414835804489371653</v>
      </c>
      <c r="AA112" s="80"/>
      <c r="AB112" s="80"/>
      <c r="AC112" s="85" t="s">
        <v>7969</v>
      </c>
      <c r="AD112" s="80"/>
      <c r="AE112" s="80" t="b">
        <v>0</v>
      </c>
      <c r="AF112" s="80">
        <v>0</v>
      </c>
      <c r="AG112" s="85" t="s">
        <v>253</v>
      </c>
      <c r="AH112" s="80" t="b">
        <v>0</v>
      </c>
      <c r="AI112" s="80" t="s">
        <v>254</v>
      </c>
      <c r="AJ112" s="80"/>
      <c r="AK112" s="85" t="s">
        <v>253</v>
      </c>
      <c r="AL112" s="80" t="b">
        <v>0</v>
      </c>
      <c r="AM112" s="80">
        <v>1</v>
      </c>
      <c r="AN112" s="85" t="s">
        <v>7972</v>
      </c>
      <c r="AO112" s="85" t="s">
        <v>259</v>
      </c>
      <c r="AP112" s="80" t="b">
        <v>0</v>
      </c>
      <c r="AQ112" s="85" t="s">
        <v>7972</v>
      </c>
      <c r="AR112" s="80" t="s">
        <v>212</v>
      </c>
      <c r="AS112" s="80">
        <v>0</v>
      </c>
      <c r="AT112" s="80">
        <v>0</v>
      </c>
      <c r="AU112" s="80"/>
      <c r="AV112" s="80"/>
      <c r="AW112" s="80"/>
      <c r="AX112" s="80"/>
      <c r="AY112" s="80"/>
      <c r="AZ112" s="80"/>
      <c r="BA112" s="80"/>
      <c r="BB112" s="80"/>
      <c r="BC112" s="80">
        <v>3</v>
      </c>
      <c r="BD112" s="79" t="str">
        <f>REPLACE(INDEX(GroupVertices[Group],MATCH(Edges[[#This Row],[Vertex 1]],GroupVertices[Vertex],0)),1,1,"")</f>
        <v>2</v>
      </c>
      <c r="BE112" s="79" t="str">
        <f>REPLACE(INDEX(GroupVertices[Group],MATCH(Edges[[#This Row],[Vertex 2]],GroupVertices[Vertex],0)),1,1,"")</f>
        <v>2</v>
      </c>
      <c r="BF112" s="49"/>
      <c r="BG112" s="50"/>
      <c r="BH112" s="49"/>
      <c r="BI112" s="50"/>
      <c r="BJ112" s="49"/>
      <c r="BK112" s="50"/>
      <c r="BL112" s="49"/>
      <c r="BM112" s="50"/>
      <c r="BN112" s="49"/>
    </row>
    <row r="113" spans="1:66" ht="15">
      <c r="A113" s="65" t="s">
        <v>7863</v>
      </c>
      <c r="B113" s="65" t="s">
        <v>7872</v>
      </c>
      <c r="C113" s="66" t="s">
        <v>7742</v>
      </c>
      <c r="D113" s="67">
        <v>10</v>
      </c>
      <c r="E113" s="68" t="s">
        <v>132</v>
      </c>
      <c r="F113" s="69">
        <v>12</v>
      </c>
      <c r="G113" s="66"/>
      <c r="H113" s="70"/>
      <c r="I113" s="71"/>
      <c r="J113" s="71"/>
      <c r="K113" s="35" t="s">
        <v>65</v>
      </c>
      <c r="L113" s="78">
        <v>113</v>
      </c>
      <c r="M113" s="78"/>
      <c r="N113" s="73"/>
      <c r="O113" s="80" t="s">
        <v>251</v>
      </c>
      <c r="P113" s="82">
        <v>44392.26626157408</v>
      </c>
      <c r="Q113" s="80" t="s">
        <v>7882</v>
      </c>
      <c r="R113" s="80"/>
      <c r="S113" s="80"/>
      <c r="T113" s="85" t="s">
        <v>7900</v>
      </c>
      <c r="U113" s="80"/>
      <c r="V113" s="83" t="str">
        <f>HYPERLINK("https://pbs.twimg.com/profile_images/1323219034230444032/dZdxDJNv_normal.jpg")</f>
        <v>https://pbs.twimg.com/profile_images/1323219034230444032/dZdxDJNv_normal.jpg</v>
      </c>
      <c r="W113" s="82">
        <v>44392.26626157408</v>
      </c>
      <c r="X113" s="88">
        <v>44392</v>
      </c>
      <c r="Y113" s="85" t="s">
        <v>7773</v>
      </c>
      <c r="Z113" s="83" t="str">
        <f>HYPERLINK("https://twitter.com/albertoemachado/status/1415557598309351425")</f>
        <v>https://twitter.com/albertoemachado/status/1415557598309351425</v>
      </c>
      <c r="AA113" s="80"/>
      <c r="AB113" s="80"/>
      <c r="AC113" s="85" t="s">
        <v>7970</v>
      </c>
      <c r="AD113" s="80"/>
      <c r="AE113" s="80" t="b">
        <v>0</v>
      </c>
      <c r="AF113" s="80">
        <v>0</v>
      </c>
      <c r="AG113" s="85" t="s">
        <v>253</v>
      </c>
      <c r="AH113" s="80" t="b">
        <v>0</v>
      </c>
      <c r="AI113" s="80" t="s">
        <v>254</v>
      </c>
      <c r="AJ113" s="80"/>
      <c r="AK113" s="85" t="s">
        <v>253</v>
      </c>
      <c r="AL113" s="80" t="b">
        <v>0</v>
      </c>
      <c r="AM113" s="80">
        <v>2</v>
      </c>
      <c r="AN113" s="85" t="s">
        <v>7974</v>
      </c>
      <c r="AO113" s="85" t="s">
        <v>259</v>
      </c>
      <c r="AP113" s="80" t="b">
        <v>0</v>
      </c>
      <c r="AQ113" s="85" t="s">
        <v>7974</v>
      </c>
      <c r="AR113" s="80" t="s">
        <v>212</v>
      </c>
      <c r="AS113" s="80">
        <v>0</v>
      </c>
      <c r="AT113" s="80">
        <v>0</v>
      </c>
      <c r="AU113" s="80"/>
      <c r="AV113" s="80"/>
      <c r="AW113" s="80"/>
      <c r="AX113" s="80"/>
      <c r="AY113" s="80"/>
      <c r="AZ113" s="80"/>
      <c r="BA113" s="80"/>
      <c r="BB113" s="80"/>
      <c r="BC113" s="80">
        <v>3</v>
      </c>
      <c r="BD113" s="79" t="str">
        <f>REPLACE(INDEX(GroupVertices[Group],MATCH(Edges[[#This Row],[Vertex 1]],GroupVertices[Vertex],0)),1,1,"")</f>
        <v>2</v>
      </c>
      <c r="BE113" s="79" t="str">
        <f>REPLACE(INDEX(GroupVertices[Group],MATCH(Edges[[#This Row],[Vertex 2]],GroupVertices[Vertex],0)),1,1,"")</f>
        <v>2</v>
      </c>
      <c r="BF113" s="49"/>
      <c r="BG113" s="50"/>
      <c r="BH113" s="49"/>
      <c r="BI113" s="50"/>
      <c r="BJ113" s="49"/>
      <c r="BK113" s="50"/>
      <c r="BL113" s="49"/>
      <c r="BM113" s="50"/>
      <c r="BN113" s="49"/>
    </row>
    <row r="114" spans="1:66" ht="15">
      <c r="A114" s="65" t="s">
        <v>7863</v>
      </c>
      <c r="B114" s="65" t="s">
        <v>7872</v>
      </c>
      <c r="C114" s="66" t="s">
        <v>7742</v>
      </c>
      <c r="D114" s="67">
        <v>10</v>
      </c>
      <c r="E114" s="68" t="s">
        <v>132</v>
      </c>
      <c r="F114" s="69">
        <v>12</v>
      </c>
      <c r="G114" s="66"/>
      <c r="H114" s="70"/>
      <c r="I114" s="71"/>
      <c r="J114" s="71"/>
      <c r="K114" s="35" t="s">
        <v>65</v>
      </c>
      <c r="L114" s="78">
        <v>114</v>
      </c>
      <c r="M114" s="78"/>
      <c r="N114" s="73"/>
      <c r="O114" s="80" t="s">
        <v>251</v>
      </c>
      <c r="P114" s="82">
        <v>44395.88319444445</v>
      </c>
      <c r="Q114" s="80" t="s">
        <v>7882</v>
      </c>
      <c r="R114" s="80"/>
      <c r="S114" s="80"/>
      <c r="T114" s="85" t="s">
        <v>7900</v>
      </c>
      <c r="U114" s="80"/>
      <c r="V114" s="83" t="str">
        <f>HYPERLINK("https://pbs.twimg.com/profile_images/1323219034230444032/dZdxDJNv_normal.jpg")</f>
        <v>https://pbs.twimg.com/profile_images/1323219034230444032/dZdxDJNv_normal.jpg</v>
      </c>
      <c r="W114" s="82">
        <v>44395.88319444445</v>
      </c>
      <c r="X114" s="88">
        <v>44395</v>
      </c>
      <c r="Y114" s="85" t="s">
        <v>7926</v>
      </c>
      <c r="Z114" s="83" t="str">
        <f>HYPERLINK("https://twitter.com/albertoemachado/status/1416868328786825219")</f>
        <v>https://twitter.com/albertoemachado/status/1416868328786825219</v>
      </c>
      <c r="AA114" s="80"/>
      <c r="AB114" s="80"/>
      <c r="AC114" s="85" t="s">
        <v>7971</v>
      </c>
      <c r="AD114" s="80"/>
      <c r="AE114" s="80" t="b">
        <v>0</v>
      </c>
      <c r="AF114" s="80">
        <v>0</v>
      </c>
      <c r="AG114" s="85" t="s">
        <v>253</v>
      </c>
      <c r="AH114" s="80" t="b">
        <v>0</v>
      </c>
      <c r="AI114" s="80" t="s">
        <v>254</v>
      </c>
      <c r="AJ114" s="80"/>
      <c r="AK114" s="85" t="s">
        <v>253</v>
      </c>
      <c r="AL114" s="80" t="b">
        <v>0</v>
      </c>
      <c r="AM114" s="80">
        <v>1</v>
      </c>
      <c r="AN114" s="85" t="s">
        <v>7978</v>
      </c>
      <c r="AO114" s="85" t="s">
        <v>259</v>
      </c>
      <c r="AP114" s="80" t="b">
        <v>0</v>
      </c>
      <c r="AQ114" s="85" t="s">
        <v>7978</v>
      </c>
      <c r="AR114" s="80" t="s">
        <v>212</v>
      </c>
      <c r="AS114" s="80">
        <v>0</v>
      </c>
      <c r="AT114" s="80">
        <v>0</v>
      </c>
      <c r="AU114" s="80"/>
      <c r="AV114" s="80"/>
      <c r="AW114" s="80"/>
      <c r="AX114" s="80"/>
      <c r="AY114" s="80"/>
      <c r="AZ114" s="80"/>
      <c r="BA114" s="80"/>
      <c r="BB114" s="80"/>
      <c r="BC114" s="80">
        <v>3</v>
      </c>
      <c r="BD114" s="79" t="str">
        <f>REPLACE(INDEX(GroupVertices[Group],MATCH(Edges[[#This Row],[Vertex 1]],GroupVertices[Vertex],0)),1,1,"")</f>
        <v>2</v>
      </c>
      <c r="BE114" s="79" t="str">
        <f>REPLACE(INDEX(GroupVertices[Group],MATCH(Edges[[#This Row],[Vertex 2]],GroupVertices[Vertex],0)),1,1,"")</f>
        <v>2</v>
      </c>
      <c r="BF114" s="49"/>
      <c r="BG114" s="50"/>
      <c r="BH114" s="49"/>
      <c r="BI114" s="50"/>
      <c r="BJ114" s="49"/>
      <c r="BK114" s="50"/>
      <c r="BL114" s="49"/>
      <c r="BM114" s="50"/>
      <c r="BN114" s="49"/>
    </row>
    <row r="115" spans="1:66" ht="15">
      <c r="A115" s="65" t="s">
        <v>7864</v>
      </c>
      <c r="B115" s="65" t="s">
        <v>7872</v>
      </c>
      <c r="C115" s="66" t="s">
        <v>7742</v>
      </c>
      <c r="D115" s="67">
        <v>10</v>
      </c>
      <c r="E115" s="68" t="s">
        <v>136</v>
      </c>
      <c r="F115" s="69">
        <v>12</v>
      </c>
      <c r="G115" s="66"/>
      <c r="H115" s="70"/>
      <c r="I115" s="71"/>
      <c r="J115" s="71"/>
      <c r="K115" s="35" t="s">
        <v>65</v>
      </c>
      <c r="L115" s="78">
        <v>115</v>
      </c>
      <c r="M115" s="78"/>
      <c r="N115" s="73"/>
      <c r="O115" s="80" t="s">
        <v>250</v>
      </c>
      <c r="P115" s="82">
        <v>44389.36207175926</v>
      </c>
      <c r="Q115" s="80" t="s">
        <v>7882</v>
      </c>
      <c r="R115" s="80"/>
      <c r="S115" s="80"/>
      <c r="T115" s="85" t="s">
        <v>7900</v>
      </c>
      <c r="U115" s="80"/>
      <c r="V115" s="83" t="str">
        <f>HYPERLINK("https://pbs.twimg.com/profile_images/1361638888427683840/HqNlplM__normal.jpg")</f>
        <v>https://pbs.twimg.com/profile_images/1361638888427683840/HqNlplM__normal.jpg</v>
      </c>
      <c r="W115" s="82">
        <v>44389.36207175926</v>
      </c>
      <c r="X115" s="88">
        <v>44389</v>
      </c>
      <c r="Y115" s="85" t="s">
        <v>7816</v>
      </c>
      <c r="Z115" s="83" t="str">
        <f>HYPERLINK("https://twitter.com/eli_krumova/status/1414505154238468096")</f>
        <v>https://twitter.com/eli_krumova/status/1414505154238468096</v>
      </c>
      <c r="AA115" s="80"/>
      <c r="AB115" s="80"/>
      <c r="AC115" s="85" t="s">
        <v>7972</v>
      </c>
      <c r="AD115" s="80"/>
      <c r="AE115" s="80" t="b">
        <v>0</v>
      </c>
      <c r="AF115" s="80">
        <v>1</v>
      </c>
      <c r="AG115" s="85" t="s">
        <v>253</v>
      </c>
      <c r="AH115" s="80" t="b">
        <v>0</v>
      </c>
      <c r="AI115" s="80" t="s">
        <v>254</v>
      </c>
      <c r="AJ115" s="80"/>
      <c r="AK115" s="85" t="s">
        <v>253</v>
      </c>
      <c r="AL115" s="80" t="b">
        <v>0</v>
      </c>
      <c r="AM115" s="80">
        <v>1</v>
      </c>
      <c r="AN115" s="85" t="s">
        <v>253</v>
      </c>
      <c r="AO115" s="85" t="s">
        <v>259</v>
      </c>
      <c r="AP115" s="80" t="b">
        <v>0</v>
      </c>
      <c r="AQ115" s="85" t="s">
        <v>7972</v>
      </c>
      <c r="AR115" s="80" t="s">
        <v>252</v>
      </c>
      <c r="AS115" s="80">
        <v>0</v>
      </c>
      <c r="AT115" s="80">
        <v>0</v>
      </c>
      <c r="AU115" s="80"/>
      <c r="AV115" s="80"/>
      <c r="AW115" s="80"/>
      <c r="AX115" s="80"/>
      <c r="AY115" s="80"/>
      <c r="AZ115" s="80"/>
      <c r="BA115" s="80"/>
      <c r="BB115" s="80"/>
      <c r="BC115" s="80">
        <v>9</v>
      </c>
      <c r="BD115" s="79" t="str">
        <f>REPLACE(INDEX(GroupVertices[Group],MATCH(Edges[[#This Row],[Vertex 1]],GroupVertices[Vertex],0)),1,1,"")</f>
        <v>2</v>
      </c>
      <c r="BE115" s="79" t="str">
        <f>REPLACE(INDEX(GroupVertices[Group],MATCH(Edges[[#This Row],[Vertex 2]],GroupVertices[Vertex],0)),1,1,"")</f>
        <v>2</v>
      </c>
      <c r="BF115" s="49"/>
      <c r="BG115" s="50"/>
      <c r="BH115" s="49"/>
      <c r="BI115" s="50"/>
      <c r="BJ115" s="49"/>
      <c r="BK115" s="50"/>
      <c r="BL115" s="49"/>
      <c r="BM115" s="50"/>
      <c r="BN115" s="49"/>
    </row>
    <row r="116" spans="1:66" ht="15">
      <c r="A116" s="65" t="s">
        <v>7864</v>
      </c>
      <c r="B116" s="65" t="s">
        <v>7872</v>
      </c>
      <c r="C116" s="66" t="s">
        <v>7742</v>
      </c>
      <c r="D116" s="67">
        <v>10</v>
      </c>
      <c r="E116" s="68" t="s">
        <v>136</v>
      </c>
      <c r="F116" s="69">
        <v>12</v>
      </c>
      <c r="G116" s="66"/>
      <c r="H116" s="70"/>
      <c r="I116" s="71"/>
      <c r="J116" s="71"/>
      <c r="K116" s="35" t="s">
        <v>65</v>
      </c>
      <c r="L116" s="78">
        <v>116</v>
      </c>
      <c r="M116" s="78"/>
      <c r="N116" s="73"/>
      <c r="O116" s="80" t="s">
        <v>250</v>
      </c>
      <c r="P116" s="82">
        <v>44390.375127314815</v>
      </c>
      <c r="Q116" s="80" t="s">
        <v>7882</v>
      </c>
      <c r="R116" s="80"/>
      <c r="S116" s="80"/>
      <c r="T116" s="85" t="s">
        <v>7900</v>
      </c>
      <c r="U116" s="80"/>
      <c r="V116" s="83" t="str">
        <f>HYPERLINK("https://pbs.twimg.com/profile_images/1361638888427683840/HqNlplM__normal.jpg")</f>
        <v>https://pbs.twimg.com/profile_images/1361638888427683840/HqNlplM__normal.jpg</v>
      </c>
      <c r="W116" s="82">
        <v>44390.375127314815</v>
      </c>
      <c r="X116" s="88">
        <v>44390</v>
      </c>
      <c r="Y116" s="85" t="s">
        <v>7819</v>
      </c>
      <c r="Z116" s="83" t="str">
        <f>HYPERLINK("https://twitter.com/eli_krumova/status/1414872270619783179")</f>
        <v>https://twitter.com/eli_krumova/status/1414872270619783179</v>
      </c>
      <c r="AA116" s="80"/>
      <c r="AB116" s="80"/>
      <c r="AC116" s="85" t="s">
        <v>7973</v>
      </c>
      <c r="AD116" s="80"/>
      <c r="AE116" s="80" t="b">
        <v>0</v>
      </c>
      <c r="AF116" s="80">
        <v>0</v>
      </c>
      <c r="AG116" s="85" t="s">
        <v>253</v>
      </c>
      <c r="AH116" s="80" t="b">
        <v>0</v>
      </c>
      <c r="AI116" s="80" t="s">
        <v>254</v>
      </c>
      <c r="AJ116" s="80"/>
      <c r="AK116" s="85" t="s">
        <v>253</v>
      </c>
      <c r="AL116" s="80" t="b">
        <v>0</v>
      </c>
      <c r="AM116" s="80">
        <v>1</v>
      </c>
      <c r="AN116" s="85" t="s">
        <v>253</v>
      </c>
      <c r="AO116" s="85" t="s">
        <v>259</v>
      </c>
      <c r="AP116" s="80" t="b">
        <v>0</v>
      </c>
      <c r="AQ116" s="85" t="s">
        <v>7973</v>
      </c>
      <c r="AR116" s="80" t="s">
        <v>212</v>
      </c>
      <c r="AS116" s="80">
        <v>0</v>
      </c>
      <c r="AT116" s="80">
        <v>0</v>
      </c>
      <c r="AU116" s="80"/>
      <c r="AV116" s="80"/>
      <c r="AW116" s="80"/>
      <c r="AX116" s="80"/>
      <c r="AY116" s="80"/>
      <c r="AZ116" s="80"/>
      <c r="BA116" s="80"/>
      <c r="BB116" s="80"/>
      <c r="BC116" s="80">
        <v>9</v>
      </c>
      <c r="BD116" s="79" t="str">
        <f>REPLACE(INDEX(GroupVertices[Group],MATCH(Edges[[#This Row],[Vertex 1]],GroupVertices[Vertex],0)),1,1,"")</f>
        <v>2</v>
      </c>
      <c r="BE116" s="79" t="str">
        <f>REPLACE(INDEX(GroupVertices[Group],MATCH(Edges[[#This Row],[Vertex 2]],GroupVertices[Vertex],0)),1,1,"")</f>
        <v>2</v>
      </c>
      <c r="BF116" s="49"/>
      <c r="BG116" s="50"/>
      <c r="BH116" s="49"/>
      <c r="BI116" s="50"/>
      <c r="BJ116" s="49"/>
      <c r="BK116" s="50"/>
      <c r="BL116" s="49"/>
      <c r="BM116" s="50"/>
      <c r="BN116" s="49"/>
    </row>
    <row r="117" spans="1:66" ht="15">
      <c r="A117" s="65" t="s">
        <v>7864</v>
      </c>
      <c r="B117" s="65" t="s">
        <v>7872</v>
      </c>
      <c r="C117" s="66" t="s">
        <v>7742</v>
      </c>
      <c r="D117" s="67">
        <v>10</v>
      </c>
      <c r="E117" s="68" t="s">
        <v>136</v>
      </c>
      <c r="F117" s="69">
        <v>12</v>
      </c>
      <c r="G117" s="66"/>
      <c r="H117" s="70"/>
      <c r="I117" s="71"/>
      <c r="J117" s="71"/>
      <c r="K117" s="35" t="s">
        <v>65</v>
      </c>
      <c r="L117" s="78">
        <v>117</v>
      </c>
      <c r="M117" s="78"/>
      <c r="N117" s="73"/>
      <c r="O117" s="80" t="s">
        <v>250</v>
      </c>
      <c r="P117" s="82">
        <v>44391.366898148146</v>
      </c>
      <c r="Q117" s="80" t="s">
        <v>7882</v>
      </c>
      <c r="R117" s="80"/>
      <c r="S117" s="80"/>
      <c r="T117" s="85" t="s">
        <v>7900</v>
      </c>
      <c r="U117" s="80"/>
      <c r="V117" s="83" t="str">
        <f>HYPERLINK("https://pbs.twimg.com/profile_images/1361638888427683840/HqNlplM__normal.jpg")</f>
        <v>https://pbs.twimg.com/profile_images/1361638888427683840/HqNlplM__normal.jpg</v>
      </c>
      <c r="W117" s="82">
        <v>44391.366898148146</v>
      </c>
      <c r="X117" s="88">
        <v>44391</v>
      </c>
      <c r="Y117" s="85" t="s">
        <v>7927</v>
      </c>
      <c r="Z117" s="83" t="str">
        <f>HYPERLINK("https://twitter.com/eli_krumova/status/1415231676255543298")</f>
        <v>https://twitter.com/eli_krumova/status/1415231676255543298</v>
      </c>
      <c r="AA117" s="80"/>
      <c r="AB117" s="80"/>
      <c r="AC117" s="85" t="s">
        <v>7974</v>
      </c>
      <c r="AD117" s="80"/>
      <c r="AE117" s="80" t="b">
        <v>0</v>
      </c>
      <c r="AF117" s="80">
        <v>2</v>
      </c>
      <c r="AG117" s="85" t="s">
        <v>253</v>
      </c>
      <c r="AH117" s="80" t="b">
        <v>0</v>
      </c>
      <c r="AI117" s="80" t="s">
        <v>254</v>
      </c>
      <c r="AJ117" s="80"/>
      <c r="AK117" s="85" t="s">
        <v>253</v>
      </c>
      <c r="AL117" s="80" t="b">
        <v>0</v>
      </c>
      <c r="AM117" s="80">
        <v>2</v>
      </c>
      <c r="AN117" s="85" t="s">
        <v>253</v>
      </c>
      <c r="AO117" s="85" t="s">
        <v>259</v>
      </c>
      <c r="AP117" s="80" t="b">
        <v>0</v>
      </c>
      <c r="AQ117" s="85" t="s">
        <v>7974</v>
      </c>
      <c r="AR117" s="80" t="s">
        <v>212</v>
      </c>
      <c r="AS117" s="80">
        <v>0</v>
      </c>
      <c r="AT117" s="80">
        <v>0</v>
      </c>
      <c r="AU117" s="80"/>
      <c r="AV117" s="80"/>
      <c r="AW117" s="80"/>
      <c r="AX117" s="80"/>
      <c r="AY117" s="80"/>
      <c r="AZ117" s="80"/>
      <c r="BA117" s="80"/>
      <c r="BB117" s="80"/>
      <c r="BC117" s="80">
        <v>9</v>
      </c>
      <c r="BD117" s="79" t="str">
        <f>REPLACE(INDEX(GroupVertices[Group],MATCH(Edges[[#This Row],[Vertex 1]],GroupVertices[Vertex],0)),1,1,"")</f>
        <v>2</v>
      </c>
      <c r="BE117" s="79" t="str">
        <f>REPLACE(INDEX(GroupVertices[Group],MATCH(Edges[[#This Row],[Vertex 2]],GroupVertices[Vertex],0)),1,1,"")</f>
        <v>2</v>
      </c>
      <c r="BF117" s="49"/>
      <c r="BG117" s="50"/>
      <c r="BH117" s="49"/>
      <c r="BI117" s="50"/>
      <c r="BJ117" s="49"/>
      <c r="BK117" s="50"/>
      <c r="BL117" s="49"/>
      <c r="BM117" s="50"/>
      <c r="BN117" s="49"/>
    </row>
    <row r="118" spans="1:66" ht="15">
      <c r="A118" s="65" t="s">
        <v>7864</v>
      </c>
      <c r="B118" s="65" t="s">
        <v>7872</v>
      </c>
      <c r="C118" s="66" t="s">
        <v>7742</v>
      </c>
      <c r="D118" s="67">
        <v>10</v>
      </c>
      <c r="E118" s="68" t="s">
        <v>136</v>
      </c>
      <c r="F118" s="69">
        <v>12</v>
      </c>
      <c r="G118" s="66"/>
      <c r="H118" s="70"/>
      <c r="I118" s="71"/>
      <c r="J118" s="71"/>
      <c r="K118" s="35" t="s">
        <v>65</v>
      </c>
      <c r="L118" s="78">
        <v>118</v>
      </c>
      <c r="M118" s="78"/>
      <c r="N118" s="73"/>
      <c r="O118" s="80" t="s">
        <v>250</v>
      </c>
      <c r="P118" s="82">
        <v>44392.35503472222</v>
      </c>
      <c r="Q118" s="80" t="s">
        <v>7882</v>
      </c>
      <c r="R118" s="80"/>
      <c r="S118" s="80"/>
      <c r="T118" s="85" t="s">
        <v>7900</v>
      </c>
      <c r="U118" s="80"/>
      <c r="V118" s="83" t="str">
        <f>HYPERLINK("https://pbs.twimg.com/profile_images/1361638888427683840/HqNlplM__normal.jpg")</f>
        <v>https://pbs.twimg.com/profile_images/1361638888427683840/HqNlplM__normal.jpg</v>
      </c>
      <c r="W118" s="82">
        <v>44392.35503472222</v>
      </c>
      <c r="X118" s="88">
        <v>44392</v>
      </c>
      <c r="Y118" s="85" t="s">
        <v>7817</v>
      </c>
      <c r="Z118" s="83" t="str">
        <f>HYPERLINK("https://twitter.com/eli_krumova/status/1415589768042270720")</f>
        <v>https://twitter.com/eli_krumova/status/1415589768042270720</v>
      </c>
      <c r="AA118" s="80"/>
      <c r="AB118" s="80"/>
      <c r="AC118" s="85" t="s">
        <v>7975</v>
      </c>
      <c r="AD118" s="80"/>
      <c r="AE118" s="80" t="b">
        <v>0</v>
      </c>
      <c r="AF118" s="80">
        <v>2</v>
      </c>
      <c r="AG118" s="85" t="s">
        <v>253</v>
      </c>
      <c r="AH118" s="80" t="b">
        <v>0</v>
      </c>
      <c r="AI118" s="80" t="s">
        <v>254</v>
      </c>
      <c r="AJ118" s="80"/>
      <c r="AK118" s="85" t="s">
        <v>253</v>
      </c>
      <c r="AL118" s="80" t="b">
        <v>0</v>
      </c>
      <c r="AM118" s="80">
        <v>1</v>
      </c>
      <c r="AN118" s="85" t="s">
        <v>253</v>
      </c>
      <c r="AO118" s="85" t="s">
        <v>259</v>
      </c>
      <c r="AP118" s="80" t="b">
        <v>0</v>
      </c>
      <c r="AQ118" s="85" t="s">
        <v>7975</v>
      </c>
      <c r="AR118" s="80" t="s">
        <v>212</v>
      </c>
      <c r="AS118" s="80">
        <v>0</v>
      </c>
      <c r="AT118" s="80">
        <v>0</v>
      </c>
      <c r="AU118" s="80"/>
      <c r="AV118" s="80"/>
      <c r="AW118" s="80"/>
      <c r="AX118" s="80"/>
      <c r="AY118" s="80"/>
      <c r="AZ118" s="80"/>
      <c r="BA118" s="80"/>
      <c r="BB118" s="80"/>
      <c r="BC118" s="80">
        <v>9</v>
      </c>
      <c r="BD118" s="79" t="str">
        <f>REPLACE(INDEX(GroupVertices[Group],MATCH(Edges[[#This Row],[Vertex 1]],GroupVertices[Vertex],0)),1,1,"")</f>
        <v>2</v>
      </c>
      <c r="BE118" s="79" t="str">
        <f>REPLACE(INDEX(GroupVertices[Group],MATCH(Edges[[#This Row],[Vertex 2]],GroupVertices[Vertex],0)),1,1,"")</f>
        <v>2</v>
      </c>
      <c r="BF118" s="49"/>
      <c r="BG118" s="50"/>
      <c r="BH118" s="49"/>
      <c r="BI118" s="50"/>
      <c r="BJ118" s="49"/>
      <c r="BK118" s="50"/>
      <c r="BL118" s="49"/>
      <c r="BM118" s="50"/>
      <c r="BN118" s="49"/>
    </row>
    <row r="119" spans="1:66" ht="15">
      <c r="A119" s="65" t="s">
        <v>7864</v>
      </c>
      <c r="B119" s="65" t="s">
        <v>7872</v>
      </c>
      <c r="C119" s="66" t="s">
        <v>7742</v>
      </c>
      <c r="D119" s="67">
        <v>10</v>
      </c>
      <c r="E119" s="68" t="s">
        <v>136</v>
      </c>
      <c r="F119" s="69">
        <v>12</v>
      </c>
      <c r="G119" s="66"/>
      <c r="H119" s="70"/>
      <c r="I119" s="71"/>
      <c r="J119" s="71"/>
      <c r="K119" s="35" t="s">
        <v>65</v>
      </c>
      <c r="L119" s="78">
        <v>119</v>
      </c>
      <c r="M119" s="78"/>
      <c r="N119" s="73"/>
      <c r="O119" s="80" t="s">
        <v>250</v>
      </c>
      <c r="P119" s="82">
        <v>44393.72665509259</v>
      </c>
      <c r="Q119" s="80" t="s">
        <v>7882</v>
      </c>
      <c r="R119" s="80"/>
      <c r="S119" s="80"/>
      <c r="T119" s="85" t="s">
        <v>7900</v>
      </c>
      <c r="U119" s="80"/>
      <c r="V119" s="83" t="str">
        <f>HYPERLINK("https://pbs.twimg.com/profile_images/1361638888427683840/HqNlplM__normal.jpg")</f>
        <v>https://pbs.twimg.com/profile_images/1361638888427683840/HqNlplM__normal.jpg</v>
      </c>
      <c r="W119" s="82">
        <v>44393.72665509259</v>
      </c>
      <c r="X119" s="88">
        <v>44393</v>
      </c>
      <c r="Y119" s="85" t="s">
        <v>7928</v>
      </c>
      <c r="Z119" s="83" t="str">
        <f>HYPERLINK("https://twitter.com/eli_krumova/status/1416086825668681730")</f>
        <v>https://twitter.com/eli_krumova/status/1416086825668681730</v>
      </c>
      <c r="AA119" s="80"/>
      <c r="AB119" s="80"/>
      <c r="AC119" s="85" t="s">
        <v>7976</v>
      </c>
      <c r="AD119" s="80"/>
      <c r="AE119" s="80" t="b">
        <v>0</v>
      </c>
      <c r="AF119" s="80">
        <v>0</v>
      </c>
      <c r="AG119" s="85" t="s">
        <v>253</v>
      </c>
      <c r="AH119" s="80" t="b">
        <v>0</v>
      </c>
      <c r="AI119" s="80" t="s">
        <v>254</v>
      </c>
      <c r="AJ119" s="80"/>
      <c r="AK119" s="85" t="s">
        <v>253</v>
      </c>
      <c r="AL119" s="80" t="b">
        <v>0</v>
      </c>
      <c r="AM119" s="80">
        <v>0</v>
      </c>
      <c r="AN119" s="85" t="s">
        <v>253</v>
      </c>
      <c r="AO119" s="85" t="s">
        <v>259</v>
      </c>
      <c r="AP119" s="80" t="b">
        <v>0</v>
      </c>
      <c r="AQ119" s="85" t="s">
        <v>7976</v>
      </c>
      <c r="AR119" s="80" t="s">
        <v>212</v>
      </c>
      <c r="AS119" s="80">
        <v>0</v>
      </c>
      <c r="AT119" s="80">
        <v>0</v>
      </c>
      <c r="AU119" s="80"/>
      <c r="AV119" s="80"/>
      <c r="AW119" s="80"/>
      <c r="AX119" s="80"/>
      <c r="AY119" s="80"/>
      <c r="AZ119" s="80"/>
      <c r="BA119" s="80"/>
      <c r="BB119" s="80"/>
      <c r="BC119" s="80">
        <v>9</v>
      </c>
      <c r="BD119" s="79" t="str">
        <f>REPLACE(INDEX(GroupVertices[Group],MATCH(Edges[[#This Row],[Vertex 1]],GroupVertices[Vertex],0)),1,1,"")</f>
        <v>2</v>
      </c>
      <c r="BE119" s="79" t="str">
        <f>REPLACE(INDEX(GroupVertices[Group],MATCH(Edges[[#This Row],[Vertex 2]],GroupVertices[Vertex],0)),1,1,"")</f>
        <v>2</v>
      </c>
      <c r="BF119" s="49"/>
      <c r="BG119" s="50"/>
      <c r="BH119" s="49"/>
      <c r="BI119" s="50"/>
      <c r="BJ119" s="49"/>
      <c r="BK119" s="50"/>
      <c r="BL119" s="49"/>
      <c r="BM119" s="50"/>
      <c r="BN119" s="49"/>
    </row>
    <row r="120" spans="1:66" ht="15">
      <c r="A120" s="65" t="s">
        <v>7864</v>
      </c>
      <c r="B120" s="65" t="s">
        <v>7872</v>
      </c>
      <c r="C120" s="66" t="s">
        <v>7742</v>
      </c>
      <c r="D120" s="67">
        <v>10</v>
      </c>
      <c r="E120" s="68" t="s">
        <v>136</v>
      </c>
      <c r="F120" s="69">
        <v>12</v>
      </c>
      <c r="G120" s="66"/>
      <c r="H120" s="70"/>
      <c r="I120" s="71"/>
      <c r="J120" s="71"/>
      <c r="K120" s="35" t="s">
        <v>65</v>
      </c>
      <c r="L120" s="78">
        <v>120</v>
      </c>
      <c r="M120" s="78"/>
      <c r="N120" s="73"/>
      <c r="O120" s="80" t="s">
        <v>250</v>
      </c>
      <c r="P120" s="82">
        <v>44394.703877314816</v>
      </c>
      <c r="Q120" s="80" t="s">
        <v>7882</v>
      </c>
      <c r="R120" s="80"/>
      <c r="S120" s="80"/>
      <c r="T120" s="85" t="s">
        <v>7900</v>
      </c>
      <c r="U120" s="80"/>
      <c r="V120" s="83" t="str">
        <f>HYPERLINK("https://pbs.twimg.com/profile_images/1361638888427683840/HqNlplM__normal.jpg")</f>
        <v>https://pbs.twimg.com/profile_images/1361638888427683840/HqNlplM__normal.jpg</v>
      </c>
      <c r="W120" s="82">
        <v>44394.703877314816</v>
      </c>
      <c r="X120" s="88">
        <v>44394</v>
      </c>
      <c r="Y120" s="85" t="s">
        <v>7929</v>
      </c>
      <c r="Z120" s="83" t="str">
        <f>HYPERLINK("https://twitter.com/eli_krumova/status/1416440958552616964")</f>
        <v>https://twitter.com/eli_krumova/status/1416440958552616964</v>
      </c>
      <c r="AA120" s="80"/>
      <c r="AB120" s="80"/>
      <c r="AC120" s="85" t="s">
        <v>7977</v>
      </c>
      <c r="AD120" s="80"/>
      <c r="AE120" s="80" t="b">
        <v>0</v>
      </c>
      <c r="AF120" s="80">
        <v>0</v>
      </c>
      <c r="AG120" s="85" t="s">
        <v>253</v>
      </c>
      <c r="AH120" s="80" t="b">
        <v>0</v>
      </c>
      <c r="AI120" s="80" t="s">
        <v>254</v>
      </c>
      <c r="AJ120" s="80"/>
      <c r="AK120" s="85" t="s">
        <v>253</v>
      </c>
      <c r="AL120" s="80" t="b">
        <v>0</v>
      </c>
      <c r="AM120" s="80">
        <v>0</v>
      </c>
      <c r="AN120" s="85" t="s">
        <v>253</v>
      </c>
      <c r="AO120" s="85" t="s">
        <v>259</v>
      </c>
      <c r="AP120" s="80" t="b">
        <v>0</v>
      </c>
      <c r="AQ120" s="85" t="s">
        <v>7977</v>
      </c>
      <c r="AR120" s="80" t="s">
        <v>212</v>
      </c>
      <c r="AS120" s="80">
        <v>0</v>
      </c>
      <c r="AT120" s="80">
        <v>0</v>
      </c>
      <c r="AU120" s="80"/>
      <c r="AV120" s="80"/>
      <c r="AW120" s="80"/>
      <c r="AX120" s="80"/>
      <c r="AY120" s="80"/>
      <c r="AZ120" s="80"/>
      <c r="BA120" s="80"/>
      <c r="BB120" s="80"/>
      <c r="BC120" s="80">
        <v>9</v>
      </c>
      <c r="BD120" s="79" t="str">
        <f>REPLACE(INDEX(GroupVertices[Group],MATCH(Edges[[#This Row],[Vertex 1]],GroupVertices[Vertex],0)),1,1,"")</f>
        <v>2</v>
      </c>
      <c r="BE120" s="79" t="str">
        <f>REPLACE(INDEX(GroupVertices[Group],MATCH(Edges[[#This Row],[Vertex 2]],GroupVertices[Vertex],0)),1,1,"")</f>
        <v>2</v>
      </c>
      <c r="BF120" s="49"/>
      <c r="BG120" s="50"/>
      <c r="BH120" s="49"/>
      <c r="BI120" s="50"/>
      <c r="BJ120" s="49"/>
      <c r="BK120" s="50"/>
      <c r="BL120" s="49"/>
      <c r="BM120" s="50"/>
      <c r="BN120" s="49"/>
    </row>
    <row r="121" spans="1:66" ht="15">
      <c r="A121" s="65" t="s">
        <v>7864</v>
      </c>
      <c r="B121" s="65" t="s">
        <v>7872</v>
      </c>
      <c r="C121" s="66" t="s">
        <v>7742</v>
      </c>
      <c r="D121" s="67">
        <v>10</v>
      </c>
      <c r="E121" s="68" t="s">
        <v>136</v>
      </c>
      <c r="F121" s="69">
        <v>12</v>
      </c>
      <c r="G121" s="66"/>
      <c r="H121" s="70"/>
      <c r="I121" s="71"/>
      <c r="J121" s="71"/>
      <c r="K121" s="35" t="s">
        <v>65</v>
      </c>
      <c r="L121" s="78">
        <v>121</v>
      </c>
      <c r="M121" s="78"/>
      <c r="N121" s="73"/>
      <c r="O121" s="80" t="s">
        <v>250</v>
      </c>
      <c r="P121" s="82">
        <v>44395.696064814816</v>
      </c>
      <c r="Q121" s="80" t="s">
        <v>7882</v>
      </c>
      <c r="R121" s="80"/>
      <c r="S121" s="80"/>
      <c r="T121" s="85" t="s">
        <v>7900</v>
      </c>
      <c r="U121" s="80"/>
      <c r="V121" s="83" t="str">
        <f>HYPERLINK("https://pbs.twimg.com/profile_images/1361638888427683840/HqNlplM__normal.jpg")</f>
        <v>https://pbs.twimg.com/profile_images/1361638888427683840/HqNlplM__normal.jpg</v>
      </c>
      <c r="W121" s="82">
        <v>44395.696064814816</v>
      </c>
      <c r="X121" s="88">
        <v>44395</v>
      </c>
      <c r="Y121" s="85" t="s">
        <v>7930</v>
      </c>
      <c r="Z121" s="83" t="str">
        <f>HYPERLINK("https://twitter.com/eli_krumova/status/1416800515644592130")</f>
        <v>https://twitter.com/eli_krumova/status/1416800515644592130</v>
      </c>
      <c r="AA121" s="80"/>
      <c r="AB121" s="80"/>
      <c r="AC121" s="85" t="s">
        <v>7978</v>
      </c>
      <c r="AD121" s="80"/>
      <c r="AE121" s="80" t="b">
        <v>0</v>
      </c>
      <c r="AF121" s="80">
        <v>2</v>
      </c>
      <c r="AG121" s="85" t="s">
        <v>253</v>
      </c>
      <c r="AH121" s="80" t="b">
        <v>0</v>
      </c>
      <c r="AI121" s="80" t="s">
        <v>254</v>
      </c>
      <c r="AJ121" s="80"/>
      <c r="AK121" s="85" t="s">
        <v>253</v>
      </c>
      <c r="AL121" s="80" t="b">
        <v>0</v>
      </c>
      <c r="AM121" s="80">
        <v>1</v>
      </c>
      <c r="AN121" s="85" t="s">
        <v>253</v>
      </c>
      <c r="AO121" s="85" t="s">
        <v>259</v>
      </c>
      <c r="AP121" s="80" t="b">
        <v>0</v>
      </c>
      <c r="AQ121" s="85" t="s">
        <v>7978</v>
      </c>
      <c r="AR121" s="80" t="s">
        <v>212</v>
      </c>
      <c r="AS121" s="80">
        <v>0</v>
      </c>
      <c r="AT121" s="80">
        <v>0</v>
      </c>
      <c r="AU121" s="80"/>
      <c r="AV121" s="80"/>
      <c r="AW121" s="80"/>
      <c r="AX121" s="80"/>
      <c r="AY121" s="80"/>
      <c r="AZ121" s="80"/>
      <c r="BA121" s="80"/>
      <c r="BB121" s="80"/>
      <c r="BC121" s="80">
        <v>9</v>
      </c>
      <c r="BD121" s="79" t="str">
        <f>REPLACE(INDEX(GroupVertices[Group],MATCH(Edges[[#This Row],[Vertex 1]],GroupVertices[Vertex],0)),1,1,"")</f>
        <v>2</v>
      </c>
      <c r="BE121" s="79" t="str">
        <f>REPLACE(INDEX(GroupVertices[Group],MATCH(Edges[[#This Row],[Vertex 2]],GroupVertices[Vertex],0)),1,1,"")</f>
        <v>2</v>
      </c>
      <c r="BF121" s="49"/>
      <c r="BG121" s="50"/>
      <c r="BH121" s="49"/>
      <c r="BI121" s="50"/>
      <c r="BJ121" s="49"/>
      <c r="BK121" s="50"/>
      <c r="BL121" s="49"/>
      <c r="BM121" s="50"/>
      <c r="BN121" s="49"/>
    </row>
    <row r="122" spans="1:66" ht="15">
      <c r="A122" s="65" t="s">
        <v>7864</v>
      </c>
      <c r="B122" s="65" t="s">
        <v>7872</v>
      </c>
      <c r="C122" s="66" t="s">
        <v>7742</v>
      </c>
      <c r="D122" s="67">
        <v>10</v>
      </c>
      <c r="E122" s="68" t="s">
        <v>136</v>
      </c>
      <c r="F122" s="69">
        <v>12</v>
      </c>
      <c r="G122" s="66"/>
      <c r="H122" s="70"/>
      <c r="I122" s="71"/>
      <c r="J122" s="71"/>
      <c r="K122" s="35" t="s">
        <v>65</v>
      </c>
      <c r="L122" s="78">
        <v>122</v>
      </c>
      <c r="M122" s="78"/>
      <c r="N122" s="73"/>
      <c r="O122" s="80" t="s">
        <v>250</v>
      </c>
      <c r="P122" s="82">
        <v>44396.76400462963</v>
      </c>
      <c r="Q122" s="80" t="s">
        <v>7882</v>
      </c>
      <c r="R122" s="80"/>
      <c r="S122" s="80"/>
      <c r="T122" s="85" t="s">
        <v>7900</v>
      </c>
      <c r="U122" s="80"/>
      <c r="V122" s="83" t="str">
        <f>HYPERLINK("https://pbs.twimg.com/profile_images/1361638888427683840/HqNlplM__normal.jpg")</f>
        <v>https://pbs.twimg.com/profile_images/1361638888427683840/HqNlplM__normal.jpg</v>
      </c>
      <c r="W122" s="82">
        <v>44396.76400462963</v>
      </c>
      <c r="X122" s="88">
        <v>44396</v>
      </c>
      <c r="Y122" s="85" t="s">
        <v>7931</v>
      </c>
      <c r="Z122" s="83" t="str">
        <f>HYPERLINK("https://twitter.com/eli_krumova/status/1417187523625988097")</f>
        <v>https://twitter.com/eli_krumova/status/1417187523625988097</v>
      </c>
      <c r="AA122" s="80"/>
      <c r="AB122" s="80"/>
      <c r="AC122" s="85" t="s">
        <v>7979</v>
      </c>
      <c r="AD122" s="80"/>
      <c r="AE122" s="80" t="b">
        <v>0</v>
      </c>
      <c r="AF122" s="80">
        <v>0</v>
      </c>
      <c r="AG122" s="85" t="s">
        <v>253</v>
      </c>
      <c r="AH122" s="80" t="b">
        <v>0</v>
      </c>
      <c r="AI122" s="80" t="s">
        <v>254</v>
      </c>
      <c r="AJ122" s="80"/>
      <c r="AK122" s="85" t="s">
        <v>253</v>
      </c>
      <c r="AL122" s="80" t="b">
        <v>0</v>
      </c>
      <c r="AM122" s="80">
        <v>4</v>
      </c>
      <c r="AN122" s="85" t="s">
        <v>253</v>
      </c>
      <c r="AO122" s="85" t="s">
        <v>259</v>
      </c>
      <c r="AP122" s="80" t="b">
        <v>0</v>
      </c>
      <c r="AQ122" s="85" t="s">
        <v>7979</v>
      </c>
      <c r="AR122" s="80" t="s">
        <v>212</v>
      </c>
      <c r="AS122" s="80">
        <v>0</v>
      </c>
      <c r="AT122" s="80">
        <v>0</v>
      </c>
      <c r="AU122" s="80"/>
      <c r="AV122" s="80"/>
      <c r="AW122" s="80"/>
      <c r="AX122" s="80"/>
      <c r="AY122" s="80"/>
      <c r="AZ122" s="80"/>
      <c r="BA122" s="80"/>
      <c r="BB122" s="80"/>
      <c r="BC122" s="80">
        <v>9</v>
      </c>
      <c r="BD122" s="79" t="str">
        <f>REPLACE(INDEX(GroupVertices[Group],MATCH(Edges[[#This Row],[Vertex 1]],GroupVertices[Vertex],0)),1,1,"")</f>
        <v>2</v>
      </c>
      <c r="BE122" s="79" t="str">
        <f>REPLACE(INDEX(GroupVertices[Group],MATCH(Edges[[#This Row],[Vertex 2]],GroupVertices[Vertex],0)),1,1,"")</f>
        <v>2</v>
      </c>
      <c r="BF122" s="49"/>
      <c r="BG122" s="50"/>
      <c r="BH122" s="49"/>
      <c r="BI122" s="50"/>
      <c r="BJ122" s="49"/>
      <c r="BK122" s="50"/>
      <c r="BL122" s="49"/>
      <c r="BM122" s="50"/>
      <c r="BN122" s="49"/>
    </row>
    <row r="123" spans="1:66" ht="15">
      <c r="A123" s="65" t="s">
        <v>7864</v>
      </c>
      <c r="B123" s="65" t="s">
        <v>7872</v>
      </c>
      <c r="C123" s="66" t="s">
        <v>7742</v>
      </c>
      <c r="D123" s="67">
        <v>10</v>
      </c>
      <c r="E123" s="68" t="s">
        <v>136</v>
      </c>
      <c r="F123" s="69">
        <v>12</v>
      </c>
      <c r="G123" s="66"/>
      <c r="H123" s="70"/>
      <c r="I123" s="71"/>
      <c r="J123" s="71"/>
      <c r="K123" s="35" t="s">
        <v>65</v>
      </c>
      <c r="L123" s="78">
        <v>123</v>
      </c>
      <c r="M123" s="78"/>
      <c r="N123" s="73"/>
      <c r="O123" s="80" t="s">
        <v>250</v>
      </c>
      <c r="P123" s="82">
        <v>44397.545625</v>
      </c>
      <c r="Q123" s="80" t="s">
        <v>7882</v>
      </c>
      <c r="R123" s="80"/>
      <c r="S123" s="80"/>
      <c r="T123" s="85" t="s">
        <v>7900</v>
      </c>
      <c r="U123" s="80"/>
      <c r="V123" s="83" t="str">
        <f>HYPERLINK("https://pbs.twimg.com/profile_images/1361638888427683840/HqNlplM__normal.jpg")</f>
        <v>https://pbs.twimg.com/profile_images/1361638888427683840/HqNlplM__normal.jpg</v>
      </c>
      <c r="W123" s="82">
        <v>44397.545625</v>
      </c>
      <c r="X123" s="88">
        <v>44397</v>
      </c>
      <c r="Y123" s="85" t="s">
        <v>7932</v>
      </c>
      <c r="Z123" s="83" t="str">
        <f>HYPERLINK("https://twitter.com/eli_krumova/status/1417470772239548427")</f>
        <v>https://twitter.com/eli_krumova/status/1417470772239548427</v>
      </c>
      <c r="AA123" s="80"/>
      <c r="AB123" s="80"/>
      <c r="AC123" s="85" t="s">
        <v>7980</v>
      </c>
      <c r="AD123" s="80"/>
      <c r="AE123" s="80" t="b">
        <v>0</v>
      </c>
      <c r="AF123" s="80">
        <v>0</v>
      </c>
      <c r="AG123" s="85" t="s">
        <v>253</v>
      </c>
      <c r="AH123" s="80" t="b">
        <v>0</v>
      </c>
      <c r="AI123" s="80" t="s">
        <v>254</v>
      </c>
      <c r="AJ123" s="80"/>
      <c r="AK123" s="85" t="s">
        <v>253</v>
      </c>
      <c r="AL123" s="80" t="b">
        <v>0</v>
      </c>
      <c r="AM123" s="80">
        <v>0</v>
      </c>
      <c r="AN123" s="85" t="s">
        <v>253</v>
      </c>
      <c r="AO123" s="85" t="s">
        <v>259</v>
      </c>
      <c r="AP123" s="80" t="b">
        <v>0</v>
      </c>
      <c r="AQ123" s="85" t="s">
        <v>7980</v>
      </c>
      <c r="AR123" s="80" t="s">
        <v>212</v>
      </c>
      <c r="AS123" s="80">
        <v>0</v>
      </c>
      <c r="AT123" s="80">
        <v>0</v>
      </c>
      <c r="AU123" s="80"/>
      <c r="AV123" s="80"/>
      <c r="AW123" s="80"/>
      <c r="AX123" s="80"/>
      <c r="AY123" s="80"/>
      <c r="AZ123" s="80"/>
      <c r="BA123" s="80"/>
      <c r="BB123" s="80"/>
      <c r="BC123" s="80">
        <v>9</v>
      </c>
      <c r="BD123" s="79" t="str">
        <f>REPLACE(INDEX(GroupVertices[Group],MATCH(Edges[[#This Row],[Vertex 1]],GroupVertices[Vertex],0)),1,1,"")</f>
        <v>2</v>
      </c>
      <c r="BE123" s="79" t="str">
        <f>REPLACE(INDEX(GroupVertices[Group],MATCH(Edges[[#This Row],[Vertex 2]],GroupVertices[Vertex],0)),1,1,"")</f>
        <v>2</v>
      </c>
      <c r="BF123" s="49"/>
      <c r="BG123" s="50"/>
      <c r="BH123" s="49"/>
      <c r="BI123" s="50"/>
      <c r="BJ123" s="49"/>
      <c r="BK123" s="50"/>
      <c r="BL123" s="49"/>
      <c r="BM123" s="50"/>
      <c r="BN123" s="49"/>
    </row>
    <row r="124" spans="1:66" ht="15">
      <c r="A124" s="65" t="s">
        <v>7863</v>
      </c>
      <c r="B124" s="65" t="s">
        <v>7864</v>
      </c>
      <c r="C124" s="66" t="s">
        <v>7742</v>
      </c>
      <c r="D124" s="67">
        <v>10</v>
      </c>
      <c r="E124" s="68" t="s">
        <v>132</v>
      </c>
      <c r="F124" s="69">
        <v>12</v>
      </c>
      <c r="G124" s="66"/>
      <c r="H124" s="70"/>
      <c r="I124" s="71"/>
      <c r="J124" s="71"/>
      <c r="K124" s="35" t="s">
        <v>66</v>
      </c>
      <c r="L124" s="78">
        <v>124</v>
      </c>
      <c r="M124" s="78"/>
      <c r="N124" s="73"/>
      <c r="O124" s="80" t="s">
        <v>252</v>
      </c>
      <c r="P124" s="82">
        <v>44390.27449074074</v>
      </c>
      <c r="Q124" s="80" t="s">
        <v>7882</v>
      </c>
      <c r="R124" s="80"/>
      <c r="S124" s="80"/>
      <c r="T124" s="85" t="s">
        <v>7900</v>
      </c>
      <c r="U124" s="80"/>
      <c r="V124" s="83" t="str">
        <f>HYPERLINK("https://pbs.twimg.com/profile_images/1323219034230444032/dZdxDJNv_normal.jpg")</f>
        <v>https://pbs.twimg.com/profile_images/1323219034230444032/dZdxDJNv_normal.jpg</v>
      </c>
      <c r="W124" s="82">
        <v>44390.27449074074</v>
      </c>
      <c r="X124" s="88">
        <v>44390</v>
      </c>
      <c r="Y124" s="85" t="s">
        <v>7808</v>
      </c>
      <c r="Z124" s="83" t="str">
        <f>HYPERLINK("https://twitter.com/albertoemachado/status/1414835804489371653")</f>
        <v>https://twitter.com/albertoemachado/status/1414835804489371653</v>
      </c>
      <c r="AA124" s="80"/>
      <c r="AB124" s="80"/>
      <c r="AC124" s="85" t="s">
        <v>7969</v>
      </c>
      <c r="AD124" s="80"/>
      <c r="AE124" s="80" t="b">
        <v>0</v>
      </c>
      <c r="AF124" s="80">
        <v>0</v>
      </c>
      <c r="AG124" s="85" t="s">
        <v>253</v>
      </c>
      <c r="AH124" s="80" t="b">
        <v>0</v>
      </c>
      <c r="AI124" s="80" t="s">
        <v>254</v>
      </c>
      <c r="AJ124" s="80"/>
      <c r="AK124" s="85" t="s">
        <v>253</v>
      </c>
      <c r="AL124" s="80" t="b">
        <v>0</v>
      </c>
      <c r="AM124" s="80">
        <v>1</v>
      </c>
      <c r="AN124" s="85" t="s">
        <v>7972</v>
      </c>
      <c r="AO124" s="85" t="s">
        <v>259</v>
      </c>
      <c r="AP124" s="80" t="b">
        <v>0</v>
      </c>
      <c r="AQ124" s="85" t="s">
        <v>7972</v>
      </c>
      <c r="AR124" s="80" t="s">
        <v>212</v>
      </c>
      <c r="AS124" s="80">
        <v>0</v>
      </c>
      <c r="AT124" s="80">
        <v>0</v>
      </c>
      <c r="AU124" s="80"/>
      <c r="AV124" s="80"/>
      <c r="AW124" s="80"/>
      <c r="AX124" s="80"/>
      <c r="AY124" s="80"/>
      <c r="AZ124" s="80"/>
      <c r="BA124" s="80"/>
      <c r="BB124" s="80"/>
      <c r="BC124" s="80">
        <v>3</v>
      </c>
      <c r="BD124" s="79" t="str">
        <f>REPLACE(INDEX(GroupVertices[Group],MATCH(Edges[[#This Row],[Vertex 1]],GroupVertices[Vertex],0)),1,1,"")</f>
        <v>2</v>
      </c>
      <c r="BE124" s="79" t="str">
        <f>REPLACE(INDEX(GroupVertices[Group],MATCH(Edges[[#This Row],[Vertex 2]],GroupVertices[Vertex],0)),1,1,"")</f>
        <v>2</v>
      </c>
      <c r="BF124" s="49">
        <v>0</v>
      </c>
      <c r="BG124" s="50">
        <v>0</v>
      </c>
      <c r="BH124" s="49">
        <v>0</v>
      </c>
      <c r="BI124" s="50">
        <v>0</v>
      </c>
      <c r="BJ124" s="49">
        <v>0</v>
      </c>
      <c r="BK124" s="50">
        <v>0</v>
      </c>
      <c r="BL124" s="49">
        <v>27</v>
      </c>
      <c r="BM124" s="50">
        <v>100</v>
      </c>
      <c r="BN124" s="49">
        <v>27</v>
      </c>
    </row>
    <row r="125" spans="1:66" ht="15">
      <c r="A125" s="65" t="s">
        <v>7863</v>
      </c>
      <c r="B125" s="65" t="s">
        <v>7864</v>
      </c>
      <c r="C125" s="66" t="s">
        <v>7742</v>
      </c>
      <c r="D125" s="67">
        <v>10</v>
      </c>
      <c r="E125" s="68" t="s">
        <v>132</v>
      </c>
      <c r="F125" s="69">
        <v>12</v>
      </c>
      <c r="G125" s="66"/>
      <c r="H125" s="70"/>
      <c r="I125" s="71"/>
      <c r="J125" s="71"/>
      <c r="K125" s="35" t="s">
        <v>66</v>
      </c>
      <c r="L125" s="78">
        <v>125</v>
      </c>
      <c r="M125" s="78"/>
      <c r="N125" s="73"/>
      <c r="O125" s="80" t="s">
        <v>252</v>
      </c>
      <c r="P125" s="82">
        <v>44392.26626157408</v>
      </c>
      <c r="Q125" s="80" t="s">
        <v>7882</v>
      </c>
      <c r="R125" s="80"/>
      <c r="S125" s="80"/>
      <c r="T125" s="85" t="s">
        <v>7900</v>
      </c>
      <c r="U125" s="80"/>
      <c r="V125" s="83" t="str">
        <f>HYPERLINK("https://pbs.twimg.com/profile_images/1323219034230444032/dZdxDJNv_normal.jpg")</f>
        <v>https://pbs.twimg.com/profile_images/1323219034230444032/dZdxDJNv_normal.jpg</v>
      </c>
      <c r="W125" s="82">
        <v>44392.26626157408</v>
      </c>
      <c r="X125" s="88">
        <v>44392</v>
      </c>
      <c r="Y125" s="85" t="s">
        <v>7773</v>
      </c>
      <c r="Z125" s="83" t="str">
        <f>HYPERLINK("https://twitter.com/albertoemachado/status/1415557598309351425")</f>
        <v>https://twitter.com/albertoemachado/status/1415557598309351425</v>
      </c>
      <c r="AA125" s="80"/>
      <c r="AB125" s="80"/>
      <c r="AC125" s="85" t="s">
        <v>7970</v>
      </c>
      <c r="AD125" s="80"/>
      <c r="AE125" s="80" t="b">
        <v>0</v>
      </c>
      <c r="AF125" s="80">
        <v>0</v>
      </c>
      <c r="AG125" s="85" t="s">
        <v>253</v>
      </c>
      <c r="AH125" s="80" t="b">
        <v>0</v>
      </c>
      <c r="AI125" s="80" t="s">
        <v>254</v>
      </c>
      <c r="AJ125" s="80"/>
      <c r="AK125" s="85" t="s">
        <v>253</v>
      </c>
      <c r="AL125" s="80" t="b">
        <v>0</v>
      </c>
      <c r="AM125" s="80">
        <v>2</v>
      </c>
      <c r="AN125" s="85" t="s">
        <v>7974</v>
      </c>
      <c r="AO125" s="85" t="s">
        <v>259</v>
      </c>
      <c r="AP125" s="80" t="b">
        <v>0</v>
      </c>
      <c r="AQ125" s="85" t="s">
        <v>7974</v>
      </c>
      <c r="AR125" s="80" t="s">
        <v>212</v>
      </c>
      <c r="AS125" s="80">
        <v>0</v>
      </c>
      <c r="AT125" s="80">
        <v>0</v>
      </c>
      <c r="AU125" s="80"/>
      <c r="AV125" s="80"/>
      <c r="AW125" s="80"/>
      <c r="AX125" s="80"/>
      <c r="AY125" s="80"/>
      <c r="AZ125" s="80"/>
      <c r="BA125" s="80"/>
      <c r="BB125" s="80"/>
      <c r="BC125" s="80">
        <v>3</v>
      </c>
      <c r="BD125" s="79" t="str">
        <f>REPLACE(INDEX(GroupVertices[Group],MATCH(Edges[[#This Row],[Vertex 1]],GroupVertices[Vertex],0)),1,1,"")</f>
        <v>2</v>
      </c>
      <c r="BE125" s="79" t="str">
        <f>REPLACE(INDEX(GroupVertices[Group],MATCH(Edges[[#This Row],[Vertex 2]],GroupVertices[Vertex],0)),1,1,"")</f>
        <v>2</v>
      </c>
      <c r="BF125" s="49">
        <v>0</v>
      </c>
      <c r="BG125" s="50">
        <v>0</v>
      </c>
      <c r="BH125" s="49">
        <v>0</v>
      </c>
      <c r="BI125" s="50">
        <v>0</v>
      </c>
      <c r="BJ125" s="49">
        <v>0</v>
      </c>
      <c r="BK125" s="50">
        <v>0</v>
      </c>
      <c r="BL125" s="49">
        <v>27</v>
      </c>
      <c r="BM125" s="50">
        <v>100</v>
      </c>
      <c r="BN125" s="49">
        <v>27</v>
      </c>
    </row>
    <row r="126" spans="1:66" ht="15">
      <c r="A126" s="65" t="s">
        <v>7863</v>
      </c>
      <c r="B126" s="65" t="s">
        <v>7864</v>
      </c>
      <c r="C126" s="66" t="s">
        <v>7742</v>
      </c>
      <c r="D126" s="67">
        <v>10</v>
      </c>
      <c r="E126" s="68" t="s">
        <v>132</v>
      </c>
      <c r="F126" s="69">
        <v>12</v>
      </c>
      <c r="G126" s="66"/>
      <c r="H126" s="70"/>
      <c r="I126" s="71"/>
      <c r="J126" s="71"/>
      <c r="K126" s="35" t="s">
        <v>66</v>
      </c>
      <c r="L126" s="78">
        <v>126</v>
      </c>
      <c r="M126" s="78"/>
      <c r="N126" s="73"/>
      <c r="O126" s="80" t="s">
        <v>252</v>
      </c>
      <c r="P126" s="82">
        <v>44395.88319444445</v>
      </c>
      <c r="Q126" s="80" t="s">
        <v>7882</v>
      </c>
      <c r="R126" s="80"/>
      <c r="S126" s="80"/>
      <c r="T126" s="85" t="s">
        <v>7900</v>
      </c>
      <c r="U126" s="80"/>
      <c r="V126" s="83" t="str">
        <f>HYPERLINK("https://pbs.twimg.com/profile_images/1323219034230444032/dZdxDJNv_normal.jpg")</f>
        <v>https://pbs.twimg.com/profile_images/1323219034230444032/dZdxDJNv_normal.jpg</v>
      </c>
      <c r="W126" s="82">
        <v>44395.88319444445</v>
      </c>
      <c r="X126" s="88">
        <v>44395</v>
      </c>
      <c r="Y126" s="85" t="s">
        <v>7926</v>
      </c>
      <c r="Z126" s="83" t="str">
        <f>HYPERLINK("https://twitter.com/albertoemachado/status/1416868328786825219")</f>
        <v>https://twitter.com/albertoemachado/status/1416868328786825219</v>
      </c>
      <c r="AA126" s="80"/>
      <c r="AB126" s="80"/>
      <c r="AC126" s="85" t="s">
        <v>7971</v>
      </c>
      <c r="AD126" s="80"/>
      <c r="AE126" s="80" t="b">
        <v>0</v>
      </c>
      <c r="AF126" s="80">
        <v>0</v>
      </c>
      <c r="AG126" s="85" t="s">
        <v>253</v>
      </c>
      <c r="AH126" s="80" t="b">
        <v>0</v>
      </c>
      <c r="AI126" s="80" t="s">
        <v>254</v>
      </c>
      <c r="AJ126" s="80"/>
      <c r="AK126" s="85" t="s">
        <v>253</v>
      </c>
      <c r="AL126" s="80" t="b">
        <v>0</v>
      </c>
      <c r="AM126" s="80">
        <v>1</v>
      </c>
      <c r="AN126" s="85" t="s">
        <v>7978</v>
      </c>
      <c r="AO126" s="85" t="s">
        <v>259</v>
      </c>
      <c r="AP126" s="80" t="b">
        <v>0</v>
      </c>
      <c r="AQ126" s="85" t="s">
        <v>7978</v>
      </c>
      <c r="AR126" s="80" t="s">
        <v>212</v>
      </c>
      <c r="AS126" s="80">
        <v>0</v>
      </c>
      <c r="AT126" s="80">
        <v>0</v>
      </c>
      <c r="AU126" s="80"/>
      <c r="AV126" s="80"/>
      <c r="AW126" s="80"/>
      <c r="AX126" s="80"/>
      <c r="AY126" s="80"/>
      <c r="AZ126" s="80"/>
      <c r="BA126" s="80"/>
      <c r="BB126" s="80"/>
      <c r="BC126" s="80">
        <v>3</v>
      </c>
      <c r="BD126" s="79" t="str">
        <f>REPLACE(INDEX(GroupVertices[Group],MATCH(Edges[[#This Row],[Vertex 1]],GroupVertices[Vertex],0)),1,1,"")</f>
        <v>2</v>
      </c>
      <c r="BE126" s="79" t="str">
        <f>REPLACE(INDEX(GroupVertices[Group],MATCH(Edges[[#This Row],[Vertex 2]],GroupVertices[Vertex],0)),1,1,"")</f>
        <v>2</v>
      </c>
      <c r="BF126" s="49">
        <v>0</v>
      </c>
      <c r="BG126" s="50">
        <v>0</v>
      </c>
      <c r="BH126" s="49">
        <v>0</v>
      </c>
      <c r="BI126" s="50">
        <v>0</v>
      </c>
      <c r="BJ126" s="49">
        <v>0</v>
      </c>
      <c r="BK126" s="50">
        <v>0</v>
      </c>
      <c r="BL126" s="49">
        <v>27</v>
      </c>
      <c r="BM126" s="50">
        <v>100</v>
      </c>
      <c r="BN126" s="49">
        <v>27</v>
      </c>
    </row>
    <row r="127" spans="1:66" ht="15">
      <c r="A127" s="65" t="s">
        <v>7864</v>
      </c>
      <c r="B127" s="65" t="s">
        <v>7863</v>
      </c>
      <c r="C127" s="66" t="s">
        <v>7742</v>
      </c>
      <c r="D127" s="67">
        <v>10</v>
      </c>
      <c r="E127" s="68" t="s">
        <v>136</v>
      </c>
      <c r="F127" s="69">
        <v>12</v>
      </c>
      <c r="G127" s="66"/>
      <c r="H127" s="70"/>
      <c r="I127" s="71"/>
      <c r="J127" s="71"/>
      <c r="K127" s="35" t="s">
        <v>66</v>
      </c>
      <c r="L127" s="78">
        <v>127</v>
      </c>
      <c r="M127" s="78"/>
      <c r="N127" s="73"/>
      <c r="O127" s="80" t="s">
        <v>250</v>
      </c>
      <c r="P127" s="82">
        <v>44389.36207175926</v>
      </c>
      <c r="Q127" s="80" t="s">
        <v>7882</v>
      </c>
      <c r="R127" s="80"/>
      <c r="S127" s="80"/>
      <c r="T127" s="85" t="s">
        <v>7900</v>
      </c>
      <c r="U127" s="80"/>
      <c r="V127" s="83" t="str">
        <f>HYPERLINK("https://pbs.twimg.com/profile_images/1361638888427683840/HqNlplM__normal.jpg")</f>
        <v>https://pbs.twimg.com/profile_images/1361638888427683840/HqNlplM__normal.jpg</v>
      </c>
      <c r="W127" s="82">
        <v>44389.36207175926</v>
      </c>
      <c r="X127" s="88">
        <v>44389</v>
      </c>
      <c r="Y127" s="85" t="s">
        <v>7816</v>
      </c>
      <c r="Z127" s="83" t="str">
        <f>HYPERLINK("https://twitter.com/eli_krumova/status/1414505154238468096")</f>
        <v>https://twitter.com/eli_krumova/status/1414505154238468096</v>
      </c>
      <c r="AA127" s="80"/>
      <c r="AB127" s="80"/>
      <c r="AC127" s="85" t="s">
        <v>7972</v>
      </c>
      <c r="AD127" s="80"/>
      <c r="AE127" s="80" t="b">
        <v>0</v>
      </c>
      <c r="AF127" s="80">
        <v>1</v>
      </c>
      <c r="AG127" s="85" t="s">
        <v>253</v>
      </c>
      <c r="AH127" s="80" t="b">
        <v>0</v>
      </c>
      <c r="AI127" s="80" t="s">
        <v>254</v>
      </c>
      <c r="AJ127" s="80"/>
      <c r="AK127" s="85" t="s">
        <v>253</v>
      </c>
      <c r="AL127" s="80" t="b">
        <v>0</v>
      </c>
      <c r="AM127" s="80">
        <v>1</v>
      </c>
      <c r="AN127" s="85" t="s">
        <v>253</v>
      </c>
      <c r="AO127" s="85" t="s">
        <v>259</v>
      </c>
      <c r="AP127" s="80" t="b">
        <v>0</v>
      </c>
      <c r="AQ127" s="85" t="s">
        <v>7972</v>
      </c>
      <c r="AR127" s="80" t="s">
        <v>252</v>
      </c>
      <c r="AS127" s="80">
        <v>0</v>
      </c>
      <c r="AT127" s="80">
        <v>0</v>
      </c>
      <c r="AU127" s="80"/>
      <c r="AV127" s="80"/>
      <c r="AW127" s="80"/>
      <c r="AX127" s="80"/>
      <c r="AY127" s="80"/>
      <c r="AZ127" s="80"/>
      <c r="BA127" s="80"/>
      <c r="BB127" s="80"/>
      <c r="BC127" s="80">
        <v>9</v>
      </c>
      <c r="BD127" s="79" t="str">
        <f>REPLACE(INDEX(GroupVertices[Group],MATCH(Edges[[#This Row],[Vertex 1]],GroupVertices[Vertex],0)),1,1,"")</f>
        <v>2</v>
      </c>
      <c r="BE127" s="79" t="str">
        <f>REPLACE(INDEX(GroupVertices[Group],MATCH(Edges[[#This Row],[Vertex 2]],GroupVertices[Vertex],0)),1,1,"")</f>
        <v>2</v>
      </c>
      <c r="BF127" s="49">
        <v>0</v>
      </c>
      <c r="BG127" s="50">
        <v>0</v>
      </c>
      <c r="BH127" s="49">
        <v>0</v>
      </c>
      <c r="BI127" s="50">
        <v>0</v>
      </c>
      <c r="BJ127" s="49">
        <v>0</v>
      </c>
      <c r="BK127" s="50">
        <v>0</v>
      </c>
      <c r="BL127" s="49">
        <v>27</v>
      </c>
      <c r="BM127" s="50">
        <v>100</v>
      </c>
      <c r="BN127" s="49">
        <v>27</v>
      </c>
    </row>
    <row r="128" spans="1:66" ht="15">
      <c r="A128" s="65" t="s">
        <v>7864</v>
      </c>
      <c r="B128" s="65" t="s">
        <v>7863</v>
      </c>
      <c r="C128" s="66" t="s">
        <v>7742</v>
      </c>
      <c r="D128" s="67">
        <v>10</v>
      </c>
      <c r="E128" s="68" t="s">
        <v>136</v>
      </c>
      <c r="F128" s="69">
        <v>12</v>
      </c>
      <c r="G128" s="66"/>
      <c r="H128" s="70"/>
      <c r="I128" s="71"/>
      <c r="J128" s="71"/>
      <c r="K128" s="35" t="s">
        <v>66</v>
      </c>
      <c r="L128" s="78">
        <v>128</v>
      </c>
      <c r="M128" s="78"/>
      <c r="N128" s="73"/>
      <c r="O128" s="80" t="s">
        <v>250</v>
      </c>
      <c r="P128" s="82">
        <v>44390.375127314815</v>
      </c>
      <c r="Q128" s="80" t="s">
        <v>7882</v>
      </c>
      <c r="R128" s="80"/>
      <c r="S128" s="80"/>
      <c r="T128" s="85" t="s">
        <v>7900</v>
      </c>
      <c r="U128" s="80"/>
      <c r="V128" s="83" t="str">
        <f>HYPERLINK("https://pbs.twimg.com/profile_images/1361638888427683840/HqNlplM__normal.jpg")</f>
        <v>https://pbs.twimg.com/profile_images/1361638888427683840/HqNlplM__normal.jpg</v>
      </c>
      <c r="W128" s="82">
        <v>44390.375127314815</v>
      </c>
      <c r="X128" s="88">
        <v>44390</v>
      </c>
      <c r="Y128" s="85" t="s">
        <v>7819</v>
      </c>
      <c r="Z128" s="83" t="str">
        <f>HYPERLINK("https://twitter.com/eli_krumova/status/1414872270619783179")</f>
        <v>https://twitter.com/eli_krumova/status/1414872270619783179</v>
      </c>
      <c r="AA128" s="80"/>
      <c r="AB128" s="80"/>
      <c r="AC128" s="85" t="s">
        <v>7973</v>
      </c>
      <c r="AD128" s="80"/>
      <c r="AE128" s="80" t="b">
        <v>0</v>
      </c>
      <c r="AF128" s="80">
        <v>0</v>
      </c>
      <c r="AG128" s="85" t="s">
        <v>253</v>
      </c>
      <c r="AH128" s="80" t="b">
        <v>0</v>
      </c>
      <c r="AI128" s="80" t="s">
        <v>254</v>
      </c>
      <c r="AJ128" s="80"/>
      <c r="AK128" s="85" t="s">
        <v>253</v>
      </c>
      <c r="AL128" s="80" t="b">
        <v>0</v>
      </c>
      <c r="AM128" s="80">
        <v>1</v>
      </c>
      <c r="AN128" s="85" t="s">
        <v>253</v>
      </c>
      <c r="AO128" s="85" t="s">
        <v>259</v>
      </c>
      <c r="AP128" s="80" t="b">
        <v>0</v>
      </c>
      <c r="AQ128" s="85" t="s">
        <v>7973</v>
      </c>
      <c r="AR128" s="80" t="s">
        <v>212</v>
      </c>
      <c r="AS128" s="80">
        <v>0</v>
      </c>
      <c r="AT128" s="80">
        <v>0</v>
      </c>
      <c r="AU128" s="80"/>
      <c r="AV128" s="80"/>
      <c r="AW128" s="80"/>
      <c r="AX128" s="80"/>
      <c r="AY128" s="80"/>
      <c r="AZ128" s="80"/>
      <c r="BA128" s="80"/>
      <c r="BB128" s="80"/>
      <c r="BC128" s="80">
        <v>9</v>
      </c>
      <c r="BD128" s="79" t="str">
        <f>REPLACE(INDEX(GroupVertices[Group],MATCH(Edges[[#This Row],[Vertex 1]],GroupVertices[Vertex],0)),1,1,"")</f>
        <v>2</v>
      </c>
      <c r="BE128" s="79" t="str">
        <f>REPLACE(INDEX(GroupVertices[Group],MATCH(Edges[[#This Row],[Vertex 2]],GroupVertices[Vertex],0)),1,1,"")</f>
        <v>2</v>
      </c>
      <c r="BF128" s="49">
        <v>0</v>
      </c>
      <c r="BG128" s="50">
        <v>0</v>
      </c>
      <c r="BH128" s="49">
        <v>0</v>
      </c>
      <c r="BI128" s="50">
        <v>0</v>
      </c>
      <c r="BJ128" s="49">
        <v>0</v>
      </c>
      <c r="BK128" s="50">
        <v>0</v>
      </c>
      <c r="BL128" s="49">
        <v>27</v>
      </c>
      <c r="BM128" s="50">
        <v>100</v>
      </c>
      <c r="BN128" s="49">
        <v>27</v>
      </c>
    </row>
    <row r="129" spans="1:66" ht="15">
      <c r="A129" s="65" t="s">
        <v>7864</v>
      </c>
      <c r="B129" s="65" t="s">
        <v>7863</v>
      </c>
      <c r="C129" s="66" t="s">
        <v>7742</v>
      </c>
      <c r="D129" s="67">
        <v>10</v>
      </c>
      <c r="E129" s="68" t="s">
        <v>136</v>
      </c>
      <c r="F129" s="69">
        <v>12</v>
      </c>
      <c r="G129" s="66"/>
      <c r="H129" s="70"/>
      <c r="I129" s="71"/>
      <c r="J129" s="71"/>
      <c r="K129" s="35" t="s">
        <v>66</v>
      </c>
      <c r="L129" s="78">
        <v>129</v>
      </c>
      <c r="M129" s="78"/>
      <c r="N129" s="73"/>
      <c r="O129" s="80" t="s">
        <v>250</v>
      </c>
      <c r="P129" s="82">
        <v>44391.366898148146</v>
      </c>
      <c r="Q129" s="80" t="s">
        <v>7882</v>
      </c>
      <c r="R129" s="80"/>
      <c r="S129" s="80"/>
      <c r="T129" s="85" t="s">
        <v>7900</v>
      </c>
      <c r="U129" s="80"/>
      <c r="V129" s="83" t="str">
        <f>HYPERLINK("https://pbs.twimg.com/profile_images/1361638888427683840/HqNlplM__normal.jpg")</f>
        <v>https://pbs.twimg.com/profile_images/1361638888427683840/HqNlplM__normal.jpg</v>
      </c>
      <c r="W129" s="82">
        <v>44391.366898148146</v>
      </c>
      <c r="X129" s="88">
        <v>44391</v>
      </c>
      <c r="Y129" s="85" t="s">
        <v>7927</v>
      </c>
      <c r="Z129" s="83" t="str">
        <f>HYPERLINK("https://twitter.com/eli_krumova/status/1415231676255543298")</f>
        <v>https://twitter.com/eli_krumova/status/1415231676255543298</v>
      </c>
      <c r="AA129" s="80"/>
      <c r="AB129" s="80"/>
      <c r="AC129" s="85" t="s">
        <v>7974</v>
      </c>
      <c r="AD129" s="80"/>
      <c r="AE129" s="80" t="b">
        <v>0</v>
      </c>
      <c r="AF129" s="80">
        <v>2</v>
      </c>
      <c r="AG129" s="85" t="s">
        <v>253</v>
      </c>
      <c r="AH129" s="80" t="b">
        <v>0</v>
      </c>
      <c r="AI129" s="80" t="s">
        <v>254</v>
      </c>
      <c r="AJ129" s="80"/>
      <c r="AK129" s="85" t="s">
        <v>253</v>
      </c>
      <c r="AL129" s="80" t="b">
        <v>0</v>
      </c>
      <c r="AM129" s="80">
        <v>2</v>
      </c>
      <c r="AN129" s="85" t="s">
        <v>253</v>
      </c>
      <c r="AO129" s="85" t="s">
        <v>259</v>
      </c>
      <c r="AP129" s="80" t="b">
        <v>0</v>
      </c>
      <c r="AQ129" s="85" t="s">
        <v>7974</v>
      </c>
      <c r="AR129" s="80" t="s">
        <v>212</v>
      </c>
      <c r="AS129" s="80">
        <v>0</v>
      </c>
      <c r="AT129" s="80">
        <v>0</v>
      </c>
      <c r="AU129" s="80"/>
      <c r="AV129" s="80"/>
      <c r="AW129" s="80"/>
      <c r="AX129" s="80"/>
      <c r="AY129" s="80"/>
      <c r="AZ129" s="80"/>
      <c r="BA129" s="80"/>
      <c r="BB129" s="80"/>
      <c r="BC129" s="80">
        <v>9</v>
      </c>
      <c r="BD129" s="79" t="str">
        <f>REPLACE(INDEX(GroupVertices[Group],MATCH(Edges[[#This Row],[Vertex 1]],GroupVertices[Vertex],0)),1,1,"")</f>
        <v>2</v>
      </c>
      <c r="BE129" s="79" t="str">
        <f>REPLACE(INDEX(GroupVertices[Group],MATCH(Edges[[#This Row],[Vertex 2]],GroupVertices[Vertex],0)),1,1,"")</f>
        <v>2</v>
      </c>
      <c r="BF129" s="49">
        <v>0</v>
      </c>
      <c r="BG129" s="50">
        <v>0</v>
      </c>
      <c r="BH129" s="49">
        <v>0</v>
      </c>
      <c r="BI129" s="50">
        <v>0</v>
      </c>
      <c r="BJ129" s="49">
        <v>0</v>
      </c>
      <c r="BK129" s="50">
        <v>0</v>
      </c>
      <c r="BL129" s="49">
        <v>27</v>
      </c>
      <c r="BM129" s="50">
        <v>100</v>
      </c>
      <c r="BN129" s="49">
        <v>27</v>
      </c>
    </row>
    <row r="130" spans="1:66" ht="15">
      <c r="A130" s="65" t="s">
        <v>7864</v>
      </c>
      <c r="B130" s="65" t="s">
        <v>7863</v>
      </c>
      <c r="C130" s="66" t="s">
        <v>7742</v>
      </c>
      <c r="D130" s="67">
        <v>10</v>
      </c>
      <c r="E130" s="68" t="s">
        <v>136</v>
      </c>
      <c r="F130" s="69">
        <v>12</v>
      </c>
      <c r="G130" s="66"/>
      <c r="H130" s="70"/>
      <c r="I130" s="71"/>
      <c r="J130" s="71"/>
      <c r="K130" s="35" t="s">
        <v>66</v>
      </c>
      <c r="L130" s="78">
        <v>130</v>
      </c>
      <c r="M130" s="78"/>
      <c r="N130" s="73"/>
      <c r="O130" s="80" t="s">
        <v>250</v>
      </c>
      <c r="P130" s="82">
        <v>44392.35503472222</v>
      </c>
      <c r="Q130" s="80" t="s">
        <v>7882</v>
      </c>
      <c r="R130" s="80"/>
      <c r="S130" s="80"/>
      <c r="T130" s="85" t="s">
        <v>7900</v>
      </c>
      <c r="U130" s="80"/>
      <c r="V130" s="83" t="str">
        <f>HYPERLINK("https://pbs.twimg.com/profile_images/1361638888427683840/HqNlplM__normal.jpg")</f>
        <v>https://pbs.twimg.com/profile_images/1361638888427683840/HqNlplM__normal.jpg</v>
      </c>
      <c r="W130" s="82">
        <v>44392.35503472222</v>
      </c>
      <c r="X130" s="88">
        <v>44392</v>
      </c>
      <c r="Y130" s="85" t="s">
        <v>7817</v>
      </c>
      <c r="Z130" s="83" t="str">
        <f>HYPERLINK("https://twitter.com/eli_krumova/status/1415589768042270720")</f>
        <v>https://twitter.com/eli_krumova/status/1415589768042270720</v>
      </c>
      <c r="AA130" s="80"/>
      <c r="AB130" s="80"/>
      <c r="AC130" s="85" t="s">
        <v>7975</v>
      </c>
      <c r="AD130" s="80"/>
      <c r="AE130" s="80" t="b">
        <v>0</v>
      </c>
      <c r="AF130" s="80">
        <v>2</v>
      </c>
      <c r="AG130" s="85" t="s">
        <v>253</v>
      </c>
      <c r="AH130" s="80" t="b">
        <v>0</v>
      </c>
      <c r="AI130" s="80" t="s">
        <v>254</v>
      </c>
      <c r="AJ130" s="80"/>
      <c r="AK130" s="85" t="s">
        <v>253</v>
      </c>
      <c r="AL130" s="80" t="b">
        <v>0</v>
      </c>
      <c r="AM130" s="80">
        <v>1</v>
      </c>
      <c r="AN130" s="85" t="s">
        <v>253</v>
      </c>
      <c r="AO130" s="85" t="s">
        <v>259</v>
      </c>
      <c r="AP130" s="80" t="b">
        <v>0</v>
      </c>
      <c r="AQ130" s="85" t="s">
        <v>7975</v>
      </c>
      <c r="AR130" s="80" t="s">
        <v>212</v>
      </c>
      <c r="AS130" s="80">
        <v>0</v>
      </c>
      <c r="AT130" s="80">
        <v>0</v>
      </c>
      <c r="AU130" s="80"/>
      <c r="AV130" s="80"/>
      <c r="AW130" s="80"/>
      <c r="AX130" s="80"/>
      <c r="AY130" s="80"/>
      <c r="AZ130" s="80"/>
      <c r="BA130" s="80"/>
      <c r="BB130" s="80"/>
      <c r="BC130" s="80">
        <v>9</v>
      </c>
      <c r="BD130" s="79" t="str">
        <f>REPLACE(INDEX(GroupVertices[Group],MATCH(Edges[[#This Row],[Vertex 1]],GroupVertices[Vertex],0)),1,1,"")</f>
        <v>2</v>
      </c>
      <c r="BE130" s="79" t="str">
        <f>REPLACE(INDEX(GroupVertices[Group],MATCH(Edges[[#This Row],[Vertex 2]],GroupVertices[Vertex],0)),1,1,"")</f>
        <v>2</v>
      </c>
      <c r="BF130" s="49">
        <v>0</v>
      </c>
      <c r="BG130" s="50">
        <v>0</v>
      </c>
      <c r="BH130" s="49">
        <v>0</v>
      </c>
      <c r="BI130" s="50">
        <v>0</v>
      </c>
      <c r="BJ130" s="49">
        <v>0</v>
      </c>
      <c r="BK130" s="50">
        <v>0</v>
      </c>
      <c r="BL130" s="49">
        <v>27</v>
      </c>
      <c r="BM130" s="50">
        <v>100</v>
      </c>
      <c r="BN130" s="49">
        <v>27</v>
      </c>
    </row>
    <row r="131" spans="1:66" ht="15">
      <c r="A131" s="65" t="s">
        <v>7864</v>
      </c>
      <c r="B131" s="65" t="s">
        <v>7863</v>
      </c>
      <c r="C131" s="66" t="s">
        <v>7742</v>
      </c>
      <c r="D131" s="67">
        <v>10</v>
      </c>
      <c r="E131" s="68" t="s">
        <v>136</v>
      </c>
      <c r="F131" s="69">
        <v>12</v>
      </c>
      <c r="G131" s="66"/>
      <c r="H131" s="70"/>
      <c r="I131" s="71"/>
      <c r="J131" s="71"/>
      <c r="K131" s="35" t="s">
        <v>66</v>
      </c>
      <c r="L131" s="78">
        <v>131</v>
      </c>
      <c r="M131" s="78"/>
      <c r="N131" s="73"/>
      <c r="O131" s="80" t="s">
        <v>250</v>
      </c>
      <c r="P131" s="82">
        <v>44393.72665509259</v>
      </c>
      <c r="Q131" s="80" t="s">
        <v>7882</v>
      </c>
      <c r="R131" s="80"/>
      <c r="S131" s="80"/>
      <c r="T131" s="85" t="s">
        <v>7900</v>
      </c>
      <c r="U131" s="80"/>
      <c r="V131" s="83" t="str">
        <f>HYPERLINK("https://pbs.twimg.com/profile_images/1361638888427683840/HqNlplM__normal.jpg")</f>
        <v>https://pbs.twimg.com/profile_images/1361638888427683840/HqNlplM__normal.jpg</v>
      </c>
      <c r="W131" s="82">
        <v>44393.72665509259</v>
      </c>
      <c r="X131" s="88">
        <v>44393</v>
      </c>
      <c r="Y131" s="85" t="s">
        <v>7928</v>
      </c>
      <c r="Z131" s="83" t="str">
        <f>HYPERLINK("https://twitter.com/eli_krumova/status/1416086825668681730")</f>
        <v>https://twitter.com/eli_krumova/status/1416086825668681730</v>
      </c>
      <c r="AA131" s="80"/>
      <c r="AB131" s="80"/>
      <c r="AC131" s="85" t="s">
        <v>7976</v>
      </c>
      <c r="AD131" s="80"/>
      <c r="AE131" s="80" t="b">
        <v>0</v>
      </c>
      <c r="AF131" s="80">
        <v>0</v>
      </c>
      <c r="AG131" s="85" t="s">
        <v>253</v>
      </c>
      <c r="AH131" s="80" t="b">
        <v>0</v>
      </c>
      <c r="AI131" s="80" t="s">
        <v>254</v>
      </c>
      <c r="AJ131" s="80"/>
      <c r="AK131" s="85" t="s">
        <v>253</v>
      </c>
      <c r="AL131" s="80" t="b">
        <v>0</v>
      </c>
      <c r="AM131" s="80">
        <v>0</v>
      </c>
      <c r="AN131" s="85" t="s">
        <v>253</v>
      </c>
      <c r="AO131" s="85" t="s">
        <v>259</v>
      </c>
      <c r="AP131" s="80" t="b">
        <v>0</v>
      </c>
      <c r="AQ131" s="85" t="s">
        <v>7976</v>
      </c>
      <c r="AR131" s="80" t="s">
        <v>212</v>
      </c>
      <c r="AS131" s="80">
        <v>0</v>
      </c>
      <c r="AT131" s="80">
        <v>0</v>
      </c>
      <c r="AU131" s="80"/>
      <c r="AV131" s="80"/>
      <c r="AW131" s="80"/>
      <c r="AX131" s="80"/>
      <c r="AY131" s="80"/>
      <c r="AZ131" s="80"/>
      <c r="BA131" s="80"/>
      <c r="BB131" s="80"/>
      <c r="BC131" s="80">
        <v>9</v>
      </c>
      <c r="BD131" s="79" t="str">
        <f>REPLACE(INDEX(GroupVertices[Group],MATCH(Edges[[#This Row],[Vertex 1]],GroupVertices[Vertex],0)),1,1,"")</f>
        <v>2</v>
      </c>
      <c r="BE131" s="79" t="str">
        <f>REPLACE(INDEX(GroupVertices[Group],MATCH(Edges[[#This Row],[Vertex 2]],GroupVertices[Vertex],0)),1,1,"")</f>
        <v>2</v>
      </c>
      <c r="BF131" s="49">
        <v>0</v>
      </c>
      <c r="BG131" s="50">
        <v>0</v>
      </c>
      <c r="BH131" s="49">
        <v>0</v>
      </c>
      <c r="BI131" s="50">
        <v>0</v>
      </c>
      <c r="BJ131" s="49">
        <v>0</v>
      </c>
      <c r="BK131" s="50">
        <v>0</v>
      </c>
      <c r="BL131" s="49">
        <v>27</v>
      </c>
      <c r="BM131" s="50">
        <v>100</v>
      </c>
      <c r="BN131" s="49">
        <v>27</v>
      </c>
    </row>
    <row r="132" spans="1:66" ht="15">
      <c r="A132" s="65" t="s">
        <v>7864</v>
      </c>
      <c r="B132" s="65" t="s">
        <v>7863</v>
      </c>
      <c r="C132" s="66" t="s">
        <v>7742</v>
      </c>
      <c r="D132" s="67">
        <v>10</v>
      </c>
      <c r="E132" s="68" t="s">
        <v>136</v>
      </c>
      <c r="F132" s="69">
        <v>12</v>
      </c>
      <c r="G132" s="66"/>
      <c r="H132" s="70"/>
      <c r="I132" s="71"/>
      <c r="J132" s="71"/>
      <c r="K132" s="35" t="s">
        <v>66</v>
      </c>
      <c r="L132" s="78">
        <v>132</v>
      </c>
      <c r="M132" s="78"/>
      <c r="N132" s="73"/>
      <c r="O132" s="80" t="s">
        <v>250</v>
      </c>
      <c r="P132" s="82">
        <v>44394.703877314816</v>
      </c>
      <c r="Q132" s="80" t="s">
        <v>7882</v>
      </c>
      <c r="R132" s="80"/>
      <c r="S132" s="80"/>
      <c r="T132" s="85" t="s">
        <v>7900</v>
      </c>
      <c r="U132" s="80"/>
      <c r="V132" s="83" t="str">
        <f>HYPERLINK("https://pbs.twimg.com/profile_images/1361638888427683840/HqNlplM__normal.jpg")</f>
        <v>https://pbs.twimg.com/profile_images/1361638888427683840/HqNlplM__normal.jpg</v>
      </c>
      <c r="W132" s="82">
        <v>44394.703877314816</v>
      </c>
      <c r="X132" s="88">
        <v>44394</v>
      </c>
      <c r="Y132" s="85" t="s">
        <v>7929</v>
      </c>
      <c r="Z132" s="83" t="str">
        <f>HYPERLINK("https://twitter.com/eli_krumova/status/1416440958552616964")</f>
        <v>https://twitter.com/eli_krumova/status/1416440958552616964</v>
      </c>
      <c r="AA132" s="80"/>
      <c r="AB132" s="80"/>
      <c r="AC132" s="85" t="s">
        <v>7977</v>
      </c>
      <c r="AD132" s="80"/>
      <c r="AE132" s="80" t="b">
        <v>0</v>
      </c>
      <c r="AF132" s="80">
        <v>0</v>
      </c>
      <c r="AG132" s="85" t="s">
        <v>253</v>
      </c>
      <c r="AH132" s="80" t="b">
        <v>0</v>
      </c>
      <c r="AI132" s="80" t="s">
        <v>254</v>
      </c>
      <c r="AJ132" s="80"/>
      <c r="AK132" s="85" t="s">
        <v>253</v>
      </c>
      <c r="AL132" s="80" t="b">
        <v>0</v>
      </c>
      <c r="AM132" s="80">
        <v>0</v>
      </c>
      <c r="AN132" s="85" t="s">
        <v>253</v>
      </c>
      <c r="AO132" s="85" t="s">
        <v>259</v>
      </c>
      <c r="AP132" s="80" t="b">
        <v>0</v>
      </c>
      <c r="AQ132" s="85" t="s">
        <v>7977</v>
      </c>
      <c r="AR132" s="80" t="s">
        <v>212</v>
      </c>
      <c r="AS132" s="80">
        <v>0</v>
      </c>
      <c r="AT132" s="80">
        <v>0</v>
      </c>
      <c r="AU132" s="80"/>
      <c r="AV132" s="80"/>
      <c r="AW132" s="80"/>
      <c r="AX132" s="80"/>
      <c r="AY132" s="80"/>
      <c r="AZ132" s="80"/>
      <c r="BA132" s="80"/>
      <c r="BB132" s="80"/>
      <c r="BC132" s="80">
        <v>9</v>
      </c>
      <c r="BD132" s="79" t="str">
        <f>REPLACE(INDEX(GroupVertices[Group],MATCH(Edges[[#This Row],[Vertex 1]],GroupVertices[Vertex],0)),1,1,"")</f>
        <v>2</v>
      </c>
      <c r="BE132" s="79" t="str">
        <f>REPLACE(INDEX(GroupVertices[Group],MATCH(Edges[[#This Row],[Vertex 2]],GroupVertices[Vertex],0)),1,1,"")</f>
        <v>2</v>
      </c>
      <c r="BF132" s="49">
        <v>0</v>
      </c>
      <c r="BG132" s="50">
        <v>0</v>
      </c>
      <c r="BH132" s="49">
        <v>0</v>
      </c>
      <c r="BI132" s="50">
        <v>0</v>
      </c>
      <c r="BJ132" s="49">
        <v>0</v>
      </c>
      <c r="BK132" s="50">
        <v>0</v>
      </c>
      <c r="BL132" s="49">
        <v>27</v>
      </c>
      <c r="BM132" s="50">
        <v>100</v>
      </c>
      <c r="BN132" s="49">
        <v>27</v>
      </c>
    </row>
    <row r="133" spans="1:66" ht="15">
      <c r="A133" s="65" t="s">
        <v>7864</v>
      </c>
      <c r="B133" s="65" t="s">
        <v>7863</v>
      </c>
      <c r="C133" s="66" t="s">
        <v>7742</v>
      </c>
      <c r="D133" s="67">
        <v>10</v>
      </c>
      <c r="E133" s="68" t="s">
        <v>136</v>
      </c>
      <c r="F133" s="69">
        <v>12</v>
      </c>
      <c r="G133" s="66"/>
      <c r="H133" s="70"/>
      <c r="I133" s="71"/>
      <c r="J133" s="71"/>
      <c r="K133" s="35" t="s">
        <v>66</v>
      </c>
      <c r="L133" s="78">
        <v>133</v>
      </c>
      <c r="M133" s="78"/>
      <c r="N133" s="73"/>
      <c r="O133" s="80" t="s">
        <v>250</v>
      </c>
      <c r="P133" s="82">
        <v>44395.696064814816</v>
      </c>
      <c r="Q133" s="80" t="s">
        <v>7882</v>
      </c>
      <c r="R133" s="80"/>
      <c r="S133" s="80"/>
      <c r="T133" s="85" t="s">
        <v>7900</v>
      </c>
      <c r="U133" s="80"/>
      <c r="V133" s="83" t="str">
        <f>HYPERLINK("https://pbs.twimg.com/profile_images/1361638888427683840/HqNlplM__normal.jpg")</f>
        <v>https://pbs.twimg.com/profile_images/1361638888427683840/HqNlplM__normal.jpg</v>
      </c>
      <c r="W133" s="82">
        <v>44395.696064814816</v>
      </c>
      <c r="X133" s="88">
        <v>44395</v>
      </c>
      <c r="Y133" s="85" t="s">
        <v>7930</v>
      </c>
      <c r="Z133" s="83" t="str">
        <f>HYPERLINK("https://twitter.com/eli_krumova/status/1416800515644592130")</f>
        <v>https://twitter.com/eli_krumova/status/1416800515644592130</v>
      </c>
      <c r="AA133" s="80"/>
      <c r="AB133" s="80"/>
      <c r="AC133" s="85" t="s">
        <v>7978</v>
      </c>
      <c r="AD133" s="80"/>
      <c r="AE133" s="80" t="b">
        <v>0</v>
      </c>
      <c r="AF133" s="80">
        <v>2</v>
      </c>
      <c r="AG133" s="85" t="s">
        <v>253</v>
      </c>
      <c r="AH133" s="80" t="b">
        <v>0</v>
      </c>
      <c r="AI133" s="80" t="s">
        <v>254</v>
      </c>
      <c r="AJ133" s="80"/>
      <c r="AK133" s="85" t="s">
        <v>253</v>
      </c>
      <c r="AL133" s="80" t="b">
        <v>0</v>
      </c>
      <c r="AM133" s="80">
        <v>1</v>
      </c>
      <c r="AN133" s="85" t="s">
        <v>253</v>
      </c>
      <c r="AO133" s="85" t="s">
        <v>259</v>
      </c>
      <c r="AP133" s="80" t="b">
        <v>0</v>
      </c>
      <c r="AQ133" s="85" t="s">
        <v>7978</v>
      </c>
      <c r="AR133" s="80" t="s">
        <v>212</v>
      </c>
      <c r="AS133" s="80">
        <v>0</v>
      </c>
      <c r="AT133" s="80">
        <v>0</v>
      </c>
      <c r="AU133" s="80"/>
      <c r="AV133" s="80"/>
      <c r="AW133" s="80"/>
      <c r="AX133" s="80"/>
      <c r="AY133" s="80"/>
      <c r="AZ133" s="80"/>
      <c r="BA133" s="80"/>
      <c r="BB133" s="80"/>
      <c r="BC133" s="80">
        <v>9</v>
      </c>
      <c r="BD133" s="79" t="str">
        <f>REPLACE(INDEX(GroupVertices[Group],MATCH(Edges[[#This Row],[Vertex 1]],GroupVertices[Vertex],0)),1,1,"")</f>
        <v>2</v>
      </c>
      <c r="BE133" s="79" t="str">
        <f>REPLACE(INDEX(GroupVertices[Group],MATCH(Edges[[#This Row],[Vertex 2]],GroupVertices[Vertex],0)),1,1,"")</f>
        <v>2</v>
      </c>
      <c r="BF133" s="49">
        <v>0</v>
      </c>
      <c r="BG133" s="50">
        <v>0</v>
      </c>
      <c r="BH133" s="49">
        <v>0</v>
      </c>
      <c r="BI133" s="50">
        <v>0</v>
      </c>
      <c r="BJ133" s="49">
        <v>0</v>
      </c>
      <c r="BK133" s="50">
        <v>0</v>
      </c>
      <c r="BL133" s="49">
        <v>27</v>
      </c>
      <c r="BM133" s="50">
        <v>100</v>
      </c>
      <c r="BN133" s="49">
        <v>27</v>
      </c>
    </row>
    <row r="134" spans="1:66" ht="15">
      <c r="A134" s="65" t="s">
        <v>7864</v>
      </c>
      <c r="B134" s="65" t="s">
        <v>7863</v>
      </c>
      <c r="C134" s="66" t="s">
        <v>7742</v>
      </c>
      <c r="D134" s="67">
        <v>10</v>
      </c>
      <c r="E134" s="68" t="s">
        <v>136</v>
      </c>
      <c r="F134" s="69">
        <v>12</v>
      </c>
      <c r="G134" s="66"/>
      <c r="H134" s="70"/>
      <c r="I134" s="71"/>
      <c r="J134" s="71"/>
      <c r="K134" s="35" t="s">
        <v>66</v>
      </c>
      <c r="L134" s="78">
        <v>134</v>
      </c>
      <c r="M134" s="78"/>
      <c r="N134" s="73"/>
      <c r="O134" s="80" t="s">
        <v>250</v>
      </c>
      <c r="P134" s="82">
        <v>44396.76400462963</v>
      </c>
      <c r="Q134" s="80" t="s">
        <v>7882</v>
      </c>
      <c r="R134" s="80"/>
      <c r="S134" s="80"/>
      <c r="T134" s="85" t="s">
        <v>7900</v>
      </c>
      <c r="U134" s="80"/>
      <c r="V134" s="83" t="str">
        <f>HYPERLINK("https://pbs.twimg.com/profile_images/1361638888427683840/HqNlplM__normal.jpg")</f>
        <v>https://pbs.twimg.com/profile_images/1361638888427683840/HqNlplM__normal.jpg</v>
      </c>
      <c r="W134" s="82">
        <v>44396.76400462963</v>
      </c>
      <c r="X134" s="88">
        <v>44396</v>
      </c>
      <c r="Y134" s="85" t="s">
        <v>7931</v>
      </c>
      <c r="Z134" s="83" t="str">
        <f>HYPERLINK("https://twitter.com/eli_krumova/status/1417187523625988097")</f>
        <v>https://twitter.com/eli_krumova/status/1417187523625988097</v>
      </c>
      <c r="AA134" s="80"/>
      <c r="AB134" s="80"/>
      <c r="AC134" s="85" t="s">
        <v>7979</v>
      </c>
      <c r="AD134" s="80"/>
      <c r="AE134" s="80" t="b">
        <v>0</v>
      </c>
      <c r="AF134" s="80">
        <v>0</v>
      </c>
      <c r="AG134" s="85" t="s">
        <v>253</v>
      </c>
      <c r="AH134" s="80" t="b">
        <v>0</v>
      </c>
      <c r="AI134" s="80" t="s">
        <v>254</v>
      </c>
      <c r="AJ134" s="80"/>
      <c r="AK134" s="85" t="s">
        <v>253</v>
      </c>
      <c r="AL134" s="80" t="b">
        <v>0</v>
      </c>
      <c r="AM134" s="80">
        <v>4</v>
      </c>
      <c r="AN134" s="85" t="s">
        <v>253</v>
      </c>
      <c r="AO134" s="85" t="s">
        <v>259</v>
      </c>
      <c r="AP134" s="80" t="b">
        <v>0</v>
      </c>
      <c r="AQ134" s="85" t="s">
        <v>7979</v>
      </c>
      <c r="AR134" s="80" t="s">
        <v>212</v>
      </c>
      <c r="AS134" s="80">
        <v>0</v>
      </c>
      <c r="AT134" s="80">
        <v>0</v>
      </c>
      <c r="AU134" s="80"/>
      <c r="AV134" s="80"/>
      <c r="AW134" s="80"/>
      <c r="AX134" s="80"/>
      <c r="AY134" s="80"/>
      <c r="AZ134" s="80"/>
      <c r="BA134" s="80"/>
      <c r="BB134" s="80"/>
      <c r="BC134" s="80">
        <v>9</v>
      </c>
      <c r="BD134" s="79" t="str">
        <f>REPLACE(INDEX(GroupVertices[Group],MATCH(Edges[[#This Row],[Vertex 1]],GroupVertices[Vertex],0)),1,1,"")</f>
        <v>2</v>
      </c>
      <c r="BE134" s="79" t="str">
        <f>REPLACE(INDEX(GroupVertices[Group],MATCH(Edges[[#This Row],[Vertex 2]],GroupVertices[Vertex],0)),1,1,"")</f>
        <v>2</v>
      </c>
      <c r="BF134" s="49">
        <v>0</v>
      </c>
      <c r="BG134" s="50">
        <v>0</v>
      </c>
      <c r="BH134" s="49">
        <v>0</v>
      </c>
      <c r="BI134" s="50">
        <v>0</v>
      </c>
      <c r="BJ134" s="49">
        <v>0</v>
      </c>
      <c r="BK134" s="50">
        <v>0</v>
      </c>
      <c r="BL134" s="49">
        <v>27</v>
      </c>
      <c r="BM134" s="50">
        <v>100</v>
      </c>
      <c r="BN134" s="49">
        <v>27</v>
      </c>
    </row>
    <row r="135" spans="1:66" ht="15">
      <c r="A135" s="65" t="s">
        <v>7864</v>
      </c>
      <c r="B135" s="65" t="s">
        <v>7863</v>
      </c>
      <c r="C135" s="66" t="s">
        <v>7742</v>
      </c>
      <c r="D135" s="67">
        <v>10</v>
      </c>
      <c r="E135" s="68" t="s">
        <v>136</v>
      </c>
      <c r="F135" s="69">
        <v>12</v>
      </c>
      <c r="G135" s="66"/>
      <c r="H135" s="70"/>
      <c r="I135" s="71"/>
      <c r="J135" s="71"/>
      <c r="K135" s="35" t="s">
        <v>66</v>
      </c>
      <c r="L135" s="78">
        <v>135</v>
      </c>
      <c r="M135" s="78"/>
      <c r="N135" s="73"/>
      <c r="O135" s="80" t="s">
        <v>250</v>
      </c>
      <c r="P135" s="82">
        <v>44397.545625</v>
      </c>
      <c r="Q135" s="80" t="s">
        <v>7882</v>
      </c>
      <c r="R135" s="80"/>
      <c r="S135" s="80"/>
      <c r="T135" s="85" t="s">
        <v>7900</v>
      </c>
      <c r="U135" s="80"/>
      <c r="V135" s="83" t="str">
        <f>HYPERLINK("https://pbs.twimg.com/profile_images/1361638888427683840/HqNlplM__normal.jpg")</f>
        <v>https://pbs.twimg.com/profile_images/1361638888427683840/HqNlplM__normal.jpg</v>
      </c>
      <c r="W135" s="82">
        <v>44397.545625</v>
      </c>
      <c r="X135" s="88">
        <v>44397</v>
      </c>
      <c r="Y135" s="85" t="s">
        <v>7932</v>
      </c>
      <c r="Z135" s="83" t="str">
        <f>HYPERLINK("https://twitter.com/eli_krumova/status/1417470772239548427")</f>
        <v>https://twitter.com/eli_krumova/status/1417470772239548427</v>
      </c>
      <c r="AA135" s="80"/>
      <c r="AB135" s="80"/>
      <c r="AC135" s="85" t="s">
        <v>7980</v>
      </c>
      <c r="AD135" s="80"/>
      <c r="AE135" s="80" t="b">
        <v>0</v>
      </c>
      <c r="AF135" s="80">
        <v>0</v>
      </c>
      <c r="AG135" s="85" t="s">
        <v>253</v>
      </c>
      <c r="AH135" s="80" t="b">
        <v>0</v>
      </c>
      <c r="AI135" s="80" t="s">
        <v>254</v>
      </c>
      <c r="AJ135" s="80"/>
      <c r="AK135" s="85" t="s">
        <v>253</v>
      </c>
      <c r="AL135" s="80" t="b">
        <v>0</v>
      </c>
      <c r="AM135" s="80">
        <v>0</v>
      </c>
      <c r="AN135" s="85" t="s">
        <v>253</v>
      </c>
      <c r="AO135" s="85" t="s">
        <v>259</v>
      </c>
      <c r="AP135" s="80" t="b">
        <v>0</v>
      </c>
      <c r="AQ135" s="85" t="s">
        <v>7980</v>
      </c>
      <c r="AR135" s="80" t="s">
        <v>212</v>
      </c>
      <c r="AS135" s="80">
        <v>0</v>
      </c>
      <c r="AT135" s="80">
        <v>0</v>
      </c>
      <c r="AU135" s="80"/>
      <c r="AV135" s="80"/>
      <c r="AW135" s="80"/>
      <c r="AX135" s="80"/>
      <c r="AY135" s="80"/>
      <c r="AZ135" s="80"/>
      <c r="BA135" s="80"/>
      <c r="BB135" s="80"/>
      <c r="BC135" s="80">
        <v>9</v>
      </c>
      <c r="BD135" s="79" t="str">
        <f>REPLACE(INDEX(GroupVertices[Group],MATCH(Edges[[#This Row],[Vertex 1]],GroupVertices[Vertex],0)),1,1,"")</f>
        <v>2</v>
      </c>
      <c r="BE135" s="79" t="str">
        <f>REPLACE(INDEX(GroupVertices[Group],MATCH(Edges[[#This Row],[Vertex 2]],GroupVertices[Vertex],0)),1,1,"")</f>
        <v>2</v>
      </c>
      <c r="BF135" s="49">
        <v>0</v>
      </c>
      <c r="BG135" s="50">
        <v>0</v>
      </c>
      <c r="BH135" s="49">
        <v>0</v>
      </c>
      <c r="BI135" s="50">
        <v>0</v>
      </c>
      <c r="BJ135" s="49">
        <v>0</v>
      </c>
      <c r="BK135" s="50">
        <v>0</v>
      </c>
      <c r="BL135" s="49">
        <v>27</v>
      </c>
      <c r="BM135" s="50">
        <v>100</v>
      </c>
      <c r="BN135" s="49">
        <v>27</v>
      </c>
    </row>
    <row r="136" spans="1:66" ht="15">
      <c r="A136" s="65" t="s">
        <v>7865</v>
      </c>
      <c r="B136" s="65" t="s">
        <v>7868</v>
      </c>
      <c r="C136" s="66" t="s">
        <v>7742</v>
      </c>
      <c r="D136" s="67">
        <v>10</v>
      </c>
      <c r="E136" s="68" t="s">
        <v>132</v>
      </c>
      <c r="F136" s="69">
        <v>12</v>
      </c>
      <c r="G136" s="66"/>
      <c r="H136" s="70"/>
      <c r="I136" s="71"/>
      <c r="J136" s="71"/>
      <c r="K136" s="35" t="s">
        <v>65</v>
      </c>
      <c r="L136" s="78">
        <v>136</v>
      </c>
      <c r="M136" s="78"/>
      <c r="N136" s="73"/>
      <c r="O136" s="80" t="s">
        <v>250</v>
      </c>
      <c r="P136" s="82">
        <v>44390.079201388886</v>
      </c>
      <c r="Q136" s="80" t="s">
        <v>7891</v>
      </c>
      <c r="R136" s="83" t="str">
        <f>HYPERLINK("https://vivianfrancos.com/conoce-las-metricas-de-un-hashtag-antes-de-interactuar-con-sus-audiencias/")</f>
        <v>https://vivianfrancos.com/conoce-las-metricas-de-un-hashtag-antes-de-interactuar-con-sus-audiencias/</v>
      </c>
      <c r="S136" s="80" t="s">
        <v>7895</v>
      </c>
      <c r="T136" s="85" t="s">
        <v>7897</v>
      </c>
      <c r="U136" s="80"/>
      <c r="V136" s="83" t="str">
        <f>HYPERLINK("https://pbs.twimg.com/profile_images/865682632763482113/oHOH2wdg_normal.jpg")</f>
        <v>https://pbs.twimg.com/profile_images/865682632763482113/oHOH2wdg_normal.jpg</v>
      </c>
      <c r="W136" s="82">
        <v>44390.079201388886</v>
      </c>
      <c r="X136" s="88">
        <v>44390</v>
      </c>
      <c r="Y136" s="85" t="s">
        <v>7933</v>
      </c>
      <c r="Z136" s="83" t="str">
        <f>HYPERLINK("https://twitter.com/bloguers_net/status/1414765031837872136")</f>
        <v>https://twitter.com/bloguers_net/status/1414765031837872136</v>
      </c>
      <c r="AA136" s="80"/>
      <c r="AB136" s="80"/>
      <c r="AC136" s="85" t="s">
        <v>7981</v>
      </c>
      <c r="AD136" s="80"/>
      <c r="AE136" s="80" t="b">
        <v>0</v>
      </c>
      <c r="AF136" s="80">
        <v>2</v>
      </c>
      <c r="AG136" s="85" t="s">
        <v>253</v>
      </c>
      <c r="AH136" s="80" t="b">
        <v>0</v>
      </c>
      <c r="AI136" s="80" t="s">
        <v>256</v>
      </c>
      <c r="AJ136" s="80"/>
      <c r="AK136" s="85" t="s">
        <v>253</v>
      </c>
      <c r="AL136" s="80" t="b">
        <v>0</v>
      </c>
      <c r="AM136" s="80">
        <v>1</v>
      </c>
      <c r="AN136" s="85" t="s">
        <v>253</v>
      </c>
      <c r="AO136" s="85" t="s">
        <v>7987</v>
      </c>
      <c r="AP136" s="80" t="b">
        <v>0</v>
      </c>
      <c r="AQ136" s="85" t="s">
        <v>7981</v>
      </c>
      <c r="AR136" s="80" t="s">
        <v>212</v>
      </c>
      <c r="AS136" s="80">
        <v>0</v>
      </c>
      <c r="AT136" s="80">
        <v>0</v>
      </c>
      <c r="AU136" s="80"/>
      <c r="AV136" s="80"/>
      <c r="AW136" s="80"/>
      <c r="AX136" s="80"/>
      <c r="AY136" s="80"/>
      <c r="AZ136" s="80"/>
      <c r="BA136" s="80"/>
      <c r="BB136" s="80"/>
      <c r="BC136" s="80">
        <v>3</v>
      </c>
      <c r="BD136" s="79" t="str">
        <f>REPLACE(INDEX(GroupVertices[Group],MATCH(Edges[[#This Row],[Vertex 1]],GroupVertices[Vertex],0)),1,1,"")</f>
        <v>1</v>
      </c>
      <c r="BE136" s="79" t="str">
        <f>REPLACE(INDEX(GroupVertices[Group],MATCH(Edges[[#This Row],[Vertex 2]],GroupVertices[Vertex],0)),1,1,"")</f>
        <v>1</v>
      </c>
      <c r="BF136" s="49">
        <v>0</v>
      </c>
      <c r="BG136" s="50">
        <v>0</v>
      </c>
      <c r="BH136" s="49">
        <v>0</v>
      </c>
      <c r="BI136" s="50">
        <v>0</v>
      </c>
      <c r="BJ136" s="49">
        <v>0</v>
      </c>
      <c r="BK136" s="50">
        <v>0</v>
      </c>
      <c r="BL136" s="49">
        <v>17</v>
      </c>
      <c r="BM136" s="50">
        <v>100</v>
      </c>
      <c r="BN136" s="49">
        <v>17</v>
      </c>
    </row>
    <row r="137" spans="1:66" ht="15">
      <c r="A137" s="65" t="s">
        <v>7865</v>
      </c>
      <c r="B137" s="65" t="s">
        <v>7868</v>
      </c>
      <c r="C137" s="66" t="s">
        <v>7742</v>
      </c>
      <c r="D137" s="67">
        <v>10</v>
      </c>
      <c r="E137" s="68" t="s">
        <v>132</v>
      </c>
      <c r="F137" s="69">
        <v>12</v>
      </c>
      <c r="G137" s="66"/>
      <c r="H137" s="70"/>
      <c r="I137" s="71"/>
      <c r="J137" s="71"/>
      <c r="K137" s="35" t="s">
        <v>65</v>
      </c>
      <c r="L137" s="78">
        <v>137</v>
      </c>
      <c r="M137" s="78"/>
      <c r="N137" s="73"/>
      <c r="O137" s="80" t="s">
        <v>250</v>
      </c>
      <c r="P137" s="82">
        <v>44397.49859953704</v>
      </c>
      <c r="Q137" s="80" t="s">
        <v>7892</v>
      </c>
      <c r="R137" s="83" t="str">
        <f>HYPERLINK("https://vivianfrancos.com/ebook-como-encontrar-los-hashtags-mas-potentes-en-linkedin/")</f>
        <v>https://vivianfrancos.com/ebook-como-encontrar-los-hashtags-mas-potentes-en-linkedin/</v>
      </c>
      <c r="S137" s="80" t="s">
        <v>7895</v>
      </c>
      <c r="T137" s="85" t="s">
        <v>7904</v>
      </c>
      <c r="U137" s="80"/>
      <c r="V137" s="83" t="str">
        <f>HYPERLINK("https://pbs.twimg.com/profile_images/865682632763482113/oHOH2wdg_normal.jpg")</f>
        <v>https://pbs.twimg.com/profile_images/865682632763482113/oHOH2wdg_normal.jpg</v>
      </c>
      <c r="W137" s="82">
        <v>44397.49859953704</v>
      </c>
      <c r="X137" s="88">
        <v>44397</v>
      </c>
      <c r="Y137" s="85" t="s">
        <v>7934</v>
      </c>
      <c r="Z137" s="83" t="str">
        <f>HYPERLINK("https://twitter.com/bloguers_net/status/1417453734058205203")</f>
        <v>https://twitter.com/bloguers_net/status/1417453734058205203</v>
      </c>
      <c r="AA137" s="80"/>
      <c r="AB137" s="80"/>
      <c r="AC137" s="85" t="s">
        <v>7982</v>
      </c>
      <c r="AD137" s="80"/>
      <c r="AE137" s="80" t="b">
        <v>0</v>
      </c>
      <c r="AF137" s="80">
        <v>1</v>
      </c>
      <c r="AG137" s="85" t="s">
        <v>253</v>
      </c>
      <c r="AH137" s="80" t="b">
        <v>0</v>
      </c>
      <c r="AI137" s="80" t="s">
        <v>256</v>
      </c>
      <c r="AJ137" s="80"/>
      <c r="AK137" s="85" t="s">
        <v>253</v>
      </c>
      <c r="AL137" s="80" t="b">
        <v>0</v>
      </c>
      <c r="AM137" s="80">
        <v>1</v>
      </c>
      <c r="AN137" s="85" t="s">
        <v>253</v>
      </c>
      <c r="AO137" s="85" t="s">
        <v>7987</v>
      </c>
      <c r="AP137" s="80" t="b">
        <v>0</v>
      </c>
      <c r="AQ137" s="85" t="s">
        <v>7982</v>
      </c>
      <c r="AR137" s="80" t="s">
        <v>212</v>
      </c>
      <c r="AS137" s="80">
        <v>0</v>
      </c>
      <c r="AT137" s="80">
        <v>0</v>
      </c>
      <c r="AU137" s="80"/>
      <c r="AV137" s="80"/>
      <c r="AW137" s="80"/>
      <c r="AX137" s="80"/>
      <c r="AY137" s="80"/>
      <c r="AZ137" s="80"/>
      <c r="BA137" s="80"/>
      <c r="BB137" s="80"/>
      <c r="BC137" s="80">
        <v>3</v>
      </c>
      <c r="BD137" s="79" t="str">
        <f>REPLACE(INDEX(GroupVertices[Group],MATCH(Edges[[#This Row],[Vertex 1]],GroupVertices[Vertex],0)),1,1,"")</f>
        <v>1</v>
      </c>
      <c r="BE137" s="79" t="str">
        <f>REPLACE(INDEX(GroupVertices[Group],MATCH(Edges[[#This Row],[Vertex 2]],GroupVertices[Vertex],0)),1,1,"")</f>
        <v>1</v>
      </c>
      <c r="BF137" s="49">
        <v>0</v>
      </c>
      <c r="BG137" s="50">
        <v>0</v>
      </c>
      <c r="BH137" s="49">
        <v>0</v>
      </c>
      <c r="BI137" s="50">
        <v>0</v>
      </c>
      <c r="BJ137" s="49">
        <v>0</v>
      </c>
      <c r="BK137" s="50">
        <v>0</v>
      </c>
      <c r="BL137" s="49">
        <v>33</v>
      </c>
      <c r="BM137" s="50">
        <v>100</v>
      </c>
      <c r="BN137" s="49">
        <v>33</v>
      </c>
    </row>
    <row r="138" spans="1:66" ht="15">
      <c r="A138" s="65" t="s">
        <v>7865</v>
      </c>
      <c r="B138" s="65" t="s">
        <v>7868</v>
      </c>
      <c r="C138" s="66" t="s">
        <v>7742</v>
      </c>
      <c r="D138" s="67">
        <v>10</v>
      </c>
      <c r="E138" s="68" t="s">
        <v>132</v>
      </c>
      <c r="F138" s="69">
        <v>12</v>
      </c>
      <c r="G138" s="66"/>
      <c r="H138" s="70"/>
      <c r="I138" s="71"/>
      <c r="J138" s="71"/>
      <c r="K138" s="35" t="s">
        <v>65</v>
      </c>
      <c r="L138" s="78">
        <v>138</v>
      </c>
      <c r="M138" s="78"/>
      <c r="N138" s="73"/>
      <c r="O138" s="80" t="s">
        <v>250</v>
      </c>
      <c r="P138" s="82">
        <v>44397.565300925926</v>
      </c>
      <c r="Q138" s="80" t="s">
        <v>7893</v>
      </c>
      <c r="R138" s="83" t="str">
        <f>HYPERLINK("https://vivianfrancos.com/ebook-como-encontrar-los-hashtags-mas-potentes-en-linkedin/")</f>
        <v>https://vivianfrancos.com/ebook-como-encontrar-los-hashtags-mas-potentes-en-linkedin/</v>
      </c>
      <c r="S138" s="80" t="s">
        <v>7895</v>
      </c>
      <c r="T138" s="85" t="s">
        <v>7905</v>
      </c>
      <c r="U138" s="80"/>
      <c r="V138" s="83" t="str">
        <f>HYPERLINK("https://pbs.twimg.com/profile_images/865682632763482113/oHOH2wdg_normal.jpg")</f>
        <v>https://pbs.twimg.com/profile_images/865682632763482113/oHOH2wdg_normal.jpg</v>
      </c>
      <c r="W138" s="82">
        <v>44397.565300925926</v>
      </c>
      <c r="X138" s="88">
        <v>44397</v>
      </c>
      <c r="Y138" s="85" t="s">
        <v>7935</v>
      </c>
      <c r="Z138" s="83" t="str">
        <f>HYPERLINK("https://twitter.com/bloguers_net/status/1417477903705575428")</f>
        <v>https://twitter.com/bloguers_net/status/1417477903705575428</v>
      </c>
      <c r="AA138" s="80"/>
      <c r="AB138" s="80"/>
      <c r="AC138" s="85" t="s">
        <v>7983</v>
      </c>
      <c r="AD138" s="80"/>
      <c r="AE138" s="80" t="b">
        <v>0</v>
      </c>
      <c r="AF138" s="80">
        <v>2</v>
      </c>
      <c r="AG138" s="85" t="s">
        <v>253</v>
      </c>
      <c r="AH138" s="80" t="b">
        <v>0</v>
      </c>
      <c r="AI138" s="80" t="s">
        <v>256</v>
      </c>
      <c r="AJ138" s="80"/>
      <c r="AK138" s="85" t="s">
        <v>253</v>
      </c>
      <c r="AL138" s="80" t="b">
        <v>0</v>
      </c>
      <c r="AM138" s="80">
        <v>2</v>
      </c>
      <c r="AN138" s="85" t="s">
        <v>253</v>
      </c>
      <c r="AO138" s="85" t="s">
        <v>7987</v>
      </c>
      <c r="AP138" s="80" t="b">
        <v>0</v>
      </c>
      <c r="AQ138" s="85" t="s">
        <v>7983</v>
      </c>
      <c r="AR138" s="80" t="s">
        <v>212</v>
      </c>
      <c r="AS138" s="80">
        <v>0</v>
      </c>
      <c r="AT138" s="80">
        <v>0</v>
      </c>
      <c r="AU138" s="80"/>
      <c r="AV138" s="80"/>
      <c r="AW138" s="80"/>
      <c r="AX138" s="80"/>
      <c r="AY138" s="80"/>
      <c r="AZ138" s="80"/>
      <c r="BA138" s="80"/>
      <c r="BB138" s="80"/>
      <c r="BC138" s="80">
        <v>3</v>
      </c>
      <c r="BD138" s="79" t="str">
        <f>REPLACE(INDEX(GroupVertices[Group],MATCH(Edges[[#This Row],[Vertex 1]],GroupVertices[Vertex],0)),1,1,"")</f>
        <v>1</v>
      </c>
      <c r="BE138" s="79" t="str">
        <f>REPLACE(INDEX(GroupVertices[Group],MATCH(Edges[[#This Row],[Vertex 2]],GroupVertices[Vertex],0)),1,1,"")</f>
        <v>1</v>
      </c>
      <c r="BF138" s="49">
        <v>0</v>
      </c>
      <c r="BG138" s="50">
        <v>0</v>
      </c>
      <c r="BH138" s="49">
        <v>0</v>
      </c>
      <c r="BI138" s="50">
        <v>0</v>
      </c>
      <c r="BJ138" s="49">
        <v>0</v>
      </c>
      <c r="BK138" s="50">
        <v>0</v>
      </c>
      <c r="BL138" s="49">
        <v>13</v>
      </c>
      <c r="BM138" s="50">
        <v>100</v>
      </c>
      <c r="BN138" s="49">
        <v>13</v>
      </c>
    </row>
    <row r="139" spans="1:66" ht="15">
      <c r="A139" s="65" t="s">
        <v>7866</v>
      </c>
      <c r="B139" s="65" t="s">
        <v>7868</v>
      </c>
      <c r="C139" s="66" t="s">
        <v>7741</v>
      </c>
      <c r="D139" s="67">
        <v>3</v>
      </c>
      <c r="E139" s="68" t="s">
        <v>132</v>
      </c>
      <c r="F139" s="69">
        <v>35</v>
      </c>
      <c r="G139" s="66"/>
      <c r="H139" s="70"/>
      <c r="I139" s="71"/>
      <c r="J139" s="71"/>
      <c r="K139" s="35" t="s">
        <v>65</v>
      </c>
      <c r="L139" s="78">
        <v>139</v>
      </c>
      <c r="M139" s="78"/>
      <c r="N139" s="73"/>
      <c r="O139" s="80" t="s">
        <v>251</v>
      </c>
      <c r="P139" s="82">
        <v>44397.56582175926</v>
      </c>
      <c r="Q139" s="80" t="s">
        <v>7893</v>
      </c>
      <c r="R139" s="83" t="str">
        <f>HYPERLINK("https://vivianfrancos.com/ebook-como-encontrar-los-hashtags-mas-potentes-en-linkedin/")</f>
        <v>https://vivianfrancos.com/ebook-como-encontrar-los-hashtags-mas-potentes-en-linkedin/</v>
      </c>
      <c r="S139" s="80" t="s">
        <v>7895</v>
      </c>
      <c r="T139" s="85" t="s">
        <v>7905</v>
      </c>
      <c r="U139" s="80"/>
      <c r="V139" s="83" t="str">
        <f>HYPERLINK("https://pbs.twimg.com/profile_images/1414361605517856774/i0xelqVR_normal.jpg")</f>
        <v>https://pbs.twimg.com/profile_images/1414361605517856774/i0xelqVR_normal.jpg</v>
      </c>
      <c r="W139" s="82">
        <v>44397.56582175926</v>
      </c>
      <c r="X139" s="88">
        <v>44397</v>
      </c>
      <c r="Y139" s="85" t="s">
        <v>7936</v>
      </c>
      <c r="Z139" s="83" t="str">
        <f>HYPERLINK("https://twitter.com/yas_yasuok/status/1417478092289884164")</f>
        <v>https://twitter.com/yas_yasuok/status/1417478092289884164</v>
      </c>
      <c r="AA139" s="80"/>
      <c r="AB139" s="80"/>
      <c r="AC139" s="85" t="s">
        <v>7984</v>
      </c>
      <c r="AD139" s="80"/>
      <c r="AE139" s="80" t="b">
        <v>0</v>
      </c>
      <c r="AF139" s="80">
        <v>0</v>
      </c>
      <c r="AG139" s="85" t="s">
        <v>253</v>
      </c>
      <c r="AH139" s="80" t="b">
        <v>0</v>
      </c>
      <c r="AI139" s="80" t="s">
        <v>256</v>
      </c>
      <c r="AJ139" s="80"/>
      <c r="AK139" s="85" t="s">
        <v>253</v>
      </c>
      <c r="AL139" s="80" t="b">
        <v>0</v>
      </c>
      <c r="AM139" s="80">
        <v>2</v>
      </c>
      <c r="AN139" s="85" t="s">
        <v>7983</v>
      </c>
      <c r="AO139" s="85" t="s">
        <v>258</v>
      </c>
      <c r="AP139" s="80" t="b">
        <v>0</v>
      </c>
      <c r="AQ139" s="85" t="s">
        <v>7983</v>
      </c>
      <c r="AR139" s="80" t="s">
        <v>212</v>
      </c>
      <c r="AS139" s="80">
        <v>0</v>
      </c>
      <c r="AT139" s="80">
        <v>0</v>
      </c>
      <c r="AU139" s="80"/>
      <c r="AV139" s="80"/>
      <c r="AW139" s="80"/>
      <c r="AX139" s="80"/>
      <c r="AY139" s="80"/>
      <c r="AZ139" s="80"/>
      <c r="BA139" s="80"/>
      <c r="BB139" s="80"/>
      <c r="BC139" s="80">
        <v>1</v>
      </c>
      <c r="BD139" s="79" t="str">
        <f>REPLACE(INDEX(GroupVertices[Group],MATCH(Edges[[#This Row],[Vertex 1]],GroupVertices[Vertex],0)),1,1,"")</f>
        <v>1</v>
      </c>
      <c r="BE139" s="79" t="str">
        <f>REPLACE(INDEX(GroupVertices[Group],MATCH(Edges[[#This Row],[Vertex 2]],GroupVertices[Vertex],0)),1,1,"")</f>
        <v>1</v>
      </c>
      <c r="BF139" s="49"/>
      <c r="BG139" s="50"/>
      <c r="BH139" s="49"/>
      <c r="BI139" s="50"/>
      <c r="BJ139" s="49"/>
      <c r="BK139" s="50"/>
      <c r="BL139" s="49"/>
      <c r="BM139" s="50"/>
      <c r="BN139" s="49"/>
    </row>
    <row r="140" spans="1:66" ht="15">
      <c r="A140" s="65" t="s">
        <v>7866</v>
      </c>
      <c r="B140" s="65" t="s">
        <v>7865</v>
      </c>
      <c r="C140" s="66" t="s">
        <v>7741</v>
      </c>
      <c r="D140" s="67">
        <v>3</v>
      </c>
      <c r="E140" s="68" t="s">
        <v>132</v>
      </c>
      <c r="F140" s="69">
        <v>35</v>
      </c>
      <c r="G140" s="66"/>
      <c r="H140" s="70"/>
      <c r="I140" s="71"/>
      <c r="J140" s="71"/>
      <c r="K140" s="35" t="s">
        <v>65</v>
      </c>
      <c r="L140" s="78">
        <v>140</v>
      </c>
      <c r="M140" s="78"/>
      <c r="N140" s="73"/>
      <c r="O140" s="80" t="s">
        <v>252</v>
      </c>
      <c r="P140" s="82">
        <v>44397.56582175926</v>
      </c>
      <c r="Q140" s="80" t="s">
        <v>7893</v>
      </c>
      <c r="R140" s="83" t="str">
        <f>HYPERLINK("https://vivianfrancos.com/ebook-como-encontrar-los-hashtags-mas-potentes-en-linkedin/")</f>
        <v>https://vivianfrancos.com/ebook-como-encontrar-los-hashtags-mas-potentes-en-linkedin/</v>
      </c>
      <c r="S140" s="80" t="s">
        <v>7895</v>
      </c>
      <c r="T140" s="85" t="s">
        <v>7905</v>
      </c>
      <c r="U140" s="80"/>
      <c r="V140" s="83" t="str">
        <f>HYPERLINK("https://pbs.twimg.com/profile_images/1414361605517856774/i0xelqVR_normal.jpg")</f>
        <v>https://pbs.twimg.com/profile_images/1414361605517856774/i0xelqVR_normal.jpg</v>
      </c>
      <c r="W140" s="82">
        <v>44397.56582175926</v>
      </c>
      <c r="X140" s="88">
        <v>44397</v>
      </c>
      <c r="Y140" s="85" t="s">
        <v>7936</v>
      </c>
      <c r="Z140" s="83" t="str">
        <f>HYPERLINK("https://twitter.com/yas_yasuok/status/1417478092289884164")</f>
        <v>https://twitter.com/yas_yasuok/status/1417478092289884164</v>
      </c>
      <c r="AA140" s="80"/>
      <c r="AB140" s="80"/>
      <c r="AC140" s="85" t="s">
        <v>7984</v>
      </c>
      <c r="AD140" s="80"/>
      <c r="AE140" s="80" t="b">
        <v>0</v>
      </c>
      <c r="AF140" s="80">
        <v>0</v>
      </c>
      <c r="AG140" s="85" t="s">
        <v>253</v>
      </c>
      <c r="AH140" s="80" t="b">
        <v>0</v>
      </c>
      <c r="AI140" s="80" t="s">
        <v>256</v>
      </c>
      <c r="AJ140" s="80"/>
      <c r="AK140" s="85" t="s">
        <v>253</v>
      </c>
      <c r="AL140" s="80" t="b">
        <v>0</v>
      </c>
      <c r="AM140" s="80">
        <v>2</v>
      </c>
      <c r="AN140" s="85" t="s">
        <v>7983</v>
      </c>
      <c r="AO140" s="85" t="s">
        <v>258</v>
      </c>
      <c r="AP140" s="80" t="b">
        <v>0</v>
      </c>
      <c r="AQ140" s="85" t="s">
        <v>7983</v>
      </c>
      <c r="AR140" s="80" t="s">
        <v>212</v>
      </c>
      <c r="AS140" s="80">
        <v>0</v>
      </c>
      <c r="AT140" s="80">
        <v>0</v>
      </c>
      <c r="AU140" s="80"/>
      <c r="AV140" s="80"/>
      <c r="AW140" s="80"/>
      <c r="AX140" s="80"/>
      <c r="AY140" s="80"/>
      <c r="AZ140" s="80"/>
      <c r="BA140" s="80"/>
      <c r="BB140" s="80"/>
      <c r="BC140" s="80">
        <v>1</v>
      </c>
      <c r="BD140" s="79" t="str">
        <f>REPLACE(INDEX(GroupVertices[Group],MATCH(Edges[[#This Row],[Vertex 1]],GroupVertices[Vertex],0)),1,1,"")</f>
        <v>1</v>
      </c>
      <c r="BE140" s="79" t="str">
        <f>REPLACE(INDEX(GroupVertices[Group],MATCH(Edges[[#This Row],[Vertex 2]],GroupVertices[Vertex],0)),1,1,"")</f>
        <v>1</v>
      </c>
      <c r="BF140" s="49">
        <v>0</v>
      </c>
      <c r="BG140" s="50">
        <v>0</v>
      </c>
      <c r="BH140" s="49">
        <v>0</v>
      </c>
      <c r="BI140" s="50">
        <v>0</v>
      </c>
      <c r="BJ140" s="49">
        <v>0</v>
      </c>
      <c r="BK140" s="50">
        <v>0</v>
      </c>
      <c r="BL140" s="49">
        <v>13</v>
      </c>
      <c r="BM140" s="50">
        <v>100</v>
      </c>
      <c r="BN140" s="49">
        <v>13</v>
      </c>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row r="32027" ht="15"/>
    <row r="32028" ht="15"/>
    <row r="32029" ht="15"/>
    <row r="32030" ht="15"/>
    <row r="32031" ht="15"/>
    <row r="32032" ht="15"/>
    <row r="32033" ht="15"/>
    <row r="32034" ht="15"/>
    <row r="32035" ht="15"/>
    <row r="32036" ht="15"/>
    <row r="32037" ht="15"/>
    <row r="32038" ht="15"/>
    <row r="32039" ht="15"/>
    <row r="32040" ht="15"/>
    <row r="32041" ht="15"/>
    <row r="32042" ht="15"/>
    <row r="32043" ht="15"/>
    <row r="32044" ht="15"/>
    <row r="32045" ht="15"/>
    <row r="32046" ht="15"/>
    <row r="32047" ht="15"/>
    <row r="32048" ht="15"/>
    <row r="32049" ht="15"/>
    <row r="32050" ht="15"/>
    <row r="32051" ht="15"/>
    <row r="32052" ht="15"/>
    <row r="32053" ht="15"/>
    <row r="32054" ht="15"/>
    <row r="32055" ht="15"/>
    <row r="32056" ht="15"/>
    <row r="32057" ht="15"/>
    <row r="32058" ht="15"/>
    <row r="32059" ht="15"/>
    <row r="32060" ht="15"/>
    <row r="32061" ht="15"/>
    <row r="32062" ht="15"/>
    <row r="32063" ht="15"/>
    <row r="32064" ht="15"/>
    <row r="32065" ht="15"/>
    <row r="32066" ht="15"/>
    <row r="32067" ht="15"/>
    <row r="32068" ht="15"/>
    <row r="32069" ht="15"/>
    <row r="32070" ht="15"/>
    <row r="32071" ht="15"/>
    <row r="32072" ht="15"/>
    <row r="32073" ht="15"/>
    <row r="32074" ht="15"/>
    <row r="32075" ht="15"/>
    <row r="32076" ht="15"/>
    <row r="32077" ht="15"/>
    <row r="32078" ht="15"/>
    <row r="32079" ht="15"/>
    <row r="32080" ht="15"/>
    <row r="32081" ht="15"/>
    <row r="32082" ht="15"/>
    <row r="32083" ht="15"/>
    <row r="32084" ht="15"/>
    <row r="32085" ht="15"/>
    <row r="32086" ht="15"/>
    <row r="32087" ht="15"/>
    <row r="32088" ht="15"/>
    <row r="32089" ht="15"/>
    <row r="32090" ht="15"/>
    <row r="32091" ht="15"/>
    <row r="32092" ht="15"/>
    <row r="32093" ht="15"/>
    <row r="32094" ht="15"/>
    <row r="32095" ht="15"/>
    <row r="32096" ht="15"/>
    <row r="32097" ht="15"/>
    <row r="32098" ht="15"/>
    <row r="32099" ht="15"/>
    <row r="32100" ht="15"/>
    <row r="32101" ht="15"/>
    <row r="32102" ht="15"/>
    <row r="32103" ht="15"/>
    <row r="32104" ht="15"/>
    <row r="32105" ht="15"/>
    <row r="32106" ht="15"/>
    <row r="32107" ht="15"/>
    <row r="32108" ht="15"/>
    <row r="32109" ht="15"/>
    <row r="32110" ht="15"/>
    <row r="32111" ht="15"/>
    <row r="32112" ht="15"/>
    <row r="32113" ht="15"/>
    <row r="32114" ht="15"/>
    <row r="32115" ht="15"/>
    <row r="32116" ht="15"/>
    <row r="32117" ht="15"/>
    <row r="32118" ht="15"/>
    <row r="32119" ht="15"/>
    <row r="32120" ht="15"/>
    <row r="32121" ht="15"/>
    <row r="32122" ht="15"/>
    <row r="32123" ht="15"/>
    <row r="32124" ht="15"/>
    <row r="32125" ht="15"/>
    <row r="32126" ht="15"/>
    <row r="32127" ht="15"/>
    <row r="32128" ht="15"/>
    <row r="32129" ht="15"/>
    <row r="32130" ht="15"/>
    <row r="32131" ht="15"/>
    <row r="32132" ht="15"/>
    <row r="32133" ht="15"/>
    <row r="32134" ht="15"/>
    <row r="32135" ht="15"/>
    <row r="32136" ht="15"/>
    <row r="32137" ht="15"/>
    <row r="32138" ht="15"/>
    <row r="32139" ht="15"/>
    <row r="32140" ht="15"/>
    <row r="32141" ht="15"/>
    <row r="32142" ht="15"/>
    <row r="32143" ht="15"/>
    <row r="32144" ht="15"/>
    <row r="32145" ht="15"/>
    <row r="32146" ht="15"/>
    <row r="32147" ht="15"/>
    <row r="32148" ht="15"/>
    <row r="32149" ht="15"/>
    <row r="32150" ht="15"/>
    <row r="32151" ht="15"/>
    <row r="32152" ht="15"/>
    <row r="32153" ht="15"/>
    <row r="32154" ht="15"/>
    <row r="32155" ht="15"/>
    <row r="32156" ht="15"/>
    <row r="32157" ht="15"/>
    <row r="32158" ht="15"/>
    <row r="32159" ht="15"/>
    <row r="32160" ht="15"/>
    <row r="32161" ht="15"/>
    <row r="32162" ht="15"/>
    <row r="32163" ht="15"/>
    <row r="32164" ht="15"/>
    <row r="32165" ht="15"/>
    <row r="32166" ht="15"/>
    <row r="32167" ht="15"/>
    <row r="32168" ht="15"/>
    <row r="32169" ht="15"/>
    <row r="32170" ht="15"/>
    <row r="32171" ht="15"/>
    <row r="32172" ht="15"/>
    <row r="32173" ht="15"/>
    <row r="32174" ht="15"/>
    <row r="32175" ht="15"/>
    <row r="32176" ht="15"/>
    <row r="32177" ht="15"/>
    <row r="32178" ht="15"/>
    <row r="32179" ht="15"/>
    <row r="32180" ht="15"/>
    <row r="32181" ht="15"/>
    <row r="32182" ht="15"/>
    <row r="32183" ht="15"/>
    <row r="32184" ht="15"/>
    <row r="32185" ht="15"/>
    <row r="32186" ht="15"/>
    <row r="32187" ht="15"/>
    <row r="32188" ht="15"/>
    <row r="32189" ht="15"/>
    <row r="32190" ht="15"/>
    <row r="32191" ht="15"/>
    <row r="32192" ht="15"/>
    <row r="32193" ht="15"/>
    <row r="32194" ht="15"/>
    <row r="32195" ht="15"/>
    <row r="32196" ht="15"/>
    <row r="32197" ht="15"/>
    <row r="32198" ht="15"/>
    <row r="32199" ht="15"/>
    <row r="32200" ht="15"/>
    <row r="32201" ht="15"/>
    <row r="32202" ht="15"/>
    <row r="32203" ht="15"/>
    <row r="32204" ht="15"/>
    <row r="32205" ht="15"/>
    <row r="32206" ht="15"/>
    <row r="32207" ht="15"/>
    <row r="32208" ht="15"/>
    <row r="32209" ht="15"/>
    <row r="32210" ht="15"/>
    <row r="32211" ht="15"/>
    <row r="32212" ht="15"/>
    <row r="32213" ht="15"/>
    <row r="32214" ht="15"/>
    <row r="32215" ht="15"/>
    <row r="32216" ht="15"/>
    <row r="32217" ht="15"/>
    <row r="32218" ht="15"/>
    <row r="32219" ht="15"/>
    <row r="32220" ht="15"/>
    <row r="32221" ht="15"/>
    <row r="32222" ht="15"/>
    <row r="32223" ht="15"/>
    <row r="32224" ht="15"/>
    <row r="32225" ht="15"/>
    <row r="32226" ht="15"/>
    <row r="32227" ht="15"/>
    <row r="32228" ht="15"/>
    <row r="32229" ht="15"/>
    <row r="32230" ht="15"/>
    <row r="32231" ht="15"/>
    <row r="32232" ht="15"/>
    <row r="32233" ht="15"/>
    <row r="32234" ht="15"/>
    <row r="32235" ht="15"/>
    <row r="32236" ht="15"/>
    <row r="32237" ht="15"/>
    <row r="32238" ht="15"/>
    <row r="32239" ht="15"/>
    <row r="32240" ht="15"/>
    <row r="32241" ht="15"/>
    <row r="32242" ht="15"/>
    <row r="32243" ht="15"/>
    <row r="32244" ht="15"/>
    <row r="32245" ht="15"/>
    <row r="32246" ht="15"/>
    <row r="32247" ht="15"/>
    <row r="32248" ht="15"/>
    <row r="32249" ht="15"/>
    <row r="32250" ht="15"/>
    <row r="32251" ht="15"/>
    <row r="32252" ht="15"/>
    <row r="32253" ht="15"/>
    <row r="32254" ht="15"/>
    <row r="32255" ht="15"/>
    <row r="32256" ht="15"/>
    <row r="32257" ht="15"/>
    <row r="32258" ht="15"/>
    <row r="32259" ht="15"/>
    <row r="32260" ht="15"/>
    <row r="32261" ht="15"/>
    <row r="32262" ht="15"/>
    <row r="32263" ht="15"/>
    <row r="32264" ht="15"/>
    <row r="32265" ht="15"/>
    <row r="32266" ht="15"/>
    <row r="32267" ht="15"/>
    <row r="32268" ht="15"/>
    <row r="32269" ht="15"/>
    <row r="32270" ht="15"/>
    <row r="32271" ht="15"/>
    <row r="32272" ht="15"/>
    <row r="32273" ht="15"/>
    <row r="32274" ht="15"/>
    <row r="32275" ht="15"/>
    <row r="32276" ht="15"/>
    <row r="32277" ht="15"/>
    <row r="32278" ht="15"/>
    <row r="32279" ht="15"/>
    <row r="32280" ht="15"/>
    <row r="32281" ht="15"/>
    <row r="32282" ht="15"/>
    <row r="32283" ht="15"/>
    <row r="32284" ht="15"/>
    <row r="32285" ht="15"/>
    <row r="32286" ht="15"/>
    <row r="32287" ht="15"/>
    <row r="32288" ht="15"/>
    <row r="32289" ht="15"/>
    <row r="32290" ht="15"/>
    <row r="32291" ht="15"/>
    <row r="32292" ht="15"/>
    <row r="32293" ht="15"/>
    <row r="32294" ht="15"/>
    <row r="32295" ht="15"/>
    <row r="32296" ht="15"/>
    <row r="32297" ht="15"/>
    <row r="32298" ht="15"/>
    <row r="32299" ht="15"/>
    <row r="32300" ht="15"/>
    <row r="32301" ht="15"/>
    <row r="32302" ht="15"/>
    <row r="32303" ht="15"/>
    <row r="32304" ht="15"/>
    <row r="32305" ht="15"/>
    <row r="32306" ht="15"/>
    <row r="32307" ht="15"/>
    <row r="32308" ht="15"/>
    <row r="32309" ht="15"/>
    <row r="32310" ht="15"/>
    <row r="32311" ht="15"/>
    <row r="32312" ht="15"/>
    <row r="32313" ht="15"/>
    <row r="32314" ht="15"/>
    <row r="32315" ht="15"/>
    <row r="32316" ht="15"/>
    <row r="32317" ht="15"/>
    <row r="32318" ht="15"/>
    <row r="32319" ht="15"/>
    <row r="32320" ht="15"/>
    <row r="32321" ht="15"/>
    <row r="32322" ht="15"/>
    <row r="32323" ht="15"/>
    <row r="32324" ht="15"/>
    <row r="32325" ht="15"/>
    <row r="32326" ht="15"/>
    <row r="32327" ht="15"/>
    <row r="32328" ht="15"/>
    <row r="32329" ht="15"/>
    <row r="32330" ht="15"/>
    <row r="32331" ht="15"/>
    <row r="32332" ht="15"/>
    <row r="32333" ht="15"/>
    <row r="32334" ht="15"/>
    <row r="32335" ht="15"/>
    <row r="32336" ht="15"/>
    <row r="32337" ht="15"/>
    <row r="32338" ht="15"/>
    <row r="32339" ht="15"/>
    <row r="32340" ht="15"/>
    <row r="32341" ht="15"/>
    <row r="32342" ht="15"/>
    <row r="32343" ht="15"/>
    <row r="32344" ht="15"/>
    <row r="32345" ht="15"/>
    <row r="32346" ht="15"/>
    <row r="32347" ht="15"/>
    <row r="32348" ht="15"/>
    <row r="32349" ht="15"/>
    <row r="32350" ht="15"/>
    <row r="32351" ht="15"/>
    <row r="32352" ht="15"/>
    <row r="32353" ht="15"/>
    <row r="32354" ht="15"/>
    <row r="32355" ht="15"/>
    <row r="32356" ht="15"/>
    <row r="32357" ht="15"/>
    <row r="32358" ht="15"/>
    <row r="32359" ht="15"/>
    <row r="32360" ht="15"/>
    <row r="32361" ht="15"/>
    <row r="32362" ht="15"/>
    <row r="32363" ht="15"/>
    <row r="32364" ht="15"/>
    <row r="32365" ht="15"/>
    <row r="32366" ht="15"/>
    <row r="32367" ht="15"/>
    <row r="32368" ht="15"/>
    <row r="32369" ht="15"/>
    <row r="32370" ht="15"/>
    <row r="32371" ht="15"/>
    <row r="32372" ht="15"/>
    <row r="32373" ht="15"/>
    <row r="32374" ht="15"/>
    <row r="32375" ht="15"/>
    <row r="32376" ht="15"/>
    <row r="32377" ht="15"/>
    <row r="32378" ht="15"/>
    <row r="32379" ht="15"/>
    <row r="32380" ht="15"/>
    <row r="32381" ht="15"/>
    <row r="32382" ht="15"/>
    <row r="32383" ht="15"/>
    <row r="32384" ht="15"/>
    <row r="32385" ht="15"/>
    <row r="32386" ht="15"/>
    <row r="32387" ht="15"/>
    <row r="32388" ht="15"/>
    <row r="32389" ht="15"/>
    <row r="32390" ht="15"/>
    <row r="32391" ht="15"/>
    <row r="32392" ht="15"/>
    <row r="32393" ht="15"/>
    <row r="32394" ht="15"/>
    <row r="32395" ht="15"/>
    <row r="32396" ht="15"/>
    <row r="32397" ht="15"/>
    <row r="32398" ht="15"/>
    <row r="32399" ht="15"/>
    <row r="32400" ht="15"/>
    <row r="32401" ht="15"/>
    <row r="32402" ht="15"/>
    <row r="32403" ht="15"/>
    <row r="32404" ht="15"/>
    <row r="32405" ht="15"/>
    <row r="32406" ht="15"/>
    <row r="32407" ht="15"/>
    <row r="32408" ht="15"/>
    <row r="32409" ht="15"/>
    <row r="32410" ht="15"/>
    <row r="32411" ht="15"/>
    <row r="32412" ht="15"/>
    <row r="32413" ht="15"/>
    <row r="32414" ht="15"/>
    <row r="32415" ht="15"/>
    <row r="32416" ht="15"/>
    <row r="32417" ht="15"/>
    <row r="32418" ht="15"/>
    <row r="32419" ht="15"/>
    <row r="32420" ht="15"/>
    <row r="32421" ht="15"/>
    <row r="32422" ht="15"/>
    <row r="32423" ht="15"/>
    <row r="32424" ht="15"/>
    <row r="32425" ht="15"/>
    <row r="32426" ht="15"/>
    <row r="32427" ht="15"/>
    <row r="32428" ht="15"/>
    <row r="32429" ht="15"/>
    <row r="32430" ht="15"/>
    <row r="32431" ht="15"/>
    <row r="32432" ht="15"/>
    <row r="32433" ht="15"/>
    <row r="32434" ht="15"/>
    <row r="32435" ht="15"/>
    <row r="32436" ht="15"/>
    <row r="32437" ht="15"/>
    <row r="32438" ht="15"/>
    <row r="32439" ht="15"/>
    <row r="32440" ht="15"/>
    <row r="32441" ht="15"/>
    <row r="32442" ht="15"/>
    <row r="32443" ht="15"/>
    <row r="32444" ht="15"/>
    <row r="32445" ht="15"/>
    <row r="32446" ht="15"/>
    <row r="32447" ht="15"/>
    <row r="32448" ht="15"/>
    <row r="32449" ht="15"/>
    <row r="32450" ht="15"/>
    <row r="32451" ht="15"/>
    <row r="32452" ht="15"/>
    <row r="32453" ht="15"/>
    <row r="32454" ht="15"/>
    <row r="32455" ht="15"/>
    <row r="32456" ht="15"/>
    <row r="32457" ht="15"/>
    <row r="32458" ht="15"/>
    <row r="32459" ht="15"/>
    <row r="32460" ht="15"/>
    <row r="32461" ht="15"/>
    <row r="32462" ht="15"/>
    <row r="32463" ht="15"/>
    <row r="32464" ht="15"/>
    <row r="32465" ht="15"/>
    <row r="32466" ht="15"/>
    <row r="32467" ht="15"/>
    <row r="32468" ht="15"/>
    <row r="32469" ht="15"/>
    <row r="32470" ht="15"/>
    <row r="32471" ht="15"/>
    <row r="32472" ht="15"/>
    <row r="32473" ht="15"/>
    <row r="32474" ht="15"/>
    <row r="32475" ht="15"/>
    <row r="32476" ht="15"/>
    <row r="32477" ht="15"/>
    <row r="32478" ht="15"/>
    <row r="32479" ht="15"/>
    <row r="32480" ht="15"/>
    <row r="32481" ht="15"/>
    <row r="32482" ht="15"/>
    <row r="32483" ht="15"/>
    <row r="32484" ht="15"/>
    <row r="32485" ht="15"/>
    <row r="32486" ht="15"/>
    <row r="32487" ht="15"/>
    <row r="32488" ht="15"/>
    <row r="32489" ht="15"/>
    <row r="32490" ht="15"/>
    <row r="32491" ht="15"/>
    <row r="32492" ht="15"/>
    <row r="32493" ht="15"/>
    <row r="32494" ht="15"/>
    <row r="32495" ht="15"/>
    <row r="32496" ht="15"/>
    <row r="32497" ht="15"/>
    <row r="32498" ht="15"/>
    <row r="32499" ht="15"/>
    <row r="32500" ht="15"/>
    <row r="32501" ht="15"/>
    <row r="32502" ht="15"/>
    <row r="32503" ht="15"/>
    <row r="32504" ht="15"/>
    <row r="32505" ht="15"/>
    <row r="32506" ht="15"/>
    <row r="32507" ht="15"/>
    <row r="32508" ht="15"/>
    <row r="32509" ht="15"/>
    <row r="32510" ht="15"/>
    <row r="32511" ht="15"/>
    <row r="32512" ht="15"/>
    <row r="32513" ht="15"/>
    <row r="32514" ht="15"/>
    <row r="32515" ht="15"/>
    <row r="32516" ht="15"/>
    <row r="32517" ht="15"/>
    <row r="32518" ht="15"/>
    <row r="32519" ht="15"/>
    <row r="32520" ht="15"/>
    <row r="32521" ht="15"/>
    <row r="32522" ht="15"/>
    <row r="32523" ht="15"/>
    <row r="32524" ht="15"/>
    <row r="32525" ht="15"/>
    <row r="32526" ht="15"/>
    <row r="32527" ht="15"/>
    <row r="32528" ht="15"/>
    <row r="32529" ht="15"/>
    <row r="32530" ht="15"/>
    <row r="32531" ht="15"/>
    <row r="32532" ht="15"/>
    <row r="32533" ht="15"/>
    <row r="32534" ht="15"/>
    <row r="32535" ht="15"/>
    <row r="32536" ht="15"/>
    <row r="32537" ht="15"/>
    <row r="32538" ht="15"/>
    <row r="32539" ht="15"/>
    <row r="32540" ht="15"/>
    <row r="32541" ht="15"/>
    <row r="32542" ht="15"/>
    <row r="32543" ht="15"/>
    <row r="32544" ht="15"/>
    <row r="32545" ht="15"/>
    <row r="32546" ht="15"/>
    <row r="32547" ht="15"/>
    <row r="32548" ht="15"/>
    <row r="32549" ht="15"/>
    <row r="32550" ht="15"/>
    <row r="32551" ht="15"/>
    <row r="32552" ht="15"/>
    <row r="32553" ht="15"/>
    <row r="32554" ht="15"/>
    <row r="32555" ht="15"/>
    <row r="32556" ht="15"/>
    <row r="32557" ht="15"/>
    <row r="32558" ht="15"/>
    <row r="32559" ht="15"/>
    <row r="32560" ht="15"/>
    <row r="32561" ht="15"/>
    <row r="32562" ht="15"/>
    <row r="32563" ht="15"/>
    <row r="32564" ht="15"/>
    <row r="32565" ht="15"/>
    <row r="32566" ht="15"/>
    <row r="32567" ht="15"/>
    <row r="32568" ht="15"/>
    <row r="32569" ht="15"/>
    <row r="32570" ht="15"/>
    <row r="32571" ht="15"/>
    <row r="32572" ht="15"/>
    <row r="32573" ht="15"/>
    <row r="32574" ht="15"/>
    <row r="32575" ht="15"/>
    <row r="32576" ht="15"/>
    <row r="32577" ht="15"/>
    <row r="32578" ht="15"/>
    <row r="32579" ht="15"/>
    <row r="32580" ht="15"/>
    <row r="32581" ht="15"/>
    <row r="32582" ht="15"/>
    <row r="32583" ht="15"/>
    <row r="32584" ht="15"/>
    <row r="32585" ht="15"/>
    <row r="32586" ht="15"/>
    <row r="32587" ht="15"/>
    <row r="32588" ht="15"/>
    <row r="32589" ht="15"/>
    <row r="32590" ht="15"/>
    <row r="32591" ht="15"/>
    <row r="32592" ht="15"/>
    <row r="32593" ht="15"/>
    <row r="32594" ht="15"/>
    <row r="32595" ht="15"/>
    <row r="32596" ht="15"/>
    <row r="32597" ht="15"/>
    <row r="32598" ht="15"/>
    <row r="32599" ht="15"/>
    <row r="32600" ht="15"/>
    <row r="32601" ht="15"/>
    <row r="32602" ht="15"/>
    <row r="32603" ht="15"/>
    <row r="32604" ht="15"/>
    <row r="32605" ht="15"/>
    <row r="32606" ht="15"/>
    <row r="32607" ht="15"/>
    <row r="32608" ht="15"/>
    <row r="32609" ht="15"/>
    <row r="32610" ht="15"/>
    <row r="32611" ht="15"/>
    <row r="32612" ht="15"/>
    <row r="32613" ht="15"/>
    <row r="32614" ht="15"/>
    <row r="32615" ht="15"/>
    <row r="32616" ht="15"/>
    <row r="32617" ht="15"/>
    <row r="32618" ht="15"/>
    <row r="32619" ht="15"/>
    <row r="32620" ht="15"/>
    <row r="32621" ht="15"/>
    <row r="32622" ht="15"/>
    <row r="32623" ht="15"/>
    <row r="32624" ht="15"/>
    <row r="32625" ht="15"/>
    <row r="32626" ht="15"/>
    <row r="32627" ht="15"/>
    <row r="32628" ht="15"/>
    <row r="32629" ht="15"/>
    <row r="32630" ht="15"/>
    <row r="32631" ht="15"/>
    <row r="32632" ht="15"/>
    <row r="32633" ht="15"/>
    <row r="32634" ht="15"/>
    <row r="32635" ht="15"/>
    <row r="32636" ht="15"/>
    <row r="32637" ht="15"/>
    <row r="32638" ht="15"/>
    <row r="32639" ht="15"/>
    <row r="32640" ht="15"/>
    <row r="32641" ht="15"/>
    <row r="32642" ht="15"/>
    <row r="32643" ht="15"/>
    <row r="32644" ht="15"/>
    <row r="32645" ht="15"/>
    <row r="32646" ht="15"/>
    <row r="32647" ht="15"/>
    <row r="32648" ht="15"/>
    <row r="32649" ht="15"/>
    <row r="32650" ht="15"/>
    <row r="32651" ht="15"/>
    <row r="32652" ht="15"/>
    <row r="32653" ht="15"/>
    <row r="32654" ht="15"/>
    <row r="32655" ht="15"/>
    <row r="32656" ht="15"/>
    <row r="32657" ht="15"/>
    <row r="32658" ht="15"/>
    <row r="32659" ht="15"/>
    <row r="32660" ht="15"/>
    <row r="32661" ht="15"/>
    <row r="32662" ht="15"/>
    <row r="32663" ht="15"/>
    <row r="32664" ht="15"/>
    <row r="32665" ht="15"/>
    <row r="32666" ht="15"/>
    <row r="32667" ht="15"/>
    <row r="32668" ht="15"/>
    <row r="32669" ht="15"/>
    <row r="32670" ht="15"/>
    <row r="32671" ht="15"/>
    <row r="32672" ht="15"/>
    <row r="32673" ht="15"/>
    <row r="32674" ht="15"/>
    <row r="32675" ht="15"/>
    <row r="32676" ht="15"/>
    <row r="32677" ht="15"/>
    <row r="32678" ht="15"/>
    <row r="32679" ht="15"/>
    <row r="32680" ht="15"/>
    <row r="32681" ht="15"/>
    <row r="32682" ht="15"/>
    <row r="32683" ht="15"/>
    <row r="32684" ht="15"/>
    <row r="32685" ht="15"/>
    <row r="32686" ht="15"/>
    <row r="32687" ht="15"/>
    <row r="32688" ht="15"/>
    <row r="32689" ht="15"/>
    <row r="32690" ht="15"/>
    <row r="32691" ht="15"/>
    <row r="32692" ht="15"/>
    <row r="32693" ht="15"/>
    <row r="32694" ht="15"/>
    <row r="32695" ht="15"/>
    <row r="32696" ht="15"/>
    <row r="32697" ht="15"/>
    <row r="32698" ht="15"/>
    <row r="32699" ht="15"/>
    <row r="32700" ht="15"/>
    <row r="32701" ht="15"/>
    <row r="32702" ht="15"/>
    <row r="32703" ht="15"/>
    <row r="32704" ht="15"/>
    <row r="32705" ht="15"/>
    <row r="32706" ht="15"/>
    <row r="32707" ht="15"/>
    <row r="32708" ht="15"/>
    <row r="32709" ht="15"/>
    <row r="32710" ht="15"/>
    <row r="32711" ht="15"/>
    <row r="32712" ht="15"/>
    <row r="32713" ht="15"/>
    <row r="32714" ht="15"/>
    <row r="32715" ht="15"/>
    <row r="32716" ht="15"/>
    <row r="32717" ht="15"/>
    <row r="32718" ht="15"/>
    <row r="32719" ht="15"/>
    <row r="32720" ht="15"/>
    <row r="32721" ht="15"/>
    <row r="32722" ht="15"/>
    <row r="32723" ht="15"/>
    <row r="32724" ht="15"/>
    <row r="32725" ht="15"/>
    <row r="32726" ht="15"/>
    <row r="32727" ht="15"/>
    <row r="32728" ht="15"/>
    <row r="32729" ht="15"/>
    <row r="32730" ht="15"/>
    <row r="32731" ht="15"/>
    <row r="32732" ht="15"/>
    <row r="32733" ht="15"/>
    <row r="32734" ht="15"/>
    <row r="32735" ht="15"/>
    <row r="32736" ht="15"/>
    <row r="32737" ht="15"/>
    <row r="32738" ht="15"/>
    <row r="32739" ht="15"/>
    <row r="32740" ht="15"/>
    <row r="32741" ht="15"/>
    <row r="32742" ht="15"/>
    <row r="32743" ht="15"/>
    <row r="32744" ht="15"/>
    <row r="32745" ht="15"/>
    <row r="32746" ht="15"/>
    <row r="32747" ht="15"/>
    <row r="32748" ht="15"/>
    <row r="32749" ht="15"/>
    <row r="32750" ht="15"/>
    <row r="32751" ht="15"/>
    <row r="32752" ht="15"/>
    <row r="32753" ht="15"/>
    <row r="32754" ht="15"/>
    <row r="32755" ht="15"/>
    <row r="32756" ht="15"/>
    <row r="32757" ht="15"/>
    <row r="32758" ht="15"/>
    <row r="32759" ht="15"/>
    <row r="32760" ht="15"/>
    <row r="32761" ht="15"/>
    <row r="32762" ht="15"/>
    <row r="32763" ht="15"/>
    <row r="32764" ht="15"/>
    <row r="32765" ht="15"/>
    <row r="32766" ht="15"/>
    <row r="32767" ht="15"/>
    <row r="32768" ht="15"/>
    <row r="32769" ht="15"/>
    <row r="32770" ht="15"/>
    <row r="32771" ht="15"/>
    <row r="32772" ht="15"/>
    <row r="32773" ht="15"/>
    <row r="32774" ht="15"/>
    <row r="32775" ht="15"/>
    <row r="32776" ht="15"/>
    <row r="32777" ht="15"/>
    <row r="32778" ht="15"/>
    <row r="32779" ht="15"/>
    <row r="32780" ht="15"/>
    <row r="32781" ht="15"/>
    <row r="32782" ht="15"/>
    <row r="32783" ht="15"/>
    <row r="32784" ht="15"/>
    <row r="32785" ht="15"/>
    <row r="32786" ht="15"/>
    <row r="32787" ht="15"/>
    <row r="32788" ht="15"/>
    <row r="32789" ht="15"/>
    <row r="32790" ht="15"/>
    <row r="32791" ht="15"/>
    <row r="32792" ht="15"/>
    <row r="32793" ht="15"/>
    <row r="32794" ht="15"/>
    <row r="32795" ht="15"/>
    <row r="32796" ht="15"/>
    <row r="32797" ht="15"/>
    <row r="32798" ht="15"/>
    <row r="32799" ht="15"/>
    <row r="32800" ht="15"/>
    <row r="32801" ht="15"/>
    <row r="32802" ht="15"/>
    <row r="32803" ht="15"/>
    <row r="32804" ht="15"/>
    <row r="32805" ht="15"/>
    <row r="32806" ht="15"/>
    <row r="32807" ht="15"/>
    <row r="32808" ht="15"/>
    <row r="32809" ht="15"/>
    <row r="32810" ht="15"/>
    <row r="32811" ht="15"/>
    <row r="32812" ht="15"/>
    <row r="32813" ht="15"/>
    <row r="32814" ht="15"/>
    <row r="32815" ht="15"/>
    <row r="32816" ht="15"/>
    <row r="32817" ht="15"/>
    <row r="32818" ht="15"/>
    <row r="32819" ht="15"/>
    <row r="32820" ht="15"/>
    <row r="32821" ht="15"/>
    <row r="32822" ht="15"/>
    <row r="32823" ht="15"/>
    <row r="32824" ht="15"/>
    <row r="32825" ht="15"/>
    <row r="32826" ht="15"/>
    <row r="32827" ht="15"/>
    <row r="32828" ht="15"/>
    <row r="32829" ht="15"/>
    <row r="32830" ht="15"/>
    <row r="32831" ht="15"/>
    <row r="32832" ht="15"/>
    <row r="32833" ht="15"/>
    <row r="32834" ht="15"/>
    <row r="32835" ht="15"/>
    <row r="32836" ht="15"/>
    <row r="32837" ht="15"/>
    <row r="32838" ht="15"/>
    <row r="32839" ht="15"/>
    <row r="32840" ht="15"/>
    <row r="32841" ht="15"/>
    <row r="32842" ht="15"/>
    <row r="32843" ht="15"/>
    <row r="32844" ht="15"/>
    <row r="32845" ht="15"/>
    <row r="32846" ht="15"/>
    <row r="32847" ht="15"/>
    <row r="32848" ht="15"/>
    <row r="32849" ht="15"/>
    <row r="32850" ht="15"/>
    <row r="32851" ht="15"/>
    <row r="32852" ht="15"/>
    <row r="32853" ht="15"/>
    <row r="32854" ht="15"/>
    <row r="32855" ht="15"/>
    <row r="32856" ht="15"/>
    <row r="32857" ht="15"/>
    <row r="32858" ht="15"/>
    <row r="32859" ht="15"/>
    <row r="32860" ht="15"/>
    <row r="32861" ht="15"/>
    <row r="32862" ht="15"/>
    <row r="32863" ht="15"/>
    <row r="32864" ht="15"/>
    <row r="32865" ht="15"/>
    <row r="32866" ht="15"/>
    <row r="32867" ht="15"/>
    <row r="32868" ht="15"/>
    <row r="32869" ht="15"/>
    <row r="32870" ht="15"/>
    <row r="32871" ht="15"/>
    <row r="32872" ht="15"/>
    <row r="32873" ht="15"/>
    <row r="32874" ht="15"/>
    <row r="32875" ht="15"/>
    <row r="32876" ht="15"/>
    <row r="32877" ht="15"/>
    <row r="32878" ht="15"/>
    <row r="32879" ht="15"/>
    <row r="32880" ht="15"/>
    <row r="32881" ht="15"/>
    <row r="32882" ht="15"/>
    <row r="32883" ht="15"/>
    <row r="32884" ht="15"/>
    <row r="32885" ht="15"/>
    <row r="32886" ht="15"/>
    <row r="32887" ht="15"/>
    <row r="32888" ht="15"/>
    <row r="32889" ht="15"/>
    <row r="32890" ht="15"/>
    <row r="32891" ht="15"/>
    <row r="32892" ht="15"/>
    <row r="32893" ht="15"/>
    <row r="32894" ht="15"/>
    <row r="32895" ht="15"/>
    <row r="32896" ht="15"/>
    <row r="32897" ht="15"/>
    <row r="32898" ht="15"/>
    <row r="32899" ht="15"/>
    <row r="32900" ht="15"/>
    <row r="32901" ht="15"/>
    <row r="32902" ht="15"/>
    <row r="32903" ht="15"/>
    <row r="32904" ht="15"/>
    <row r="32905" ht="15"/>
    <row r="32906" ht="15"/>
    <row r="32907" ht="15"/>
    <row r="32908" ht="15"/>
    <row r="32909" ht="15"/>
    <row r="32910" ht="15"/>
    <row r="32911" ht="15"/>
    <row r="32912" ht="15"/>
    <row r="32913" ht="15"/>
    <row r="32914" ht="15"/>
    <row r="32915" ht="15"/>
    <row r="32916" ht="15"/>
    <row r="32917" ht="15"/>
    <row r="32918" ht="15"/>
    <row r="32919" ht="15"/>
    <row r="32920" ht="15"/>
    <row r="32921" ht="15"/>
    <row r="32922" ht="15"/>
    <row r="32923" ht="15"/>
    <row r="32924" ht="15"/>
    <row r="32925" ht="15"/>
    <row r="32926" ht="15"/>
    <row r="32927" ht="15"/>
    <row r="32928" ht="15"/>
    <row r="32929" ht="15"/>
    <row r="32930" ht="15"/>
    <row r="32931" ht="15"/>
    <row r="32932" ht="15"/>
    <row r="32933" ht="15"/>
    <row r="32934" ht="15"/>
    <row r="32935" ht="15"/>
    <row r="32936" ht="15"/>
    <row r="32937" ht="15"/>
    <row r="32938" ht="15"/>
    <row r="32939" ht="15"/>
    <row r="32940" ht="15"/>
    <row r="32941" ht="15"/>
    <row r="32942" ht="15"/>
    <row r="32943" ht="15"/>
    <row r="32944" ht="15"/>
    <row r="32945" ht="15"/>
    <row r="32946" ht="15"/>
    <row r="32947" ht="15"/>
    <row r="32948" ht="15"/>
    <row r="32949" ht="15"/>
    <row r="32950" ht="15"/>
    <row r="32951" ht="15"/>
    <row r="32952" ht="15"/>
    <row r="32953" ht="15"/>
    <row r="32954" ht="15"/>
    <row r="32955" ht="15"/>
    <row r="32956" ht="15"/>
    <row r="32957" ht="15"/>
    <row r="32958" ht="15"/>
    <row r="32959" ht="15"/>
    <row r="32960" ht="15"/>
    <row r="32961" ht="15"/>
    <row r="32962" ht="15"/>
    <row r="32963" ht="15"/>
    <row r="32964" ht="15"/>
    <row r="32965" ht="15"/>
    <row r="32966" ht="15"/>
    <row r="32967" ht="15"/>
    <row r="32968" ht="15"/>
    <row r="32969" ht="15"/>
    <row r="32970" ht="15"/>
    <row r="32971" ht="15"/>
    <row r="32972" ht="15"/>
    <row r="32973" ht="15"/>
    <row r="32974" ht="15"/>
    <row r="32975" ht="15"/>
    <row r="32976" ht="15"/>
    <row r="32977" ht="15"/>
    <row r="32978" ht="15"/>
    <row r="32979" ht="15"/>
    <row r="32980" ht="15"/>
    <row r="32981" ht="15"/>
    <row r="32982" ht="15"/>
    <row r="32983" ht="15"/>
    <row r="32984" ht="15"/>
    <row r="32985" ht="15"/>
    <row r="32986" ht="15"/>
    <row r="32987" ht="15"/>
    <row r="32988" ht="15"/>
    <row r="32989" ht="15"/>
    <row r="32990" ht="15"/>
    <row r="32991" ht="15"/>
    <row r="32992" ht="15"/>
    <row r="32993" ht="15"/>
    <row r="32994" ht="15"/>
    <row r="32995" ht="15"/>
    <row r="32996" ht="15"/>
    <row r="32997" ht="15"/>
    <row r="32998" ht="15"/>
    <row r="32999" ht="15"/>
    <row r="33000" ht="15"/>
    <row r="33001" ht="15"/>
    <row r="33002" ht="15"/>
    <row r="33003" ht="15"/>
    <row r="33004" ht="15"/>
    <row r="33005" ht="15"/>
    <row r="33006" ht="15"/>
    <row r="33007" ht="15"/>
    <row r="33008" ht="15"/>
    <row r="33009" ht="15"/>
    <row r="33010" ht="15"/>
    <row r="33011" ht="15"/>
    <row r="33012" ht="15"/>
    <row r="33013" ht="15"/>
    <row r="33014" ht="15"/>
    <row r="33015" ht="15"/>
    <row r="33016" ht="15"/>
    <row r="33017" ht="15"/>
    <row r="33018" ht="15"/>
    <row r="33019" ht="15"/>
    <row r="33020" ht="15"/>
    <row r="33021" ht="15"/>
    <row r="33022" ht="15"/>
    <row r="33023" ht="15"/>
    <row r="33024" ht="15"/>
    <row r="33025" ht="15"/>
    <row r="33026" ht="15"/>
    <row r="33027" ht="15"/>
    <row r="33028" ht="15"/>
    <row r="33029" ht="15"/>
    <row r="33030" ht="15"/>
    <row r="33031" ht="15"/>
    <row r="33032" ht="15"/>
    <row r="33033" ht="15"/>
    <row r="33034" ht="15"/>
    <row r="33035" ht="15"/>
    <row r="33036" ht="15"/>
    <row r="33037" ht="15"/>
    <row r="33038" ht="15"/>
    <row r="33039" ht="15"/>
    <row r="33040" ht="15"/>
    <row r="33041" ht="15"/>
    <row r="33042" ht="15"/>
    <row r="33043" ht="15"/>
    <row r="33044" ht="15"/>
    <row r="33045" ht="15"/>
    <row r="33046" ht="15"/>
    <row r="33047" ht="15"/>
    <row r="33048" ht="15"/>
    <row r="33049" ht="15"/>
    <row r="33050" ht="15"/>
    <row r="33051" ht="15"/>
    <row r="33052" ht="15"/>
    <row r="33053" ht="15"/>
    <row r="33054" ht="15"/>
    <row r="33055" ht="15"/>
    <row r="33056" ht="15"/>
    <row r="33057" ht="15"/>
    <row r="33058" ht="15"/>
    <row r="33059" ht="15"/>
    <row r="33060" ht="15"/>
    <row r="33061" ht="15"/>
    <row r="33062" ht="15"/>
    <row r="33063" ht="15"/>
    <row r="33064" ht="15"/>
    <row r="33065" ht="15"/>
    <row r="33066" ht="15"/>
    <row r="33067" ht="15"/>
    <row r="33068" ht="15"/>
    <row r="33069" ht="15"/>
    <row r="33070" ht="15"/>
    <row r="33071" ht="15"/>
    <row r="33072" ht="15"/>
    <row r="33073" ht="15"/>
    <row r="33074" ht="15"/>
    <row r="33075" ht="15"/>
    <row r="33076" ht="15"/>
    <row r="33077" ht="15"/>
    <row r="33078" ht="15"/>
    <row r="33079" ht="15"/>
    <row r="33080" ht="15"/>
    <row r="33081" ht="15"/>
    <row r="33082" ht="15"/>
    <row r="33083" ht="15"/>
    <row r="33084" ht="15"/>
    <row r="33085" ht="15"/>
    <row r="33086" ht="15"/>
    <row r="33087" ht="15"/>
    <row r="33088" ht="15"/>
    <row r="33089" ht="15"/>
    <row r="33090" ht="15"/>
    <row r="33091" ht="15"/>
    <row r="33092" ht="15"/>
    <row r="33093" ht="15"/>
    <row r="33094" ht="15"/>
    <row r="33095" ht="15"/>
    <row r="33096" ht="15"/>
    <row r="33097" ht="15"/>
    <row r="33098" ht="15"/>
    <row r="33099" ht="15"/>
    <row r="33100" ht="15"/>
    <row r="33101" ht="15"/>
    <row r="33102" ht="15"/>
    <row r="33103" ht="15"/>
    <row r="33104" ht="15"/>
    <row r="33105" ht="15"/>
    <row r="33106" ht="15"/>
    <row r="33107" ht="15"/>
    <row r="33108" ht="15"/>
    <row r="33109" ht="15"/>
    <row r="33110" ht="15"/>
    <row r="33111" ht="15"/>
    <row r="33112" ht="15"/>
    <row r="33113" ht="15"/>
    <row r="33114" ht="15"/>
    <row r="33115" ht="15"/>
    <row r="33116" ht="15"/>
    <row r="33117" ht="15"/>
    <row r="33118" ht="15"/>
    <row r="33119" ht="15"/>
    <row r="33120" ht="15"/>
    <row r="33121" ht="15"/>
    <row r="33122" ht="15"/>
    <row r="33123" ht="15"/>
    <row r="33124" ht="15"/>
    <row r="33125" ht="15"/>
    <row r="33126" ht="15"/>
    <row r="33127" ht="15"/>
    <row r="33128" ht="15"/>
    <row r="33129" ht="15"/>
    <row r="33130" ht="15"/>
    <row r="33131" ht="15"/>
    <row r="33132" ht="15"/>
    <row r="33133" ht="15"/>
    <row r="33134" ht="15"/>
    <row r="33135" ht="15"/>
    <row r="33136" ht="15"/>
    <row r="33137" ht="15"/>
    <row r="33138" ht="15"/>
    <row r="33139" ht="15"/>
    <row r="33140" ht="15"/>
    <row r="33141" ht="15"/>
    <row r="33142" ht="15"/>
    <row r="33143" ht="15"/>
    <row r="33144" ht="15"/>
    <row r="33145" ht="15"/>
    <row r="33146" ht="15"/>
    <row r="33147" ht="15"/>
    <row r="33148" ht="15"/>
    <row r="33149" ht="15"/>
    <row r="33150" ht="15"/>
    <row r="33151" ht="15"/>
    <row r="33152" ht="15"/>
    <row r="33153" ht="15"/>
    <row r="33154" ht="15"/>
    <row r="33155" ht="15"/>
    <row r="33156" ht="15"/>
    <row r="33157" ht="15"/>
    <row r="33158" ht="15"/>
    <row r="33159" ht="15"/>
    <row r="33160" ht="15"/>
    <row r="33161" ht="15"/>
    <row r="33162" ht="15"/>
    <row r="33163" ht="15"/>
    <row r="33164" ht="15"/>
    <row r="33165" ht="15"/>
    <row r="33166" ht="15"/>
    <row r="33167" ht="15"/>
    <row r="33168" ht="15"/>
    <row r="33169" ht="15"/>
    <row r="33170" ht="15"/>
    <row r="33171" ht="15"/>
    <row r="33172" ht="15"/>
    <row r="33173" ht="15"/>
    <row r="33174" ht="15"/>
    <row r="33175" ht="15"/>
    <row r="33176" ht="15"/>
    <row r="33177" ht="15"/>
    <row r="33178" ht="15"/>
    <row r="33179" ht="15"/>
    <row r="33180" ht="15"/>
    <row r="33181" ht="15"/>
    <row r="33182" ht="15"/>
    <row r="33183" ht="15"/>
    <row r="33184" ht="15"/>
    <row r="33185" ht="15"/>
    <row r="33186" ht="15"/>
    <row r="33187" ht="15"/>
    <row r="33188" ht="15"/>
    <row r="33189" ht="15"/>
    <row r="33190" ht="15"/>
    <row r="33191" ht="15"/>
    <row r="33192" ht="15"/>
    <row r="33193" ht="15"/>
    <row r="33194" ht="15"/>
    <row r="33195" ht="15"/>
    <row r="33196" ht="15"/>
    <row r="33197" ht="15"/>
    <row r="33198" ht="15"/>
    <row r="33199" ht="15"/>
    <row r="33200" ht="15"/>
    <row r="33201" ht="15"/>
    <row r="33202" ht="15"/>
    <row r="33203" ht="15"/>
    <row r="33204" ht="15"/>
    <row r="33205" ht="15"/>
    <row r="33206" ht="15"/>
    <row r="33207" ht="15"/>
    <row r="33208" ht="15"/>
    <row r="33209" ht="15"/>
    <row r="33210" ht="15"/>
    <row r="33211" ht="15"/>
    <row r="33212" ht="15"/>
    <row r="33213" ht="15"/>
    <row r="33214" ht="15"/>
    <row r="33215" ht="15"/>
    <row r="33216" ht="15"/>
    <row r="33217" ht="15"/>
    <row r="33218" ht="15"/>
    <row r="33219" ht="15"/>
    <row r="33220" ht="15"/>
    <row r="33221" ht="15"/>
    <row r="33222" ht="15"/>
    <row r="33223" ht="15"/>
    <row r="33224" ht="15"/>
    <row r="33225" ht="15"/>
    <row r="33226" ht="15"/>
    <row r="33227" ht="15"/>
    <row r="33228" ht="15"/>
    <row r="33229" ht="15"/>
    <row r="33230" ht="15"/>
    <row r="33231" ht="15"/>
    <row r="33232" ht="15"/>
    <row r="33233" ht="15"/>
    <row r="33234" ht="15"/>
    <row r="33235" ht="15"/>
    <row r="33236" ht="15"/>
    <row r="33237" ht="15"/>
    <row r="33238" ht="15"/>
    <row r="33239" ht="15"/>
    <row r="33240" ht="15"/>
    <row r="33241" ht="15"/>
    <row r="33242" ht="15"/>
    <row r="33243" ht="15"/>
    <row r="33244" ht="15"/>
    <row r="33245" ht="15"/>
    <row r="33246" ht="15"/>
    <row r="33247" ht="15"/>
    <row r="33248" ht="15"/>
    <row r="33249" ht="15"/>
    <row r="33250" ht="15"/>
    <row r="33251" ht="15"/>
    <row r="33252" ht="15"/>
    <row r="33253" ht="15"/>
    <row r="33254" ht="15"/>
    <row r="33255" ht="15"/>
    <row r="33256" ht="15"/>
    <row r="33257" ht="15"/>
    <row r="33258" ht="15"/>
    <row r="33259" ht="15"/>
    <row r="33260" ht="15"/>
    <row r="33261" ht="15"/>
    <row r="33262" ht="15"/>
    <row r="33263" ht="15"/>
    <row r="33264" ht="15"/>
    <row r="33265" ht="15"/>
    <row r="33266" ht="15"/>
    <row r="33267" ht="15"/>
    <row r="33268" ht="15"/>
    <row r="33269" ht="15"/>
    <row r="33270" ht="15"/>
    <row r="33271" ht="15"/>
    <row r="33272" ht="15"/>
    <row r="33273" ht="15"/>
    <row r="33274" ht="15"/>
    <row r="33275" ht="15"/>
    <row r="33276" ht="15"/>
    <row r="33277" ht="15"/>
    <row r="33278" ht="15"/>
    <row r="33279" ht="15"/>
    <row r="33280" ht="15"/>
    <row r="33281" ht="15"/>
    <row r="33282" ht="15"/>
    <row r="33283" ht="15"/>
    <row r="33284" ht="15"/>
    <row r="33285" ht="15"/>
    <row r="33286" ht="15"/>
    <row r="33287" ht="15"/>
    <row r="33288" ht="15"/>
    <row r="33289" ht="15"/>
    <row r="33290" ht="15"/>
    <row r="33291" ht="15"/>
    <row r="33292" ht="15"/>
    <row r="33293" ht="15"/>
    <row r="33294" ht="15"/>
    <row r="33295" ht="15"/>
    <row r="33296" ht="15"/>
    <row r="33297" ht="15"/>
    <row r="33298" ht="15"/>
    <row r="33299" ht="15"/>
    <row r="33300" ht="15"/>
    <row r="33301" ht="15"/>
    <row r="33302" ht="15"/>
    <row r="33303" ht="15"/>
    <row r="33304" ht="15"/>
    <row r="33305" ht="15"/>
    <row r="33306" ht="15"/>
    <row r="33307" ht="15"/>
    <row r="33308" ht="15"/>
    <row r="33309" ht="15"/>
    <row r="33310" ht="15"/>
    <row r="33311" ht="15"/>
    <row r="33312" ht="15"/>
    <row r="33313" ht="15"/>
    <row r="33314" ht="15"/>
    <row r="33315" ht="15"/>
    <row r="33316" ht="15"/>
    <row r="33317" ht="15"/>
    <row r="33318" ht="15"/>
    <row r="33319" ht="15"/>
    <row r="33320" ht="15"/>
    <row r="33321" ht="15"/>
    <row r="33322" ht="15"/>
    <row r="33323" ht="15"/>
    <row r="33324" ht="15"/>
    <row r="33325" ht="15"/>
    <row r="33326" ht="15"/>
    <row r="33327" ht="15"/>
    <row r="33328" ht="15"/>
    <row r="33329" ht="15"/>
    <row r="33330" ht="15"/>
    <row r="33331" ht="15"/>
    <row r="33332" ht="15"/>
    <row r="33333" ht="15"/>
    <row r="33334" ht="15"/>
    <row r="33335" ht="15"/>
    <row r="33336" ht="15"/>
    <row r="33337" ht="15"/>
    <row r="33338" ht="15"/>
    <row r="33339" ht="15"/>
    <row r="33340" ht="15"/>
    <row r="33341" ht="15"/>
    <row r="33342" ht="15"/>
    <row r="33343" ht="15"/>
    <row r="33344" ht="15"/>
    <row r="33345" ht="15"/>
    <row r="33346" ht="15"/>
    <row r="33347" ht="15"/>
    <row r="33348" ht="15"/>
    <row r="33349" ht="15"/>
    <row r="33350" ht="15"/>
    <row r="33351" ht="15"/>
    <row r="33352" ht="15"/>
    <row r="33353" ht="15"/>
    <row r="33354" ht="15"/>
    <row r="33355" ht="15"/>
    <row r="33356" ht="15"/>
    <row r="33357" ht="15"/>
    <row r="33358" ht="15"/>
    <row r="33359" ht="15"/>
    <row r="33360" ht="15"/>
    <row r="33361" ht="15"/>
    <row r="33362" ht="15"/>
    <row r="33363" ht="15"/>
    <row r="33364" ht="15"/>
    <row r="33365" ht="15"/>
    <row r="33366" ht="15"/>
    <row r="33367" ht="15"/>
    <row r="33368" ht="15"/>
    <row r="33369" ht="15"/>
    <row r="33370" ht="15"/>
    <row r="33371" ht="15"/>
    <row r="33372" ht="15"/>
    <row r="33373" ht="15"/>
    <row r="33374" ht="15"/>
    <row r="33375" ht="15"/>
    <row r="33376" ht="15"/>
    <row r="33377" ht="15"/>
    <row r="33378" ht="15"/>
    <row r="33379" ht="15"/>
    <row r="33380" ht="15"/>
    <row r="33381" ht="15"/>
    <row r="33382" ht="15"/>
    <row r="33383" ht="15"/>
    <row r="33384" ht="15"/>
    <row r="33385" ht="15"/>
    <row r="33386" ht="15"/>
    <row r="33387" ht="15"/>
    <row r="33388" ht="15"/>
    <row r="33389" ht="15"/>
    <row r="33390" ht="15"/>
    <row r="33391" ht="15"/>
    <row r="33392" ht="15"/>
    <row r="33393" ht="15"/>
    <row r="33394" ht="15"/>
    <row r="33395" ht="15"/>
    <row r="33396" ht="15"/>
    <row r="33397" ht="15"/>
    <row r="33398" ht="15"/>
    <row r="33399" ht="15"/>
    <row r="33400" ht="15"/>
    <row r="33401" ht="15"/>
    <row r="33402" ht="15"/>
    <row r="33403" ht="15"/>
    <row r="33404" ht="15"/>
    <row r="33405" ht="15"/>
    <row r="33406" ht="15"/>
    <row r="33407" ht="15"/>
    <row r="33408" ht="15"/>
    <row r="33409" ht="15"/>
    <row r="33410" ht="15"/>
    <row r="33411" ht="15"/>
    <row r="33412" ht="15"/>
    <row r="33413" ht="15"/>
    <row r="33414" ht="15"/>
    <row r="33415" ht="15"/>
    <row r="33416" ht="15"/>
    <row r="33417" ht="15"/>
    <row r="33418" ht="15"/>
    <row r="33419" ht="15"/>
    <row r="33420" ht="15"/>
    <row r="33421" ht="15"/>
    <row r="33422" ht="15"/>
    <row r="33423" ht="15"/>
    <row r="33424" ht="15"/>
    <row r="33425" ht="15"/>
    <row r="33426" ht="15"/>
    <row r="33427" ht="15"/>
    <row r="33428" ht="15"/>
    <row r="33429" ht="15"/>
    <row r="33430" ht="15"/>
    <row r="33431" ht="15"/>
    <row r="33432" ht="15"/>
    <row r="33433" ht="15"/>
    <row r="33434" ht="15"/>
    <row r="33435" ht="15"/>
    <row r="33436" ht="15"/>
    <row r="33437" ht="15"/>
    <row r="33438" ht="15"/>
    <row r="33439" ht="15"/>
    <row r="33440" ht="15"/>
    <row r="33441" ht="15"/>
    <row r="33442" ht="15"/>
    <row r="33443" ht="15"/>
    <row r="33444" ht="15"/>
    <row r="33445" ht="15"/>
    <row r="33446" ht="15"/>
    <row r="33447" ht="15"/>
    <row r="33448" ht="15"/>
    <row r="33449" ht="15"/>
    <row r="33450" ht="15"/>
    <row r="33451" ht="15"/>
    <row r="33452" ht="15"/>
    <row r="33453" ht="15"/>
    <row r="33454" ht="15"/>
    <row r="33455" ht="15"/>
    <row r="33456" ht="15"/>
    <row r="33457" ht="15"/>
    <row r="33458" ht="15"/>
    <row r="33459" ht="15"/>
    <row r="33460" ht="15"/>
    <row r="33461" ht="15"/>
    <row r="33462" ht="15"/>
    <row r="33463" ht="15"/>
    <row r="33464" ht="15"/>
    <row r="33465" ht="15"/>
    <row r="33466" ht="15"/>
    <row r="33467" ht="15"/>
    <row r="33468" ht="15"/>
    <row r="33469" ht="15"/>
    <row r="33470" ht="15"/>
    <row r="33471" ht="15"/>
    <row r="33472" ht="15"/>
    <row r="33473" ht="15"/>
    <row r="33474" ht="15"/>
    <row r="33475" ht="15"/>
    <row r="33476" ht="15"/>
    <row r="33477" ht="15"/>
    <row r="33478" ht="15"/>
    <row r="33479" ht="15"/>
    <row r="33480" ht="15"/>
    <row r="33481" ht="15"/>
    <row r="33482" ht="15"/>
    <row r="33483" ht="15"/>
    <row r="33484" ht="15"/>
    <row r="33485" ht="15"/>
    <row r="33486" ht="15"/>
    <row r="33487" ht="15"/>
    <row r="33488" ht="15"/>
    <row r="33489" ht="15"/>
    <row r="33490" ht="15"/>
    <row r="33491" ht="15"/>
    <row r="33492" ht="15"/>
    <row r="33493" ht="15"/>
    <row r="33494" ht="15"/>
    <row r="33495" ht="15"/>
    <row r="33496" ht="15"/>
    <row r="33497" ht="15"/>
    <row r="33498" ht="15"/>
    <row r="33499" ht="15"/>
    <row r="33500" ht="15"/>
    <row r="33501" ht="15"/>
    <row r="33502" ht="15"/>
    <row r="33503" ht="15"/>
    <row r="33504" ht="15"/>
    <row r="33505" ht="15"/>
    <row r="33506" ht="15"/>
    <row r="33507" ht="15"/>
    <row r="33508" ht="15"/>
    <row r="33509" ht="15"/>
    <row r="33510" ht="15"/>
    <row r="33511" ht="15"/>
    <row r="33512" ht="15"/>
    <row r="33513" ht="15"/>
    <row r="33514" ht="15"/>
    <row r="33515" ht="15"/>
    <row r="33516" ht="15"/>
    <row r="33517" ht="15"/>
    <row r="33518" ht="15"/>
    <row r="33519" ht="15"/>
    <row r="33520" ht="15"/>
    <row r="33521" ht="15"/>
    <row r="33522" ht="15"/>
    <row r="33523" ht="15"/>
    <row r="33524" ht="15"/>
    <row r="33525" ht="15"/>
    <row r="33526" ht="15"/>
    <row r="33527" ht="15"/>
    <row r="33528" ht="15"/>
    <row r="33529" ht="15"/>
    <row r="33530" ht="15"/>
    <row r="33531" ht="15"/>
    <row r="33532" ht="15"/>
    <row r="33533" ht="15"/>
    <row r="33534" ht="15"/>
    <row r="33535" ht="15"/>
    <row r="33536" ht="15"/>
    <row r="33537" ht="15"/>
    <row r="33538" ht="15"/>
    <row r="33539" ht="15"/>
    <row r="33540" ht="15"/>
    <row r="33541" ht="15"/>
    <row r="33542" ht="15"/>
    <row r="33543" ht="15"/>
    <row r="33544" ht="15"/>
    <row r="33545" ht="15"/>
    <row r="33546" ht="15"/>
    <row r="33547" ht="15"/>
    <row r="33548" ht="15"/>
    <row r="33549" ht="15"/>
    <row r="33550" ht="15"/>
    <row r="33551" ht="15"/>
    <row r="33552" ht="15"/>
    <row r="33553" ht="15"/>
    <row r="33554" ht="15"/>
    <row r="33555" ht="15"/>
    <row r="33556" ht="15"/>
    <row r="33557" ht="15"/>
    <row r="33558" ht="15"/>
    <row r="33559" ht="15"/>
    <row r="33560" ht="15"/>
    <row r="33561" ht="15"/>
    <row r="33562" ht="15"/>
    <row r="33563" ht="15"/>
    <row r="33564" ht="15"/>
    <row r="33565" ht="15"/>
    <row r="33566" ht="15"/>
    <row r="33567" ht="15"/>
    <row r="33568" ht="15"/>
    <row r="33569" ht="15"/>
    <row r="33570" ht="15"/>
    <row r="33571" ht="15"/>
    <row r="33572" ht="15"/>
    <row r="33573" ht="15"/>
    <row r="33574" ht="15"/>
    <row r="33575" ht="15"/>
    <row r="33576" ht="15"/>
    <row r="33577" ht="15"/>
    <row r="33578" ht="15"/>
    <row r="33579" ht="15"/>
    <row r="33580" ht="15"/>
    <row r="33581" ht="15"/>
    <row r="33582" ht="15"/>
    <row r="33583" ht="15"/>
    <row r="33584" ht="15"/>
    <row r="33585" ht="15"/>
    <row r="33586" ht="15"/>
    <row r="33587" ht="15"/>
    <row r="33588" ht="15"/>
    <row r="33589" ht="15"/>
    <row r="33590" ht="15"/>
    <row r="33591" ht="15"/>
    <row r="33592" ht="15"/>
    <row r="33593" ht="15"/>
    <row r="33594" ht="15"/>
    <row r="33595" ht="15"/>
    <row r="33596" ht="15"/>
    <row r="33597" ht="15"/>
    <row r="33598" ht="15"/>
    <row r="33599" ht="15"/>
    <row r="33600" ht="15"/>
    <row r="33601" ht="15"/>
    <row r="33602" ht="15"/>
    <row r="33603" ht="15"/>
    <row r="33604" ht="15"/>
    <row r="33605" ht="15"/>
    <row r="33606" ht="15"/>
    <row r="33607" ht="15"/>
    <row r="33608" ht="15"/>
    <row r="33609" ht="15"/>
    <row r="33610" ht="15"/>
    <row r="33611" ht="15"/>
    <row r="33612" ht="15"/>
    <row r="33613" ht="15"/>
    <row r="33614" ht="15"/>
    <row r="33615" ht="15"/>
    <row r="33616" ht="15"/>
    <row r="33617" ht="15"/>
    <row r="33618" ht="15"/>
    <row r="33619" ht="15"/>
    <row r="33620" ht="15"/>
    <row r="33621" ht="15"/>
    <row r="33622" ht="15"/>
    <row r="33623" ht="15"/>
    <row r="33624" ht="15"/>
    <row r="33625" ht="15"/>
    <row r="33626" ht="15"/>
    <row r="33627" ht="15"/>
    <row r="33628" ht="15"/>
    <row r="33629" ht="15"/>
    <row r="33630" ht="15"/>
    <row r="33631" ht="15"/>
    <row r="33632" ht="15"/>
    <row r="33633" ht="15"/>
    <row r="33634" ht="15"/>
    <row r="33635" ht="15"/>
    <row r="33636" ht="15"/>
    <row r="33637" ht="15"/>
    <row r="33638" ht="15"/>
    <row r="33639" ht="15"/>
    <row r="33640" ht="15"/>
    <row r="33641" ht="15"/>
    <row r="33642" ht="15"/>
    <row r="33643" ht="15"/>
    <row r="33644" ht="15"/>
    <row r="33645" ht="15"/>
    <row r="33646" ht="15"/>
    <row r="33647" ht="15"/>
    <row r="33648" ht="15"/>
    <row r="33649" ht="15"/>
    <row r="33650" ht="15"/>
    <row r="33651" ht="15"/>
    <row r="33652" ht="15"/>
    <row r="33653" ht="15"/>
    <row r="33654" ht="15"/>
    <row r="33655" ht="15"/>
    <row r="33656" ht="15"/>
    <row r="33657" ht="15"/>
    <row r="33658" ht="15"/>
    <row r="33659" ht="15"/>
    <row r="33660" ht="15"/>
    <row r="33661" ht="15"/>
    <row r="33662" ht="15"/>
    <row r="33663" ht="15"/>
    <row r="33664" ht="15"/>
    <row r="33665" ht="15"/>
    <row r="33666" ht="15"/>
    <row r="33667" ht="15"/>
    <row r="33668" ht="15"/>
    <row r="33669" ht="15"/>
    <row r="33670" ht="15"/>
    <row r="33671" ht="15"/>
    <row r="33672" ht="15"/>
    <row r="33673" ht="15"/>
    <row r="33674" ht="15"/>
    <row r="33675" ht="15"/>
    <row r="33676" ht="15"/>
    <row r="33677" ht="15"/>
    <row r="33678" ht="15"/>
    <row r="33679" ht="15"/>
    <row r="33680" ht="15"/>
    <row r="33681" ht="15"/>
    <row r="33682" ht="15"/>
    <row r="33683" ht="15"/>
    <row r="33684" ht="15"/>
    <row r="33685" ht="15"/>
    <row r="33686" ht="15"/>
    <row r="33687" ht="15"/>
    <row r="33688" ht="15"/>
    <row r="33689" ht="15"/>
    <row r="33690" ht="15"/>
    <row r="33691" ht="15"/>
    <row r="33692" ht="15"/>
    <row r="33693" ht="15"/>
    <row r="33694" ht="15"/>
    <row r="33695" ht="15"/>
    <row r="33696" ht="15"/>
    <row r="33697" ht="15"/>
    <row r="33698" ht="15"/>
    <row r="33699" ht="15"/>
    <row r="33700" ht="15"/>
    <row r="33701" ht="15"/>
    <row r="33702" ht="15"/>
    <row r="33703" ht="15"/>
    <row r="33704" ht="15"/>
    <row r="33705" ht="15"/>
    <row r="33706" ht="15"/>
    <row r="33707" ht="15"/>
    <row r="33708" ht="15"/>
    <row r="33709" ht="15"/>
    <row r="33710" ht="15"/>
    <row r="33711" ht="15"/>
    <row r="33712" ht="15"/>
    <row r="33713" ht="15"/>
    <row r="33714" ht="15"/>
    <row r="33715" ht="15"/>
    <row r="33716" ht="15"/>
    <row r="33717" ht="15"/>
    <row r="33718" ht="15"/>
    <row r="33719" ht="15"/>
    <row r="33720" ht="15"/>
    <row r="33721" ht="15"/>
    <row r="33722" ht="15"/>
    <row r="33723" ht="15"/>
    <row r="33724" ht="15"/>
    <row r="33725" ht="15"/>
    <row r="33726" ht="15"/>
    <row r="33727" ht="15"/>
    <row r="33728" ht="15"/>
    <row r="33729" ht="15"/>
    <row r="33730" ht="15"/>
    <row r="33731" ht="15"/>
    <row r="33732" ht="15"/>
    <row r="33733" ht="15"/>
    <row r="33734" ht="15"/>
    <row r="33735" ht="15"/>
    <row r="33736" ht="15"/>
    <row r="33737" ht="15"/>
    <row r="33738" ht="15"/>
    <row r="33739" ht="15"/>
    <row r="33740" ht="15"/>
    <row r="33741" ht="15"/>
    <row r="33742" ht="15"/>
    <row r="33743" ht="15"/>
    <row r="33744" ht="15"/>
    <row r="33745" ht="15"/>
    <row r="33746" ht="15"/>
    <row r="33747" ht="15"/>
    <row r="33748" ht="15"/>
    <row r="33749" ht="15"/>
    <row r="33750" ht="15"/>
    <row r="33751" ht="15"/>
    <row r="33752" ht="15"/>
    <row r="33753" ht="15"/>
    <row r="33754" ht="15"/>
    <row r="33755" ht="15"/>
    <row r="33756" ht="15"/>
    <row r="33757" ht="15"/>
    <row r="33758" ht="15"/>
    <row r="33759" ht="15"/>
    <row r="33760" ht="15"/>
    <row r="33761" ht="15"/>
    <row r="33762" ht="15"/>
    <row r="33763" ht="15"/>
    <row r="33764" ht="15"/>
    <row r="33765" ht="15"/>
    <row r="33766" ht="15"/>
    <row r="33767" ht="15"/>
    <row r="33768" ht="15"/>
    <row r="33769" ht="15"/>
    <row r="33770" ht="15"/>
    <row r="33771" ht="15"/>
    <row r="33772" ht="15"/>
    <row r="33773" ht="15"/>
    <row r="33774" ht="15"/>
    <row r="33775" ht="15"/>
    <row r="33776" ht="15"/>
    <row r="33777" ht="15"/>
    <row r="33778" ht="15"/>
    <row r="33779" ht="15"/>
    <row r="33780" ht="15"/>
    <row r="33781" ht="15"/>
    <row r="33782" ht="15"/>
    <row r="33783" ht="15"/>
    <row r="33784" ht="15"/>
    <row r="33785" ht="15"/>
    <row r="33786" ht="15"/>
    <row r="33787" ht="15"/>
    <row r="33788" ht="15"/>
    <row r="33789" ht="15"/>
    <row r="33790" ht="15"/>
    <row r="33791" ht="15"/>
    <row r="33792" ht="15"/>
    <row r="33793" ht="15"/>
    <row r="33794" ht="15"/>
    <row r="33795" ht="15"/>
    <row r="33796" ht="15"/>
    <row r="33797" ht="15"/>
    <row r="33798" ht="15"/>
    <row r="33799" ht="15"/>
    <row r="33800" ht="15"/>
    <row r="33801" ht="15"/>
    <row r="33802" ht="15"/>
    <row r="33803" ht="15"/>
    <row r="33804" ht="15"/>
    <row r="33805" ht="15"/>
    <row r="33806" ht="15"/>
    <row r="33807" ht="15"/>
    <row r="33808" ht="15"/>
    <row r="33809" ht="15"/>
    <row r="33810" ht="15"/>
    <row r="33811" ht="15"/>
    <row r="33812" ht="15"/>
    <row r="33813" ht="15"/>
    <row r="33814" ht="15"/>
    <row r="33815" ht="15"/>
    <row r="33816" ht="15"/>
    <row r="33817" ht="15"/>
    <row r="33818" ht="15"/>
    <row r="33819" ht="15"/>
    <row r="33820" ht="15"/>
    <row r="33821" ht="15"/>
    <row r="33822" ht="15"/>
    <row r="33823" ht="15"/>
    <row r="33824" ht="15"/>
    <row r="33825" ht="15"/>
    <row r="33826" ht="15"/>
    <row r="33827" ht="15"/>
    <row r="33828" ht="15"/>
    <row r="33829" ht="15"/>
    <row r="33830" ht="15"/>
    <row r="33831" ht="15"/>
    <row r="33832" ht="15"/>
    <row r="33833" ht="15"/>
    <row r="33834" ht="15"/>
    <row r="33835" ht="15"/>
    <row r="33836" ht="15"/>
    <row r="33837" ht="15"/>
    <row r="33838" ht="15"/>
    <row r="33839" ht="15"/>
    <row r="33840" ht="15"/>
    <row r="33841" ht="15"/>
    <row r="33842" ht="15"/>
    <row r="33843" ht="15"/>
    <row r="33844" ht="15"/>
    <row r="33845" ht="15"/>
    <row r="33846" ht="15"/>
    <row r="33847" ht="15"/>
    <row r="33848" ht="15"/>
    <row r="33849" ht="15"/>
    <row r="33850" ht="15"/>
    <row r="33851" ht="15"/>
    <row r="33852" ht="15"/>
    <row r="33853" ht="15"/>
    <row r="33854" ht="15"/>
    <row r="33855" ht="15"/>
    <row r="33856" ht="15"/>
    <row r="33857" ht="15"/>
    <row r="33858" ht="15"/>
    <row r="33859" ht="15"/>
    <row r="33860" ht="15"/>
    <row r="33861" ht="15"/>
    <row r="33862" ht="15"/>
    <row r="33863" ht="15"/>
    <row r="33864" ht="15"/>
    <row r="33865" ht="15"/>
    <row r="33866" ht="15"/>
    <row r="33867" ht="15"/>
    <row r="33868" ht="15"/>
    <row r="33869" ht="15"/>
    <row r="33870" ht="15"/>
    <row r="33871" ht="15"/>
    <row r="33872" ht="15"/>
    <row r="33873" ht="15"/>
    <row r="33874" ht="15"/>
    <row r="33875" ht="15"/>
    <row r="33876" ht="15"/>
    <row r="33877" ht="15"/>
    <row r="33878" ht="15"/>
    <row r="33879" ht="15"/>
    <row r="33880" ht="15"/>
    <row r="33881" ht="15"/>
    <row r="33882" ht="15"/>
    <row r="33883" ht="15"/>
    <row r="33884" ht="15"/>
    <row r="33885" ht="15"/>
    <row r="33886" ht="15"/>
    <row r="33887" ht="15"/>
    <row r="33888" ht="15"/>
    <row r="33889" ht="15"/>
    <row r="33890" ht="15"/>
    <row r="33891" ht="15"/>
    <row r="33892" ht="15"/>
    <row r="33893" ht="15"/>
    <row r="33894" ht="15"/>
    <row r="33895" ht="15"/>
    <row r="33896" ht="15"/>
    <row r="33897" ht="15"/>
    <row r="33898" ht="15"/>
    <row r="33899" ht="15"/>
    <row r="33900" ht="15"/>
    <row r="33901" ht="15"/>
    <row r="33902" ht="15"/>
    <row r="33903" ht="15"/>
    <row r="33904" ht="15"/>
    <row r="33905" ht="15"/>
    <row r="33906" ht="15"/>
    <row r="33907" ht="15"/>
    <row r="33908" ht="15"/>
    <row r="33909" ht="15"/>
    <row r="33910" ht="15"/>
    <row r="33911" ht="15"/>
    <row r="33912" ht="15"/>
    <row r="33913" ht="15"/>
    <row r="33914" ht="15"/>
    <row r="33915" ht="15"/>
    <row r="33916" ht="15"/>
    <row r="33917" ht="15"/>
    <row r="33918" ht="15"/>
    <row r="33919" ht="15"/>
    <row r="33920" ht="15"/>
    <row r="33921" ht="15"/>
    <row r="33922" ht="15"/>
    <row r="33923" ht="15"/>
    <row r="33924" ht="15"/>
    <row r="33925" ht="15"/>
    <row r="33926" ht="15"/>
    <row r="33927" ht="15"/>
    <row r="33928" ht="15"/>
    <row r="33929" ht="15"/>
    <row r="33930" ht="15"/>
    <row r="33931" ht="15"/>
    <row r="33932" ht="15"/>
    <row r="33933" ht="15"/>
    <row r="33934" ht="15"/>
    <row r="33935" ht="15"/>
    <row r="33936" ht="15"/>
    <row r="33937" ht="15"/>
    <row r="33938" ht="15"/>
    <row r="33939" ht="15"/>
    <row r="33940" ht="15"/>
    <row r="33941" ht="15"/>
    <row r="33942" ht="15"/>
    <row r="33943" ht="15"/>
    <row r="33944" ht="15"/>
    <row r="33945" ht="15"/>
    <row r="33946" ht="15"/>
    <row r="33947" ht="15"/>
    <row r="33948" ht="15"/>
    <row r="33949" ht="15"/>
    <row r="33950" ht="15"/>
    <row r="33951" ht="15"/>
    <row r="33952" ht="15"/>
    <row r="33953" ht="15"/>
    <row r="33954" ht="15"/>
    <row r="33955" ht="15"/>
    <row r="33956" ht="15"/>
    <row r="33957" ht="15"/>
    <row r="33958" ht="15"/>
    <row r="33959" ht="15"/>
    <row r="33960" ht="15"/>
    <row r="33961" ht="15"/>
    <row r="33962" ht="15"/>
    <row r="33963" ht="15"/>
    <row r="33964" ht="15"/>
    <row r="33965" ht="15"/>
    <row r="33966" ht="15"/>
    <row r="33967" ht="15"/>
    <row r="33968" ht="15"/>
    <row r="33969" ht="15"/>
    <row r="33970" ht="15"/>
    <row r="33971" ht="15"/>
    <row r="33972" ht="15"/>
    <row r="33973" ht="15"/>
    <row r="33974" ht="15"/>
    <row r="33975" ht="15"/>
    <row r="33976" ht="15"/>
    <row r="33977" ht="15"/>
    <row r="33978" ht="15"/>
    <row r="33979" ht="15"/>
    <row r="33980" ht="15"/>
    <row r="33981" ht="15"/>
    <row r="33982" ht="15"/>
    <row r="33983" ht="15"/>
    <row r="33984" ht="15"/>
    <row r="33985" ht="15"/>
    <row r="33986" ht="15"/>
    <row r="33987" ht="15"/>
    <row r="33988" ht="15"/>
    <row r="33989" ht="15"/>
    <row r="33990" ht="15"/>
    <row r="33991" ht="15"/>
    <row r="33992" ht="15"/>
    <row r="33993" ht="15"/>
    <row r="33994" ht="15"/>
    <row r="33995" ht="15"/>
    <row r="33996" ht="15"/>
    <row r="33997" ht="15"/>
    <row r="33998" ht="15"/>
    <row r="33999" ht="15"/>
    <row r="34000" ht="15"/>
    <row r="34001" ht="15"/>
    <row r="34002" ht="15"/>
    <row r="34003" ht="15"/>
    <row r="34004" ht="15"/>
    <row r="34005" ht="15"/>
    <row r="34006" ht="15"/>
    <row r="34007" ht="15"/>
    <row r="34008" ht="15"/>
    <row r="34009" ht="15"/>
    <row r="34010" ht="15"/>
    <row r="34011" ht="15"/>
    <row r="34012" ht="15"/>
    <row r="34013" ht="15"/>
    <row r="34014" ht="15"/>
    <row r="34015" ht="15"/>
    <row r="34016" ht="15"/>
    <row r="34017" ht="15"/>
    <row r="34018" ht="15"/>
    <row r="34019" ht="15"/>
    <row r="34020" ht="15"/>
    <row r="34021" ht="15"/>
    <row r="34022" ht="15"/>
    <row r="34023" ht="15"/>
    <row r="34024" ht="15"/>
    <row r="34025" ht="15"/>
    <row r="34026" ht="15"/>
    <row r="34027" ht="15"/>
    <row r="34028" ht="15"/>
    <row r="34029" ht="15"/>
    <row r="34030" ht="15"/>
    <row r="34031" ht="15"/>
    <row r="34032" ht="15"/>
    <row r="34033" ht="15"/>
    <row r="34034" ht="15"/>
    <row r="34035" ht="15"/>
    <row r="34036" ht="15"/>
    <row r="34037" ht="15"/>
    <row r="34038" ht="15"/>
    <row r="34039" ht="15"/>
    <row r="34040" ht="15"/>
    <row r="34041" ht="15"/>
    <row r="34042" ht="15"/>
    <row r="34043" ht="15"/>
    <row r="34044" ht="15"/>
    <row r="34045" ht="15"/>
    <row r="34046" ht="15"/>
    <row r="34047" ht="15"/>
    <row r="34048" ht="15"/>
    <row r="34049" ht="15"/>
    <row r="34050" ht="15"/>
    <row r="34051" ht="15"/>
    <row r="34052" ht="15"/>
    <row r="34053" ht="15"/>
    <row r="34054" ht="15"/>
    <row r="34055" ht="15"/>
    <row r="34056" ht="15"/>
    <row r="34057" ht="15"/>
    <row r="34058" ht="15"/>
    <row r="34059" ht="15"/>
    <row r="34060" ht="15"/>
    <row r="34061" ht="15"/>
    <row r="34062" ht="15"/>
    <row r="34063" ht="15"/>
    <row r="34064" ht="15"/>
    <row r="34065" ht="15"/>
    <row r="34066" ht="15"/>
    <row r="34067" ht="15"/>
    <row r="34068" ht="15"/>
    <row r="34069" ht="15"/>
    <row r="34070" ht="15"/>
    <row r="34071" ht="15"/>
    <row r="34072" ht="15"/>
    <row r="34073" ht="15"/>
    <row r="34074" ht="15"/>
    <row r="34075" ht="15"/>
    <row r="34076" ht="15"/>
    <row r="34077" ht="15"/>
    <row r="34078" ht="15"/>
    <row r="34079" ht="15"/>
    <row r="34080" ht="15"/>
    <row r="34081" ht="15"/>
    <row r="34082" ht="15"/>
    <row r="34083" ht="15"/>
    <row r="34084" ht="15"/>
    <row r="34085" ht="15"/>
    <row r="34086" ht="15"/>
    <row r="34087" ht="15"/>
    <row r="34088" ht="15"/>
    <row r="34089" ht="15"/>
    <row r="34090" ht="15"/>
    <row r="34091" ht="15"/>
    <row r="34092" ht="15"/>
    <row r="34093" ht="15"/>
    <row r="34094" ht="15"/>
    <row r="34095" ht="15"/>
    <row r="34096" ht="15"/>
    <row r="34097" ht="15"/>
    <row r="34098" ht="15"/>
    <row r="34099" ht="15"/>
    <row r="34100" ht="15"/>
    <row r="34101" ht="15"/>
    <row r="34102" ht="15"/>
    <row r="34103" ht="15"/>
    <row r="34104" ht="15"/>
    <row r="34105" ht="15"/>
    <row r="34106" ht="15"/>
    <row r="34107" ht="15"/>
    <row r="34108" ht="15"/>
    <row r="34109" ht="15"/>
    <row r="34110" ht="15"/>
    <row r="34111" ht="15"/>
    <row r="34112" ht="15"/>
    <row r="34113" ht="15"/>
    <row r="34114" ht="15"/>
    <row r="34115" ht="15"/>
    <row r="34116" ht="15"/>
    <row r="34117" ht="15"/>
    <row r="34118" ht="15"/>
    <row r="34119" ht="15"/>
    <row r="34120" ht="15"/>
    <row r="34121" ht="15"/>
    <row r="34122" ht="15"/>
    <row r="34123" ht="15"/>
    <row r="34124" ht="15"/>
    <row r="34125" ht="15"/>
    <row r="34126" ht="15"/>
    <row r="34127" ht="15"/>
    <row r="34128" ht="15"/>
    <row r="34129" ht="15"/>
    <row r="34130" ht="15"/>
    <row r="34131" ht="15"/>
    <row r="34132" ht="15"/>
    <row r="34133" ht="15"/>
    <row r="34134" ht="15"/>
    <row r="34135" ht="15"/>
    <row r="34136" ht="15"/>
    <row r="34137" ht="15"/>
    <row r="34138" ht="15"/>
    <row r="34139" ht="15"/>
    <row r="34140" ht="15"/>
    <row r="34141" ht="15"/>
    <row r="34142" ht="15"/>
    <row r="34143" ht="15"/>
    <row r="34144" ht="15"/>
    <row r="34145" ht="15"/>
    <row r="34146" ht="15"/>
    <row r="34147" ht="15"/>
    <row r="34148" ht="15"/>
    <row r="34149" ht="15"/>
    <row r="34150" ht="15"/>
    <row r="34151" ht="15"/>
    <row r="34152" ht="15"/>
    <row r="34153" ht="15"/>
    <row r="34154" ht="15"/>
    <row r="34155" ht="15"/>
    <row r="34156" ht="15"/>
    <row r="34157" ht="15"/>
    <row r="34158" ht="15"/>
    <row r="34159" ht="15"/>
    <row r="34160" ht="15"/>
    <row r="34161" ht="15"/>
    <row r="34162" ht="15"/>
    <row r="34163" ht="15"/>
    <row r="34164" ht="15"/>
    <row r="34165" ht="15"/>
    <row r="34166" ht="15"/>
    <row r="34167" ht="15"/>
    <row r="34168" ht="15"/>
    <row r="34169" ht="15"/>
    <row r="34170" ht="15"/>
    <row r="34171" ht="15"/>
    <row r="34172" ht="15"/>
    <row r="34173" ht="15"/>
    <row r="34174" ht="15"/>
    <row r="34175" ht="15"/>
    <row r="34176" ht="15"/>
    <row r="34177" ht="15"/>
    <row r="34178" ht="15"/>
    <row r="34179" ht="15"/>
    <row r="34180" ht="15"/>
    <row r="34181" ht="15"/>
    <row r="34182" ht="15"/>
    <row r="34183" ht="15"/>
    <row r="34184" ht="15"/>
    <row r="34185" ht="15"/>
    <row r="34186" ht="15"/>
    <row r="34187" ht="15"/>
    <row r="34188" ht="15"/>
    <row r="34189" ht="15"/>
    <row r="34190" ht="15"/>
    <row r="34191" ht="15"/>
    <row r="34192" ht="15"/>
    <row r="34193" ht="15"/>
    <row r="34194" ht="15"/>
    <row r="34195" ht="15"/>
    <row r="34196" ht="15"/>
    <row r="34197" ht="15"/>
    <row r="34198" ht="15"/>
    <row r="34199" ht="15"/>
    <row r="34200" ht="15"/>
    <row r="34201" ht="15"/>
    <row r="34202" ht="15"/>
    <row r="34203" ht="15"/>
    <row r="34204" ht="15"/>
    <row r="34205" ht="15"/>
    <row r="34206" ht="15"/>
    <row r="34207" ht="15"/>
    <row r="34208" ht="15"/>
    <row r="34209" ht="15"/>
    <row r="34210" ht="15"/>
    <row r="34211" ht="15"/>
    <row r="34212" ht="15"/>
    <row r="34213" ht="15"/>
    <row r="34214" ht="15"/>
    <row r="34215" ht="15"/>
    <row r="34216" ht="15"/>
    <row r="34217" ht="15"/>
    <row r="34218" ht="15"/>
    <row r="34219" ht="15"/>
    <row r="34220" ht="15"/>
    <row r="34221" ht="15"/>
    <row r="34222" ht="15"/>
    <row r="34223" ht="15"/>
    <row r="34224" ht="15"/>
    <row r="34225" ht="15"/>
    <row r="34226" ht="15"/>
    <row r="34227" ht="15"/>
    <row r="34228" ht="15"/>
    <row r="34229" ht="15"/>
    <row r="34230" ht="15"/>
    <row r="34231" ht="15"/>
    <row r="34232" ht="15"/>
    <row r="34233" ht="15"/>
    <row r="34234" ht="15"/>
    <row r="34235" ht="15"/>
    <row r="34236" ht="15"/>
    <row r="34237" ht="15"/>
    <row r="34238" ht="15"/>
    <row r="34239" ht="15"/>
    <row r="34240" ht="15"/>
    <row r="34241" ht="15"/>
    <row r="34242" ht="15"/>
    <row r="34243" ht="15"/>
    <row r="34244" ht="15"/>
    <row r="34245" ht="15"/>
    <row r="34246" ht="15"/>
    <row r="34247" ht="15"/>
    <row r="34248" ht="15"/>
    <row r="34249" ht="15"/>
    <row r="34250" ht="15"/>
    <row r="34251" ht="15"/>
    <row r="34252" ht="15"/>
    <row r="34253" ht="15"/>
    <row r="34254" ht="15"/>
    <row r="34255" ht="15"/>
    <row r="34256" ht="15"/>
    <row r="34257" ht="15"/>
    <row r="34258" ht="15"/>
    <row r="34259" ht="15"/>
    <row r="34260" ht="15"/>
    <row r="34261" ht="15"/>
    <row r="34262" ht="15"/>
    <row r="34263" ht="15"/>
    <row r="34264" ht="15"/>
    <row r="34265" ht="15"/>
    <row r="34266" ht="15"/>
    <row r="34267" ht="15"/>
    <row r="34268" ht="15"/>
    <row r="34269" ht="15"/>
    <row r="34270" ht="15"/>
    <row r="34271" ht="15"/>
    <row r="34272" ht="15"/>
    <row r="34273" ht="15"/>
    <row r="34274" ht="15"/>
    <row r="34275" ht="15"/>
    <row r="34276" ht="15"/>
    <row r="34277" ht="15"/>
    <row r="34278" ht="15"/>
    <row r="34279" ht="15"/>
    <row r="34280" ht="15"/>
    <row r="34281" ht="15"/>
    <row r="34282" ht="15"/>
    <row r="34283" ht="15"/>
    <row r="34284" ht="15"/>
    <row r="34285" ht="15"/>
    <row r="34286" ht="15"/>
    <row r="34287" ht="15"/>
    <row r="34288" ht="15"/>
    <row r="34289" ht="15"/>
    <row r="34290" ht="15"/>
    <row r="34291" ht="15"/>
    <row r="34292" ht="15"/>
    <row r="34293" ht="15"/>
    <row r="34294" ht="15"/>
    <row r="34295" ht="15"/>
    <row r="34296" ht="15"/>
    <row r="34297" ht="15"/>
    <row r="34298" ht="15"/>
    <row r="34299" ht="15"/>
    <row r="34300" ht="15"/>
    <row r="34301" ht="15"/>
    <row r="34302" ht="15"/>
    <row r="34303" ht="15"/>
    <row r="34304" ht="15"/>
    <row r="34305" ht="15"/>
    <row r="34306" ht="15"/>
    <row r="34307" ht="15"/>
    <row r="34308" ht="15"/>
    <row r="34309" ht="15"/>
    <row r="34310" ht="15"/>
    <row r="34311" ht="15"/>
    <row r="34312" ht="15"/>
    <row r="34313" ht="15"/>
    <row r="34314" ht="15"/>
    <row r="34315" ht="15"/>
    <row r="34316" ht="15"/>
    <row r="34317" ht="15"/>
    <row r="34318" ht="15"/>
    <row r="34319" ht="15"/>
    <row r="34320" ht="15"/>
    <row r="34321" ht="15"/>
    <row r="34322" ht="15"/>
    <row r="34323" ht="15"/>
    <row r="34324" ht="15"/>
    <row r="34325" ht="15"/>
    <row r="34326" ht="15"/>
    <row r="34327" ht="15"/>
    <row r="34328" ht="15"/>
    <row r="34329" ht="15"/>
    <row r="34330" ht="15"/>
    <row r="34331" ht="15"/>
    <row r="34332" ht="15"/>
    <row r="34333" ht="15"/>
    <row r="34334" ht="15"/>
    <row r="34335" ht="15"/>
    <row r="34336" ht="15"/>
    <row r="34337" ht="15"/>
    <row r="34338" ht="15"/>
    <row r="34339" ht="15"/>
    <row r="34340" ht="15"/>
    <row r="34341" ht="15"/>
    <row r="34342" ht="15"/>
    <row r="34343" ht="15"/>
    <row r="34344" ht="15"/>
    <row r="34345" ht="15"/>
    <row r="34346" ht="15"/>
    <row r="34347" ht="15"/>
    <row r="34348" ht="15"/>
    <row r="34349" ht="15"/>
    <row r="34350" ht="15"/>
    <row r="34351" ht="15"/>
    <row r="34352" ht="15"/>
    <row r="34353" ht="15"/>
    <row r="34354" ht="15"/>
    <row r="34355" ht="15"/>
    <row r="34356" ht="15"/>
    <row r="34357" ht="15"/>
    <row r="34358" ht="15"/>
    <row r="34359" ht="15"/>
    <row r="34360" ht="15"/>
    <row r="34361" ht="15"/>
    <row r="34362" ht="15"/>
    <row r="34363" ht="15"/>
    <row r="34364" ht="15"/>
    <row r="34365" ht="15"/>
    <row r="34366" ht="15"/>
    <row r="34367" ht="15"/>
    <row r="34368" ht="15"/>
    <row r="34369" ht="15"/>
    <row r="34370" ht="15"/>
    <row r="34371" ht="15"/>
    <row r="34372" ht="15"/>
    <row r="34373" ht="15"/>
    <row r="34374" ht="15"/>
    <row r="34375" ht="15"/>
    <row r="34376" ht="15"/>
    <row r="34377" ht="15"/>
    <row r="34378" ht="15"/>
    <row r="34379" ht="15"/>
    <row r="34380" ht="15"/>
    <row r="34381" ht="15"/>
    <row r="34382" ht="15"/>
    <row r="34383" ht="15"/>
    <row r="34384" ht="15"/>
    <row r="34385" ht="15"/>
    <row r="34386" ht="15"/>
    <row r="34387" ht="15"/>
    <row r="34388" ht="15"/>
    <row r="34389" ht="15"/>
    <row r="34390" ht="15"/>
    <row r="34391" ht="15"/>
    <row r="34392" ht="15"/>
    <row r="34393" ht="15"/>
    <row r="34394" ht="15"/>
    <row r="34395" ht="15"/>
    <row r="34396" ht="15"/>
    <row r="34397" ht="15"/>
    <row r="34398" ht="15"/>
    <row r="34399" ht="15"/>
    <row r="34400" ht="15"/>
    <row r="34401" ht="15"/>
    <row r="34402" ht="15"/>
    <row r="34403" ht="15"/>
    <row r="34404" ht="15"/>
    <row r="34405" ht="15"/>
    <row r="34406" ht="15"/>
    <row r="34407" ht="15"/>
    <row r="34408" ht="15"/>
    <row r="34409" ht="15"/>
    <row r="34410" ht="15"/>
    <row r="34411" ht="15"/>
    <row r="34412" ht="15"/>
    <row r="34413" ht="15"/>
    <row r="34414" ht="15"/>
    <row r="34415" ht="15"/>
    <row r="34416" ht="15"/>
    <row r="34417" ht="15"/>
    <row r="34418" ht="15"/>
    <row r="34419" ht="15"/>
    <row r="34420" ht="15"/>
    <row r="34421" ht="15"/>
    <row r="34422" ht="15"/>
    <row r="34423" ht="15"/>
    <row r="34424" ht="15"/>
    <row r="34425" ht="15"/>
    <row r="34426" ht="15"/>
    <row r="34427" ht="15"/>
    <row r="34428" ht="15"/>
    <row r="34429" ht="15"/>
    <row r="34430" ht="15"/>
    <row r="34431" ht="15"/>
    <row r="34432" ht="15"/>
    <row r="34433" ht="15"/>
    <row r="34434" ht="15"/>
    <row r="34435" ht="15"/>
    <row r="34436" ht="15"/>
    <row r="34437" ht="15"/>
    <row r="34438" ht="15"/>
    <row r="34439" ht="15"/>
    <row r="34440" ht="15"/>
    <row r="34441" ht="15"/>
    <row r="34442" ht="15"/>
    <row r="34443" ht="15"/>
    <row r="34444" ht="15"/>
    <row r="34445" ht="15"/>
    <row r="34446" ht="15"/>
    <row r="34447" ht="15"/>
    <row r="34448" ht="15"/>
    <row r="34449" ht="15"/>
    <row r="34450" ht="15"/>
    <row r="34451" ht="15"/>
    <row r="34452" ht="15"/>
    <row r="34453" ht="15"/>
    <row r="34454" ht="15"/>
    <row r="34455" ht="15"/>
    <row r="34456" ht="15"/>
    <row r="34457" ht="15"/>
    <row r="34458" ht="15"/>
    <row r="34459" ht="15"/>
    <row r="34460" ht="15"/>
    <row r="34461" ht="15"/>
    <row r="34462" ht="15"/>
    <row r="34463" ht="15"/>
    <row r="34464" ht="15"/>
    <row r="34465" ht="15"/>
    <row r="34466" ht="15"/>
    <row r="34467" ht="15"/>
    <row r="34468" ht="15"/>
    <row r="34469" ht="15"/>
    <row r="34470" ht="15"/>
    <row r="34471" ht="15"/>
    <row r="34472" ht="15"/>
    <row r="34473" ht="15"/>
    <row r="34474" ht="15"/>
    <row r="34475" ht="15"/>
    <row r="34476" ht="15"/>
    <row r="34477" ht="15"/>
    <row r="34478" ht="15"/>
    <row r="34479" ht="15"/>
    <row r="34480" ht="15"/>
    <row r="34481" ht="15"/>
    <row r="34482" ht="15"/>
    <row r="34483" ht="15"/>
    <row r="34484" ht="15"/>
    <row r="34485" ht="15"/>
    <row r="34486" ht="15"/>
    <row r="34487" ht="15"/>
    <row r="34488" ht="15"/>
    <row r="34489" ht="15"/>
    <row r="34490" ht="15"/>
    <row r="34491" ht="15"/>
    <row r="34492" ht="15"/>
    <row r="34493" ht="15"/>
    <row r="34494" ht="15"/>
    <row r="34495" ht="15"/>
    <row r="34496" ht="15"/>
    <row r="34497" ht="15"/>
    <row r="34498" ht="15"/>
    <row r="34499" ht="15"/>
    <row r="34500" ht="15"/>
    <row r="34501" ht="15"/>
    <row r="34502" ht="15"/>
    <row r="34503" ht="15"/>
    <row r="34504" ht="15"/>
    <row r="34505" ht="15"/>
    <row r="34506" ht="15"/>
    <row r="34507" ht="15"/>
    <row r="34508" ht="15"/>
    <row r="34509" ht="15"/>
    <row r="34510" ht="15"/>
    <row r="34511" ht="15"/>
    <row r="34512" ht="15"/>
    <row r="34513" ht="15"/>
    <row r="34514" ht="15"/>
    <row r="34515" ht="15"/>
    <row r="34516" ht="15"/>
    <row r="34517" ht="15"/>
    <row r="34518" ht="15"/>
    <row r="34519" ht="15"/>
    <row r="34520" ht="15"/>
    <row r="34521" ht="15"/>
    <row r="34522" ht="15"/>
    <row r="34523" ht="15"/>
    <row r="34524" ht="15"/>
    <row r="34525" ht="15"/>
    <row r="34526" ht="15"/>
    <row r="34527" ht="15"/>
    <row r="34528" ht="15"/>
    <row r="34529" ht="15"/>
    <row r="34530" ht="15"/>
    <row r="34531" ht="15"/>
    <row r="34532" ht="15"/>
    <row r="34533" ht="15"/>
    <row r="34534" ht="15"/>
    <row r="34535" ht="15"/>
    <row r="34536" ht="15"/>
    <row r="34537" ht="15"/>
    <row r="34538" ht="15"/>
    <row r="34539" ht="15"/>
    <row r="34540" ht="15"/>
    <row r="34541" ht="15"/>
    <row r="34542" ht="15"/>
    <row r="34543" ht="15"/>
    <row r="34544" ht="15"/>
    <row r="34545" ht="15"/>
    <row r="34546" ht="15"/>
    <row r="34547" ht="15"/>
    <row r="34548" ht="15"/>
    <row r="34549" ht="15"/>
    <row r="34550" ht="15"/>
    <row r="34551" ht="15"/>
    <row r="34552" ht="15"/>
    <row r="34553" ht="15"/>
    <row r="34554" ht="15"/>
    <row r="34555" ht="15"/>
    <row r="34556" ht="15"/>
    <row r="34557" ht="15"/>
    <row r="34558" ht="15"/>
    <row r="34559" ht="15"/>
    <row r="34560" ht="15"/>
    <row r="34561" ht="15"/>
    <row r="34562" ht="15"/>
    <row r="34563" ht="15"/>
    <row r="34564" ht="15"/>
    <row r="34565" ht="15"/>
    <row r="34566" ht="15"/>
    <row r="34567" ht="15"/>
    <row r="34568" ht="15"/>
    <row r="34569" ht="15"/>
    <row r="34570" ht="15"/>
    <row r="34571" ht="15"/>
    <row r="34572" ht="15"/>
    <row r="34573" ht="15"/>
    <row r="34574" ht="15"/>
    <row r="34575" ht="15"/>
    <row r="34576" ht="15"/>
    <row r="34577" ht="15"/>
    <row r="34578" ht="15"/>
    <row r="34579" ht="15"/>
    <row r="34580" ht="15"/>
    <row r="34581" ht="15"/>
    <row r="34582" ht="15"/>
    <row r="34583" ht="15"/>
    <row r="34584" ht="15"/>
    <row r="34585" ht="15"/>
    <row r="34586" ht="15"/>
    <row r="34587" ht="15"/>
    <row r="34588" ht="15"/>
    <row r="34589" ht="15"/>
    <row r="34590" ht="15"/>
    <row r="34591" ht="15"/>
    <row r="34592" ht="15"/>
    <row r="34593" ht="15"/>
    <row r="34594" ht="15"/>
    <row r="34595" ht="15"/>
    <row r="34596" ht="15"/>
    <row r="34597" ht="15"/>
    <row r="34598" ht="15"/>
    <row r="34599" ht="15"/>
    <row r="34600" ht="15"/>
    <row r="34601" ht="15"/>
    <row r="34602" ht="15"/>
    <row r="34603" ht="15"/>
    <row r="34604" ht="15"/>
    <row r="34605" ht="15"/>
    <row r="34606" ht="15"/>
    <row r="34607" ht="15"/>
    <row r="34608" ht="15"/>
    <row r="34609" ht="15"/>
    <row r="34610" ht="15"/>
    <row r="34611" ht="15"/>
    <row r="34612" ht="15"/>
    <row r="34613" ht="15"/>
    <row r="34614" ht="15"/>
    <row r="34615" ht="15"/>
    <row r="34616" ht="15"/>
    <row r="34617" ht="15"/>
    <row r="34618" ht="15"/>
    <row r="34619" ht="15"/>
    <row r="34620" ht="15"/>
    <row r="34621" ht="15"/>
    <row r="34622" ht="15"/>
    <row r="34623" ht="15"/>
    <row r="34624" ht="15"/>
    <row r="34625" ht="15"/>
    <row r="34626" ht="15"/>
    <row r="34627" ht="15"/>
    <row r="34628" ht="15"/>
    <row r="34629" ht="15"/>
    <row r="34630" ht="15"/>
    <row r="34631" ht="15"/>
    <row r="34632" ht="15"/>
    <row r="34633" ht="15"/>
    <row r="34634" ht="15"/>
    <row r="34635" ht="15"/>
    <row r="34636" ht="15"/>
    <row r="34637" ht="15"/>
    <row r="34638" ht="15"/>
    <row r="34639" ht="15"/>
    <row r="34640" ht="15"/>
    <row r="34641" ht="15"/>
    <row r="34642" ht="15"/>
    <row r="34643" ht="15"/>
    <row r="34644" ht="15"/>
    <row r="34645" ht="15"/>
    <row r="34646" ht="15"/>
    <row r="34647" ht="15"/>
    <row r="34648" ht="15"/>
    <row r="34649" ht="15"/>
    <row r="34650" ht="15"/>
    <row r="34651" ht="15"/>
    <row r="34652" ht="15"/>
    <row r="34653" ht="15"/>
    <row r="34654" ht="15"/>
    <row r="34655" ht="15"/>
    <row r="34656" ht="15"/>
    <row r="34657" ht="15"/>
    <row r="34658" ht="15"/>
    <row r="34659" ht="15"/>
    <row r="34660" ht="15"/>
    <row r="34661" ht="15"/>
    <row r="34662" ht="15"/>
    <row r="34663" ht="15"/>
    <row r="34664" ht="15"/>
    <row r="34665" ht="15"/>
    <row r="34666" ht="15"/>
    <row r="34667" ht="15"/>
    <row r="34668" ht="15"/>
    <row r="34669" ht="15"/>
    <row r="34670" ht="15"/>
    <row r="34671" ht="15"/>
    <row r="34672" ht="15"/>
    <row r="34673" ht="15"/>
    <row r="34674" ht="15"/>
    <row r="34675" ht="15"/>
    <row r="34676" ht="15"/>
    <row r="34677" ht="15"/>
    <row r="34678" ht="15"/>
    <row r="34679" ht="15"/>
    <row r="34680" ht="15"/>
    <row r="34681" ht="15"/>
    <row r="34682" ht="15"/>
    <row r="34683" ht="15"/>
    <row r="34684" ht="15"/>
    <row r="34685" ht="15"/>
    <row r="34686" ht="15"/>
    <row r="34687" ht="15"/>
    <row r="34688" ht="15"/>
    <row r="34689" ht="15"/>
    <row r="34690" ht="15"/>
    <row r="34691" ht="15"/>
    <row r="34692" ht="15"/>
    <row r="34693" ht="15"/>
    <row r="34694" ht="15"/>
    <row r="34695" ht="15"/>
    <row r="34696" ht="15"/>
    <row r="34697" ht="15"/>
    <row r="34698" ht="15"/>
    <row r="34699" ht="15"/>
    <row r="34700" ht="15"/>
    <row r="34701" ht="15"/>
    <row r="34702" ht="15"/>
    <row r="34703" ht="15"/>
    <row r="34704" ht="15"/>
    <row r="34705" ht="15"/>
    <row r="34706" ht="15"/>
    <row r="34707" ht="15"/>
    <row r="34708" ht="15"/>
    <row r="34709" ht="15"/>
    <row r="34710" ht="15"/>
    <row r="34711" ht="15"/>
    <row r="34712" ht="15"/>
    <row r="34713" ht="15"/>
    <row r="34714" ht="15"/>
    <row r="34715" ht="15"/>
    <row r="34716" ht="15"/>
    <row r="34717" ht="15"/>
    <row r="34718" ht="15"/>
    <row r="34719" ht="15"/>
    <row r="34720" ht="15"/>
    <row r="34721" ht="15"/>
    <row r="34722" ht="15"/>
    <row r="34723" ht="15"/>
    <row r="34724" ht="15"/>
    <row r="34725" ht="15"/>
    <row r="34726" ht="15"/>
    <row r="34727" ht="15"/>
    <row r="34728" ht="15"/>
    <row r="34729" ht="15"/>
    <row r="34730" ht="15"/>
    <row r="34731" ht="15"/>
    <row r="34732" ht="15"/>
    <row r="34733" ht="15"/>
    <row r="34734" ht="15"/>
    <row r="34735" ht="15"/>
    <row r="34736" ht="15"/>
    <row r="34737" ht="15"/>
    <row r="34738" ht="15"/>
    <row r="34739" ht="15"/>
    <row r="34740" ht="15"/>
    <row r="34741" ht="15"/>
    <row r="34742" ht="15"/>
    <row r="34743" ht="15"/>
    <row r="34744" ht="15"/>
    <row r="34745" ht="15"/>
    <row r="34746" ht="15"/>
    <row r="34747" ht="15"/>
    <row r="34748" ht="15"/>
    <row r="34749" ht="15"/>
    <row r="34750" ht="15"/>
    <row r="34751" ht="15"/>
    <row r="34752" ht="15"/>
    <row r="34753" ht="15"/>
    <row r="34754" ht="15"/>
    <row r="34755" ht="15"/>
    <row r="34756" ht="15"/>
    <row r="34757" ht="15"/>
    <row r="34758" ht="15"/>
    <row r="34759" ht="15"/>
    <row r="34760" ht="15"/>
    <row r="34761" ht="15"/>
    <row r="34762" ht="15"/>
    <row r="34763" ht="15"/>
    <row r="34764" ht="15"/>
    <row r="34765" ht="15"/>
    <row r="34766" ht="15"/>
    <row r="34767" ht="15"/>
    <row r="34768" ht="15"/>
    <row r="34769" ht="15"/>
    <row r="34770" ht="15"/>
    <row r="34771" ht="15"/>
    <row r="34772" ht="15"/>
    <row r="34773" ht="15"/>
    <row r="34774" ht="15"/>
    <row r="34775" ht="15"/>
    <row r="34776" ht="15"/>
    <row r="34777" ht="15"/>
    <row r="34778" ht="15"/>
    <row r="34779" ht="15"/>
    <row r="34780" ht="15"/>
    <row r="34781" ht="15"/>
    <row r="34782" ht="15"/>
    <row r="34783" ht="15"/>
    <row r="34784" ht="15"/>
    <row r="34785" ht="15"/>
    <row r="34786" ht="15"/>
    <row r="34787" ht="15"/>
    <row r="34788" ht="15"/>
    <row r="34789" ht="15"/>
    <row r="34790" ht="15"/>
    <row r="34791" ht="15"/>
    <row r="34792" ht="15"/>
    <row r="34793" ht="15"/>
    <row r="34794" ht="15"/>
    <row r="34795" ht="15"/>
    <row r="34796" ht="15"/>
    <row r="34797" ht="15"/>
    <row r="34798" ht="15"/>
    <row r="34799" ht="15"/>
    <row r="34800" ht="15"/>
    <row r="34801" ht="15"/>
    <row r="34802" ht="15"/>
    <row r="34803" ht="15"/>
    <row r="34804" ht="15"/>
    <row r="34805" ht="15"/>
    <row r="34806" ht="15"/>
    <row r="34807" ht="15"/>
    <row r="34808" ht="15"/>
    <row r="34809" ht="15"/>
    <row r="34810" ht="15"/>
    <row r="34811" ht="15"/>
    <row r="34812" ht="15"/>
    <row r="34813" ht="15"/>
    <row r="34814" ht="15"/>
    <row r="34815" ht="15"/>
    <row r="34816" ht="15"/>
    <row r="34817" ht="15"/>
    <row r="34818" ht="15"/>
    <row r="34819" ht="15"/>
    <row r="34820" ht="15"/>
    <row r="34821" ht="15"/>
    <row r="34822" ht="15"/>
    <row r="34823" ht="15"/>
    <row r="34824" ht="15"/>
    <row r="34825" ht="15"/>
    <row r="34826" ht="15"/>
    <row r="34827" ht="15"/>
    <row r="34828" ht="15"/>
    <row r="34829" ht="15"/>
    <row r="34830" ht="15"/>
    <row r="34831" ht="15"/>
    <row r="34832" ht="15"/>
    <row r="34833" ht="15"/>
    <row r="34834" ht="15"/>
    <row r="34835" ht="15"/>
    <row r="34836" ht="15"/>
    <row r="34837" ht="15"/>
    <row r="34838" ht="15"/>
    <row r="34839" ht="15"/>
    <row r="34840" ht="15"/>
    <row r="34841" ht="15"/>
    <row r="34842" ht="15"/>
    <row r="34843" ht="15"/>
    <row r="34844" ht="15"/>
    <row r="34845" ht="15"/>
    <row r="34846" ht="15"/>
    <row r="34847" ht="15"/>
    <row r="34848" ht="15"/>
    <row r="34849" ht="15"/>
    <row r="34850" ht="15"/>
    <row r="34851" ht="15"/>
    <row r="34852" ht="15"/>
    <row r="34853" ht="15"/>
    <row r="34854" ht="15"/>
    <row r="34855" ht="15"/>
    <row r="34856" ht="15"/>
    <row r="34857" ht="15"/>
    <row r="34858" ht="15"/>
    <row r="34859" ht="15"/>
    <row r="34860" ht="15"/>
    <row r="34861" ht="15"/>
    <row r="34862" ht="15"/>
    <row r="34863" ht="15"/>
    <row r="34864" ht="15"/>
    <row r="34865" ht="15"/>
    <row r="34866" ht="15"/>
    <row r="34867" ht="15"/>
    <row r="34868" ht="15"/>
    <row r="34869" ht="15"/>
    <row r="34870" ht="15"/>
    <row r="34871" ht="15"/>
    <row r="34872" ht="15"/>
    <row r="34873" ht="15"/>
    <row r="34874" ht="15"/>
    <row r="34875" ht="15"/>
    <row r="34876" ht="15"/>
    <row r="34877" ht="15"/>
    <row r="34878" ht="15"/>
    <row r="34879" ht="15"/>
    <row r="34880" ht="15"/>
    <row r="34881" ht="15"/>
    <row r="34882" ht="15"/>
    <row r="34883" ht="15"/>
    <row r="34884" ht="15"/>
    <row r="34885" ht="15"/>
    <row r="34886" ht="15"/>
    <row r="34887" ht="15"/>
    <row r="34888" ht="15"/>
    <row r="34889" ht="15"/>
    <row r="34890" ht="15"/>
    <row r="34891" ht="15"/>
    <row r="34892" ht="15"/>
    <row r="34893" ht="15"/>
    <row r="34894" ht="15"/>
    <row r="34895" ht="15"/>
    <row r="34896" ht="15"/>
    <row r="34897" ht="15"/>
    <row r="34898" ht="15"/>
    <row r="34899" ht="15"/>
    <row r="34900" ht="15"/>
    <row r="34901" ht="15"/>
    <row r="34902" ht="15"/>
    <row r="34903" ht="15"/>
    <row r="34904" ht="15"/>
    <row r="34905" ht="15"/>
    <row r="34906" ht="15"/>
    <row r="34907" ht="15"/>
    <row r="34908" ht="15"/>
    <row r="34909" ht="15"/>
    <row r="34910" ht="15"/>
    <row r="34911" ht="15"/>
    <row r="34912" ht="15"/>
    <row r="34913" ht="15"/>
    <row r="34914" ht="15"/>
    <row r="34915" ht="15"/>
    <row r="34916" ht="15"/>
    <row r="34917" ht="15"/>
    <row r="34918" ht="15"/>
    <row r="34919" ht="15"/>
    <row r="34920" ht="15"/>
    <row r="34921" ht="15"/>
    <row r="34922" ht="15"/>
    <row r="34923" ht="15"/>
    <row r="34924" ht="15"/>
    <row r="34925" ht="15"/>
    <row r="34926" ht="15"/>
    <row r="34927" ht="15"/>
    <row r="34928" ht="15"/>
    <row r="34929" ht="15"/>
    <row r="34930" ht="15"/>
    <row r="34931" ht="15"/>
    <row r="34932" ht="15"/>
    <row r="34933" ht="15"/>
    <row r="34934" ht="15"/>
    <row r="34935" ht="15"/>
    <row r="34936" ht="15"/>
    <row r="34937" ht="15"/>
    <row r="34938" ht="15"/>
    <row r="34939" ht="15"/>
    <row r="34940" ht="15"/>
    <row r="34941" ht="15"/>
    <row r="34942" ht="15"/>
    <row r="34943" ht="15"/>
    <row r="34944" ht="15"/>
    <row r="34945" ht="15"/>
    <row r="34946" ht="15"/>
    <row r="34947" ht="15"/>
    <row r="34948" ht="15"/>
    <row r="34949" ht="15"/>
    <row r="34950" ht="15"/>
    <row r="34951" ht="15"/>
    <row r="34952" ht="15"/>
    <row r="34953" ht="15"/>
    <row r="34954" ht="15"/>
    <row r="34955" ht="15"/>
    <row r="34956" ht="15"/>
    <row r="34957" ht="15"/>
    <row r="34958" ht="15"/>
    <row r="34959" ht="15"/>
    <row r="34960" ht="15"/>
    <row r="34961" ht="15"/>
    <row r="34962" ht="15"/>
    <row r="34963" ht="15"/>
    <row r="34964" ht="15"/>
    <row r="34965" ht="15"/>
    <row r="34966" ht="15"/>
    <row r="34967" ht="15"/>
    <row r="34968" ht="15"/>
    <row r="34969" ht="15"/>
    <row r="34970" ht="15"/>
    <row r="34971" ht="15"/>
    <row r="34972" ht="15"/>
    <row r="34973" ht="15"/>
    <row r="34974" ht="15"/>
    <row r="34975" ht="15"/>
    <row r="34976" ht="15"/>
    <row r="34977" ht="15"/>
    <row r="34978" ht="15"/>
    <row r="34979" ht="15"/>
    <row r="34980" ht="15"/>
    <row r="34981" ht="15"/>
    <row r="34982" ht="15"/>
    <row r="34983" ht="15"/>
    <row r="34984" ht="15"/>
    <row r="34985" ht="15"/>
    <row r="34986" ht="15"/>
    <row r="34987" ht="15"/>
    <row r="34988" ht="15"/>
    <row r="34989" ht="15"/>
    <row r="34990" ht="15"/>
    <row r="34991" ht="15"/>
    <row r="34992" ht="15"/>
    <row r="34993" ht="15"/>
    <row r="34994" ht="15"/>
    <row r="34995" ht="15"/>
    <row r="34996" ht="15"/>
    <row r="34997" ht="15"/>
    <row r="34998" ht="15"/>
    <row r="34999" ht="15"/>
    <row r="35000" ht="15"/>
    <row r="35001" ht="15"/>
    <row r="35002" ht="15"/>
    <row r="35003" ht="15"/>
    <row r="35004" ht="15"/>
    <row r="35005" ht="15"/>
    <row r="35006" ht="15"/>
    <row r="35007" ht="15"/>
    <row r="35008" ht="15"/>
    <row r="35009" ht="15"/>
    <row r="35010" ht="15"/>
    <row r="35011" ht="15"/>
    <row r="35012" ht="15"/>
    <row r="35013" ht="15"/>
    <row r="35014" ht="15"/>
    <row r="35015" ht="15"/>
    <row r="35016" ht="15"/>
    <row r="35017" ht="15"/>
    <row r="35018" ht="15"/>
    <row r="35019" ht="15"/>
    <row r="35020" ht="15"/>
    <row r="35021" ht="15"/>
    <row r="35022" ht="15"/>
    <row r="35023" ht="15"/>
    <row r="35024" ht="15"/>
    <row r="35025" ht="15"/>
    <row r="35026" ht="15"/>
    <row r="35027" ht="15"/>
    <row r="35028" ht="15"/>
    <row r="35029" ht="15"/>
    <row r="35030" ht="15"/>
    <row r="35031" ht="15"/>
    <row r="35032" ht="15"/>
    <row r="35033" ht="15"/>
    <row r="35034" ht="15"/>
    <row r="35035" ht="15"/>
    <row r="35036" ht="15"/>
    <row r="35037" ht="15"/>
    <row r="35038" ht="15"/>
    <row r="35039" ht="15"/>
    <row r="35040" ht="15"/>
    <row r="35041" ht="15"/>
    <row r="35042" ht="15"/>
    <row r="35043" ht="15"/>
    <row r="35044" ht="15"/>
    <row r="35045" ht="15"/>
    <row r="35046" ht="15"/>
    <row r="35047" ht="15"/>
    <row r="35048" ht="15"/>
    <row r="35049" ht="15"/>
    <row r="35050" ht="15"/>
    <row r="35051" ht="15"/>
    <row r="35052" ht="15"/>
    <row r="35053" ht="15"/>
    <row r="35054" ht="15"/>
    <row r="35055" ht="15"/>
    <row r="35056" ht="15"/>
    <row r="35057" ht="15"/>
    <row r="35058" ht="15"/>
    <row r="35059" ht="15"/>
    <row r="35060" ht="15"/>
    <row r="35061" ht="15"/>
    <row r="35062" ht="15"/>
    <row r="35063" ht="15"/>
    <row r="35064" ht="15"/>
    <row r="35065" ht="15"/>
    <row r="35066" ht="15"/>
    <row r="35067" ht="15"/>
    <row r="35068" ht="15"/>
    <row r="35069" ht="15"/>
    <row r="35070" ht="15"/>
    <row r="35071" ht="15"/>
    <row r="35072" ht="15"/>
    <row r="35073" ht="15"/>
    <row r="35074" ht="15"/>
    <row r="35075" ht="15"/>
    <row r="35076" ht="15"/>
    <row r="35077" ht="15"/>
    <row r="35078" ht="15"/>
    <row r="35079" ht="15"/>
    <row r="35080" ht="15"/>
    <row r="35081" ht="15"/>
    <row r="35082" ht="15"/>
    <row r="35083" ht="15"/>
    <row r="35084" ht="15"/>
    <row r="35085" ht="15"/>
    <row r="35086" ht="15"/>
    <row r="35087" ht="15"/>
    <row r="35088" ht="15"/>
    <row r="35089" ht="15"/>
    <row r="35090" ht="15"/>
    <row r="35091" ht="15"/>
    <row r="35092" ht="15"/>
    <row r="35093" ht="15"/>
    <row r="35094" ht="15"/>
    <row r="35095" ht="15"/>
    <row r="35096" ht="15"/>
    <row r="35097" ht="15"/>
    <row r="35098" ht="15"/>
    <row r="35099" ht="15"/>
    <row r="35100" ht="15"/>
    <row r="35101" ht="15"/>
    <row r="35102" ht="15"/>
    <row r="35103" ht="15"/>
    <row r="35104" ht="15"/>
    <row r="35105" ht="15"/>
    <row r="35106" ht="15"/>
    <row r="35107" ht="15"/>
    <row r="35108" ht="15"/>
    <row r="35109" ht="15"/>
    <row r="35110" ht="15"/>
    <row r="35111" ht="15"/>
    <row r="35112" ht="15"/>
    <row r="35113" ht="15"/>
    <row r="35114" ht="15"/>
    <row r="35115" ht="15"/>
    <row r="35116" ht="15"/>
    <row r="35117" ht="15"/>
    <row r="35118" ht="15"/>
    <row r="35119" ht="15"/>
    <row r="35120" ht="15"/>
    <row r="35121" ht="15"/>
    <row r="35122" ht="15"/>
    <row r="35123" ht="15"/>
    <row r="35124" ht="15"/>
    <row r="35125" ht="15"/>
    <row r="35126" ht="15"/>
    <row r="35127" ht="15"/>
    <row r="35128" ht="15"/>
    <row r="35129" ht="15"/>
    <row r="35130" ht="15"/>
    <row r="35131" ht="15"/>
    <row r="35132" ht="15"/>
    <row r="35133" ht="15"/>
    <row r="35134" ht="15"/>
    <row r="35135" ht="15"/>
    <row r="35136" ht="15"/>
    <row r="35137" ht="15"/>
    <row r="35138" ht="15"/>
    <row r="35139" ht="15"/>
    <row r="35140" ht="15"/>
    <row r="35141" ht="15"/>
    <row r="35142" ht="15"/>
    <row r="35143" ht="15"/>
    <row r="35144" ht="15"/>
    <row r="35145" ht="15"/>
    <row r="35146" ht="15"/>
    <row r="35147" ht="15"/>
    <row r="35148" ht="15"/>
    <row r="35149" ht="15"/>
    <row r="35150" ht="15"/>
    <row r="35151" ht="15"/>
    <row r="35152" ht="15"/>
    <row r="35153" ht="15"/>
    <row r="35154" ht="15"/>
    <row r="35155" ht="15"/>
    <row r="35156" ht="15"/>
    <row r="35157" ht="15"/>
    <row r="35158" ht="15"/>
    <row r="35159" ht="15"/>
    <row r="35160" ht="15"/>
    <row r="35161" ht="15"/>
    <row r="35162" ht="15"/>
    <row r="35163" ht="15"/>
    <row r="35164" ht="15"/>
    <row r="35165" ht="15"/>
    <row r="35166" ht="15"/>
    <row r="35167" ht="15"/>
    <row r="35168" ht="15"/>
    <row r="35169" ht="15"/>
    <row r="35170" ht="15"/>
    <row r="35171" ht="15"/>
    <row r="35172" ht="15"/>
    <row r="35173" ht="15"/>
    <row r="35174" ht="15"/>
    <row r="35175" ht="15"/>
    <row r="35176" ht="15"/>
    <row r="35177" ht="15"/>
    <row r="35178" ht="15"/>
    <row r="35179" ht="15"/>
    <row r="35180" ht="15"/>
    <row r="35181" ht="15"/>
    <row r="35182" ht="15"/>
    <row r="35183" ht="15"/>
    <row r="35184" ht="15"/>
    <row r="35185" ht="15"/>
    <row r="35186" ht="15"/>
    <row r="35187" ht="15"/>
    <row r="35188" ht="15"/>
    <row r="35189" ht="15"/>
    <row r="35190" ht="15"/>
    <row r="35191" ht="15"/>
    <row r="35192" ht="15"/>
    <row r="35193" ht="15"/>
    <row r="35194" ht="15"/>
    <row r="35195" ht="15"/>
    <row r="35196" ht="15"/>
    <row r="35197" ht="15"/>
    <row r="35198" ht="15"/>
    <row r="35199" ht="15"/>
    <row r="35200" ht="15"/>
    <row r="35201" ht="15"/>
    <row r="35202" ht="15"/>
    <row r="35203" ht="15"/>
    <row r="35204" ht="15"/>
    <row r="35205" ht="15"/>
    <row r="35206" ht="15"/>
    <row r="35207" ht="15"/>
    <row r="35208" ht="15"/>
    <row r="35209" ht="15"/>
    <row r="35210" ht="15"/>
    <row r="35211" ht="15"/>
    <row r="35212" ht="15"/>
    <row r="35213" ht="15"/>
    <row r="35214" ht="15"/>
    <row r="35215" ht="15"/>
    <row r="35216" ht="15"/>
    <row r="35217" ht="15"/>
    <row r="35218" ht="15"/>
    <row r="35219" ht="15"/>
    <row r="35220" ht="15"/>
    <row r="35221" ht="15"/>
    <row r="35222" ht="15"/>
    <row r="35223" ht="15"/>
    <row r="35224" ht="15"/>
    <row r="35225" ht="15"/>
    <row r="35226" ht="15"/>
    <row r="35227" ht="15"/>
    <row r="35228" ht="15"/>
    <row r="35229" ht="15"/>
    <row r="35230" ht="15"/>
    <row r="35231" ht="15"/>
    <row r="35232" ht="15"/>
    <row r="35233" ht="15"/>
    <row r="35234" ht="15"/>
    <row r="35235" ht="15"/>
    <row r="35236" ht="15"/>
    <row r="35237" ht="15"/>
    <row r="35238" ht="15"/>
    <row r="35239" ht="15"/>
    <row r="35240" ht="15"/>
    <row r="35241" ht="15"/>
    <row r="35242" ht="15"/>
    <row r="35243" ht="15"/>
    <row r="35244" ht="15"/>
    <row r="35245" ht="15"/>
    <row r="35246" ht="15"/>
    <row r="35247" ht="15"/>
    <row r="35248" ht="15"/>
    <row r="35249" ht="15"/>
    <row r="35250" ht="15"/>
    <row r="35251" ht="15"/>
    <row r="35252" ht="15"/>
    <row r="35253" ht="15"/>
    <row r="35254" ht="15"/>
    <row r="35255" ht="15"/>
    <row r="35256" ht="15"/>
    <row r="35257" ht="15"/>
    <row r="35258" ht="15"/>
    <row r="35259" ht="15"/>
    <row r="35260" ht="15"/>
    <row r="35261" ht="15"/>
    <row r="35262" ht="15"/>
    <row r="35263" ht="15"/>
    <row r="35264" ht="15"/>
    <row r="35265" ht="15"/>
    <row r="35266" ht="15"/>
    <row r="35267" ht="15"/>
    <row r="35268" ht="15"/>
    <row r="35269" ht="15"/>
    <row r="35270" ht="15"/>
    <row r="35271" ht="15"/>
    <row r="35272" ht="15"/>
    <row r="35273" ht="15"/>
    <row r="35274" ht="15"/>
    <row r="35275" ht="15"/>
    <row r="35276" ht="15"/>
    <row r="35277" ht="15"/>
    <row r="35278" ht="15"/>
    <row r="35279" ht="15"/>
    <row r="35280" ht="15"/>
    <row r="35281" ht="15"/>
    <row r="35282" ht="15"/>
    <row r="35283" ht="15"/>
    <row r="35284" ht="15"/>
    <row r="35285" ht="15"/>
    <row r="35286" ht="15"/>
    <row r="35287" ht="15"/>
    <row r="35288" ht="15"/>
    <row r="35289" ht="15"/>
    <row r="35290" ht="15"/>
    <row r="35291" ht="15"/>
    <row r="35292" ht="15"/>
    <row r="35293" ht="15"/>
    <row r="35294" ht="15"/>
    <row r="35295" ht="15"/>
    <row r="35296" ht="15"/>
    <row r="35297" ht="15"/>
    <row r="35298" ht="15"/>
    <row r="35299" ht="15"/>
    <row r="35300" ht="15"/>
    <row r="35301" ht="15"/>
    <row r="35302" ht="15"/>
    <row r="35303" ht="15"/>
    <row r="35304" ht="15"/>
    <row r="35305" ht="15"/>
    <row r="35306" ht="15"/>
    <row r="35307" ht="15"/>
    <row r="35308" ht="15"/>
    <row r="35309" ht="15"/>
    <row r="35310" ht="15"/>
    <row r="35311" ht="15"/>
    <row r="35312" ht="15"/>
    <row r="35313" ht="15"/>
    <row r="35314" ht="15"/>
    <row r="35315" ht="15"/>
    <row r="35316" ht="15"/>
    <row r="35317" ht="15"/>
    <row r="35318" ht="15"/>
    <row r="35319" ht="15"/>
    <row r="35320" ht="15"/>
    <row r="35321" ht="15"/>
    <row r="35322" ht="15"/>
    <row r="35323" ht="15"/>
    <row r="35324" ht="15"/>
    <row r="35325" ht="15"/>
    <row r="35326" ht="15"/>
    <row r="35327" ht="15"/>
    <row r="35328" ht="15"/>
    <row r="35329" ht="15"/>
    <row r="35330" ht="15"/>
    <row r="35331" ht="15"/>
    <row r="35332" ht="15"/>
    <row r="35333" ht="15"/>
    <row r="35334" ht="15"/>
    <row r="35335" ht="15"/>
    <row r="35336" ht="15"/>
    <row r="35337" ht="15"/>
    <row r="35338" ht="15"/>
    <row r="35339" ht="15"/>
    <row r="35340" ht="15"/>
    <row r="35341" ht="15"/>
    <row r="35342" ht="15"/>
    <row r="35343" ht="15"/>
    <row r="35344" ht="15"/>
    <row r="35345" ht="15"/>
    <row r="35346" ht="15"/>
    <row r="35347" ht="15"/>
    <row r="35348" ht="15"/>
    <row r="35349" ht="15"/>
    <row r="35350" ht="15"/>
    <row r="35351" ht="15"/>
    <row r="35352" ht="15"/>
    <row r="35353" ht="15"/>
    <row r="35354" ht="15"/>
    <row r="35355" ht="15"/>
    <row r="35356" ht="15"/>
    <row r="35357" ht="15"/>
    <row r="35358" ht="15"/>
    <row r="35359" ht="15"/>
    <row r="35360" ht="15"/>
    <row r="35361" ht="15"/>
    <row r="35362" ht="15"/>
    <row r="35363" ht="15"/>
    <row r="35364" ht="15"/>
    <row r="35365" ht="15"/>
    <row r="35366" ht="15"/>
    <row r="35367" ht="15"/>
    <row r="35368" ht="15"/>
    <row r="35369" ht="15"/>
    <row r="35370" ht="15"/>
    <row r="35371" ht="15"/>
    <row r="35372" ht="15"/>
    <row r="35373" ht="15"/>
    <row r="35374" ht="15"/>
    <row r="35375" ht="15"/>
    <row r="35376" ht="15"/>
    <row r="35377" ht="15"/>
    <row r="35378" ht="15"/>
    <row r="35379" ht="15"/>
    <row r="35380" ht="15"/>
    <row r="35381" ht="15"/>
    <row r="35382" ht="15"/>
    <row r="35383" ht="15"/>
    <row r="35384" ht="15"/>
    <row r="35385" ht="15"/>
    <row r="35386" ht="15"/>
    <row r="35387" ht="15"/>
    <row r="35388" ht="15"/>
    <row r="35389" ht="15"/>
    <row r="35390" ht="15"/>
    <row r="35391" ht="15"/>
    <row r="35392" ht="15"/>
    <row r="35393" ht="15"/>
    <row r="35394" ht="15"/>
    <row r="35395" ht="15"/>
    <row r="35396" ht="15"/>
    <row r="35397" ht="15"/>
    <row r="35398" ht="15"/>
    <row r="35399" ht="15"/>
    <row r="35400" ht="15"/>
    <row r="35401" ht="15"/>
    <row r="35402" ht="15"/>
    <row r="35403" ht="15"/>
    <row r="35404" ht="15"/>
    <row r="35405" ht="15"/>
    <row r="35406" ht="15"/>
    <row r="35407" ht="15"/>
    <row r="35408" ht="15"/>
    <row r="35409" ht="15"/>
    <row r="35410" ht="15"/>
    <row r="35411" ht="15"/>
    <row r="35412" ht="15"/>
    <row r="35413" ht="15"/>
    <row r="35414" ht="15"/>
    <row r="35415" ht="15"/>
    <row r="35416" ht="15"/>
    <row r="35417" ht="15"/>
    <row r="35418" ht="15"/>
    <row r="35419" ht="15"/>
    <row r="35420" ht="15"/>
    <row r="35421" ht="15"/>
    <row r="35422" ht="15"/>
    <row r="35423" ht="15"/>
    <row r="35424" ht="15"/>
    <row r="35425" ht="15"/>
    <row r="35426" ht="15"/>
    <row r="35427" ht="15"/>
    <row r="35428" ht="15"/>
    <row r="35429" ht="15"/>
    <row r="35430" ht="15"/>
    <row r="35431" ht="15"/>
    <row r="35432" ht="15"/>
    <row r="35433" ht="15"/>
    <row r="35434" ht="15"/>
    <row r="35435" ht="15"/>
    <row r="35436" ht="15"/>
    <row r="35437" ht="15"/>
    <row r="35438" ht="15"/>
    <row r="35439" ht="15"/>
    <row r="35440" ht="15"/>
    <row r="35441" ht="15"/>
    <row r="35442" ht="15"/>
    <row r="35443" ht="15"/>
    <row r="35444" ht="15"/>
    <row r="35445" ht="15"/>
    <row r="35446" ht="15"/>
    <row r="35447" ht="15"/>
    <row r="35448" ht="15"/>
    <row r="35449" ht="15"/>
    <row r="35450" ht="15"/>
    <row r="35451" ht="15"/>
    <row r="35452" ht="15"/>
    <row r="35453" ht="15"/>
    <row r="35454" ht="15"/>
    <row r="35455" ht="15"/>
    <row r="35456" ht="15"/>
    <row r="35457" ht="15"/>
    <row r="35458" ht="15"/>
    <row r="35459" ht="15"/>
    <row r="35460" ht="15"/>
    <row r="35461" ht="15"/>
    <row r="35462" ht="15"/>
    <row r="35463" ht="15"/>
    <row r="35464" ht="15"/>
    <row r="35465" ht="15"/>
    <row r="35466" ht="15"/>
    <row r="35467" ht="15"/>
    <row r="35468" ht="15"/>
    <row r="35469" ht="15"/>
    <row r="35470" ht="15"/>
    <row r="35471" ht="15"/>
    <row r="35472" ht="15"/>
    <row r="35473" ht="15"/>
    <row r="35474" ht="15"/>
    <row r="35475" ht="15"/>
    <row r="35476" ht="15"/>
    <row r="35477" ht="15"/>
    <row r="35478" ht="15"/>
    <row r="35479" ht="15"/>
    <row r="35480" ht="15"/>
    <row r="35481" ht="15"/>
    <row r="35482" ht="15"/>
    <row r="35483" ht="15"/>
    <row r="35484" ht="15"/>
    <row r="35485" ht="15"/>
    <row r="35486" ht="15"/>
    <row r="35487" ht="15"/>
    <row r="35488" ht="15"/>
    <row r="35489" ht="15"/>
    <row r="35490" ht="15"/>
    <row r="35491" ht="15"/>
    <row r="35492" ht="15"/>
    <row r="35493" ht="15"/>
    <row r="35494" ht="15"/>
    <row r="35495" ht="15"/>
    <row r="35496" ht="15"/>
    <row r="35497" ht="15"/>
    <row r="35498" ht="15"/>
    <row r="35499" ht="15"/>
    <row r="35500" ht="15"/>
    <row r="35501" ht="15"/>
    <row r="35502" ht="15"/>
    <row r="35503" ht="15"/>
    <row r="35504" ht="15"/>
    <row r="35505" ht="15"/>
    <row r="35506" ht="15"/>
    <row r="35507" ht="15"/>
    <row r="35508" ht="15"/>
    <row r="35509" ht="15"/>
    <row r="35510" ht="15"/>
    <row r="35511" ht="15"/>
    <row r="35512" ht="15"/>
    <row r="35513" ht="15"/>
    <row r="35514" ht="15"/>
    <row r="35515" ht="15"/>
    <row r="35516" ht="15"/>
    <row r="35517" ht="15"/>
    <row r="35518" ht="15"/>
    <row r="35519" ht="15"/>
    <row r="35520" ht="15"/>
    <row r="35521" ht="15"/>
    <row r="35522" ht="15"/>
    <row r="35523" ht="15"/>
    <row r="35524" ht="15"/>
    <row r="35525" ht="15"/>
    <row r="35526" ht="15"/>
    <row r="35527" ht="15"/>
    <row r="35528" ht="15"/>
    <row r="35529" ht="15"/>
    <row r="35530" ht="15"/>
    <row r="35531" ht="15"/>
    <row r="35532" ht="15"/>
    <row r="35533" ht="15"/>
    <row r="35534" ht="15"/>
    <row r="35535" ht="15"/>
    <row r="35536" ht="15"/>
    <row r="35537" ht="15"/>
    <row r="35538" ht="15"/>
    <row r="35539" ht="15"/>
    <row r="35540" ht="15"/>
    <row r="35541" ht="15"/>
    <row r="35542" ht="15"/>
    <row r="35543" ht="15"/>
    <row r="35544" ht="15"/>
    <row r="35545" ht="15"/>
    <row r="35546" ht="15"/>
    <row r="35547" ht="15"/>
    <row r="35548" ht="15"/>
    <row r="35549" ht="15"/>
    <row r="35550" ht="15"/>
    <row r="35551" ht="15"/>
    <row r="35552" ht="15"/>
    <row r="35553" ht="15"/>
    <row r="35554" ht="15"/>
    <row r="35555" ht="15"/>
    <row r="35556" ht="15"/>
    <row r="35557" ht="15"/>
    <row r="35558" ht="15"/>
    <row r="35559" ht="15"/>
    <row r="35560" ht="15"/>
    <row r="35561" ht="15"/>
    <row r="35562" ht="15"/>
    <row r="35563" ht="15"/>
    <row r="35564" ht="15"/>
    <row r="35565" ht="15"/>
    <row r="35566" ht="15"/>
    <row r="35567" ht="15"/>
    <row r="35568" ht="15"/>
    <row r="35569" ht="15"/>
    <row r="35570" ht="15"/>
    <row r="35571" ht="15"/>
    <row r="35572" ht="15"/>
    <row r="35573" ht="15"/>
    <row r="35574" ht="15"/>
    <row r="35575" ht="15"/>
    <row r="35576" ht="15"/>
    <row r="35577" ht="15"/>
    <row r="35578" ht="15"/>
    <row r="35579" ht="15"/>
    <row r="35580" ht="15"/>
    <row r="35581" ht="15"/>
    <row r="35582" ht="15"/>
    <row r="35583" ht="15"/>
    <row r="35584" ht="15"/>
    <row r="35585" ht="15"/>
    <row r="35586" ht="15"/>
    <row r="35587" ht="15"/>
    <row r="35588" ht="15"/>
    <row r="35589" ht="15"/>
    <row r="35590" ht="15"/>
    <row r="35591" ht="15"/>
    <row r="35592" ht="15"/>
    <row r="35593" ht="15"/>
    <row r="35594" ht="15"/>
    <row r="35595" ht="15"/>
    <row r="35596" ht="15"/>
    <row r="35597" ht="15"/>
    <row r="35598" ht="15"/>
    <row r="35599" ht="15"/>
    <row r="35600" ht="15"/>
    <row r="35601" ht="15"/>
    <row r="35602" ht="15"/>
    <row r="35603" ht="15"/>
    <row r="35604" ht="15"/>
    <row r="35605" ht="15"/>
    <row r="35606" ht="15"/>
    <row r="35607" ht="15"/>
    <row r="35608" ht="15"/>
    <row r="35609" ht="15"/>
    <row r="35610" ht="15"/>
    <row r="35611" ht="15"/>
    <row r="35612" ht="15"/>
    <row r="35613" ht="15"/>
    <row r="35614" ht="15"/>
    <row r="35615" ht="15"/>
    <row r="35616" ht="15"/>
    <row r="35617" ht="15"/>
    <row r="35618" ht="15"/>
    <row r="35619" ht="15"/>
    <row r="35620" ht="15"/>
    <row r="35621" ht="15"/>
    <row r="35622" ht="15"/>
    <row r="35623" ht="15"/>
    <row r="35624" ht="15"/>
    <row r="35625" ht="15"/>
    <row r="35626" ht="15"/>
    <row r="35627" ht="15"/>
    <row r="35628" ht="15"/>
    <row r="35629" ht="15"/>
    <row r="35630" ht="15"/>
    <row r="35631" ht="15"/>
    <row r="35632" ht="15"/>
    <row r="35633" ht="15"/>
    <row r="35634" ht="15"/>
    <row r="35635" ht="15"/>
    <row r="35636" ht="15"/>
    <row r="35637" ht="15"/>
    <row r="35638" ht="15"/>
    <row r="35639" ht="15"/>
    <row r="35640" ht="15"/>
    <row r="35641" ht="15"/>
    <row r="35642" ht="15"/>
    <row r="35643" ht="15"/>
    <row r="35644" ht="15"/>
    <row r="35645" ht="15"/>
    <row r="35646" ht="15"/>
    <row r="35647" ht="15"/>
    <row r="35648" ht="15"/>
    <row r="35649" ht="15"/>
    <row r="35650" ht="15"/>
    <row r="35651" ht="15"/>
    <row r="35652" ht="15"/>
    <row r="35653" ht="15"/>
    <row r="35654" ht="15"/>
    <row r="35655" ht="15"/>
    <row r="35656" ht="15"/>
    <row r="35657" ht="15"/>
    <row r="35658" ht="15"/>
    <row r="35659" ht="15"/>
    <row r="35660" ht="15"/>
    <row r="35661" ht="15"/>
    <row r="35662" ht="15"/>
    <row r="35663" ht="15"/>
    <row r="35664" ht="15"/>
    <row r="35665" ht="15"/>
    <row r="35666" ht="15"/>
    <row r="35667" ht="15"/>
    <row r="35668" ht="15"/>
    <row r="35669" ht="15"/>
    <row r="35670" ht="15"/>
    <row r="35671" ht="15"/>
    <row r="35672" ht="15"/>
    <row r="35673" ht="15"/>
    <row r="35674" ht="15"/>
    <row r="35675" ht="15"/>
    <row r="35676" ht="15"/>
    <row r="35677" ht="15"/>
    <row r="35678" ht="15"/>
    <row r="35679" ht="15"/>
    <row r="35680" ht="15"/>
    <row r="35681" ht="15"/>
    <row r="35682" ht="15"/>
    <row r="35683" ht="15"/>
    <row r="35684" ht="15"/>
    <row r="35685" ht="15"/>
    <row r="35686" ht="15"/>
    <row r="35687" ht="15"/>
    <row r="35688" ht="15"/>
    <row r="35689" ht="15"/>
    <row r="35690" ht="15"/>
    <row r="35691" ht="15"/>
    <row r="35692" ht="15"/>
    <row r="35693" ht="15"/>
    <row r="35694" ht="15"/>
    <row r="35695" ht="15"/>
    <row r="35696" ht="15"/>
    <row r="35697" ht="15"/>
    <row r="35698" ht="15"/>
    <row r="35699" ht="15"/>
    <row r="35700" ht="15"/>
    <row r="35701" ht="15"/>
    <row r="35702" ht="15"/>
    <row r="35703" ht="15"/>
    <row r="35704" ht="15"/>
    <row r="35705" ht="15"/>
    <row r="35706" ht="15"/>
    <row r="35707" ht="15"/>
    <row r="35708" ht="15"/>
    <row r="35709" ht="15"/>
    <row r="35710" ht="15"/>
    <row r="35711" ht="15"/>
    <row r="35712" ht="15"/>
    <row r="35713" ht="15"/>
    <row r="35714" ht="15"/>
    <row r="35715" ht="15"/>
    <row r="35716" ht="15"/>
    <row r="35717" ht="15"/>
    <row r="35718" ht="15"/>
    <row r="35719" ht="15"/>
    <row r="35720" ht="15"/>
    <row r="35721" ht="15"/>
    <row r="35722" ht="15"/>
    <row r="35723" ht="15"/>
    <row r="35724" ht="15"/>
    <row r="35725" ht="15"/>
    <row r="35726" ht="15"/>
    <row r="35727" ht="15"/>
    <row r="35728" ht="15"/>
    <row r="35729" ht="15"/>
    <row r="35730" ht="15"/>
    <row r="35731" ht="15"/>
    <row r="35732" ht="15"/>
    <row r="35733" ht="15"/>
    <row r="35734" ht="15"/>
    <row r="35735" ht="15"/>
    <row r="35736" ht="15"/>
    <row r="35737" ht="15"/>
    <row r="35738" ht="15"/>
    <row r="35739" ht="15"/>
    <row r="35740" ht="15"/>
    <row r="35741" ht="15"/>
    <row r="35742" ht="15"/>
    <row r="35743" ht="15"/>
    <row r="35744" ht="15"/>
    <row r="35745" ht="15"/>
    <row r="35746" ht="15"/>
    <row r="35747" ht="15"/>
    <row r="35748" ht="15"/>
    <row r="35749" ht="15"/>
    <row r="35750" ht="15"/>
    <row r="35751" ht="15"/>
    <row r="35752" ht="15"/>
    <row r="35753" ht="15"/>
    <row r="35754" ht="15"/>
    <row r="35755" ht="15"/>
    <row r="35756" ht="15"/>
    <row r="35757" ht="15"/>
    <row r="35758" ht="15"/>
    <row r="35759" ht="15"/>
    <row r="35760" ht="15"/>
    <row r="35761" ht="15"/>
    <row r="35762" ht="15"/>
    <row r="35763" ht="15"/>
    <row r="35764" ht="15"/>
    <row r="35765" ht="15"/>
    <row r="35766" ht="15"/>
    <row r="35767" ht="15"/>
    <row r="35768" ht="15"/>
    <row r="35769" ht="15"/>
    <row r="35770" ht="15"/>
    <row r="35771" ht="15"/>
    <row r="35772" ht="15"/>
    <row r="35773" ht="15"/>
    <row r="35774" ht="15"/>
    <row r="35775" ht="15"/>
    <row r="35776" ht="15"/>
    <row r="35777" ht="15"/>
    <row r="35778" ht="15"/>
    <row r="35779" ht="15"/>
    <row r="35780" ht="15"/>
    <row r="35781" ht="15"/>
    <row r="35782" ht="15"/>
    <row r="35783" ht="15"/>
    <row r="35784" ht="15"/>
    <row r="35785" ht="15"/>
    <row r="35786" ht="15"/>
    <row r="35787" ht="15"/>
    <row r="35788" ht="15"/>
    <row r="35789" ht="15"/>
    <row r="35790" ht="15"/>
    <row r="35791" ht="15"/>
    <row r="35792" ht="15"/>
    <row r="35793" ht="15"/>
    <row r="35794" ht="15"/>
    <row r="35795" ht="15"/>
    <row r="35796" ht="15"/>
    <row r="35797" ht="15"/>
    <row r="35798" ht="15"/>
    <row r="35799" ht="15"/>
    <row r="35800" ht="15"/>
    <row r="35801" ht="15"/>
    <row r="35802" ht="15"/>
    <row r="35803" ht="15"/>
    <row r="35804" ht="15"/>
    <row r="35805" ht="15"/>
    <row r="35806" ht="15"/>
    <row r="35807" ht="15"/>
    <row r="35808" ht="15"/>
    <row r="35809" ht="15"/>
    <row r="35810" ht="15"/>
    <row r="35811" ht="15"/>
    <row r="35812" ht="15"/>
    <row r="35813" ht="15"/>
    <row r="35814" ht="15"/>
    <row r="35815" ht="15"/>
    <row r="35816" ht="15"/>
    <row r="35817" ht="15"/>
    <row r="35818" ht="15"/>
    <row r="35819" ht="15"/>
    <row r="35820" ht="15"/>
    <row r="35821" ht="15"/>
    <row r="35822" ht="15"/>
    <row r="35823" ht="15"/>
    <row r="35824" ht="15"/>
    <row r="35825" ht="15"/>
    <row r="35826" ht="15"/>
    <row r="35827" ht="15"/>
    <row r="35828" ht="15"/>
    <row r="35829" ht="15"/>
    <row r="35830" ht="15"/>
    <row r="35831" ht="15"/>
    <row r="35832" ht="15"/>
    <row r="35833" ht="15"/>
    <row r="35834" ht="15"/>
    <row r="35835" ht="15"/>
    <row r="35836" ht="15"/>
    <row r="35837" ht="15"/>
    <row r="35838" ht="15"/>
    <row r="35839" ht="15"/>
    <row r="35840" ht="15"/>
    <row r="35841" ht="15"/>
    <row r="35842" ht="15"/>
    <row r="35843" ht="15"/>
    <row r="35844" ht="15"/>
    <row r="35845" ht="15"/>
    <row r="35846" ht="15"/>
    <row r="35847" ht="15"/>
    <row r="35848" ht="15"/>
    <row r="35849" ht="15"/>
    <row r="35850" ht="15"/>
    <row r="35851" ht="15"/>
    <row r="35852" ht="15"/>
    <row r="35853" ht="15"/>
    <row r="35854" ht="15"/>
    <row r="35855" ht="15"/>
    <row r="35856" ht="15"/>
    <row r="35857" ht="15"/>
    <row r="35858" ht="15"/>
    <row r="35859" ht="15"/>
    <row r="35860" ht="15"/>
    <row r="35861" ht="15"/>
    <row r="35862" ht="15"/>
    <row r="35863" ht="15"/>
    <row r="35864" ht="15"/>
    <row r="35865" ht="15"/>
    <row r="35866" ht="15"/>
    <row r="35867" ht="15"/>
    <row r="35868" ht="15"/>
    <row r="35869" ht="15"/>
    <row r="35870" ht="15"/>
    <row r="35871" ht="15"/>
    <row r="35872" ht="15"/>
    <row r="35873" ht="15"/>
    <row r="35874" ht="15"/>
    <row r="35875" ht="15"/>
    <row r="35876" ht="15"/>
    <row r="35877" ht="15"/>
    <row r="35878" ht="15"/>
    <row r="35879" ht="15"/>
    <row r="35880" ht="15"/>
    <row r="35881" ht="15"/>
    <row r="35882" ht="15"/>
    <row r="35883" ht="15"/>
    <row r="35884" ht="15"/>
    <row r="35885" ht="15"/>
    <row r="35886" ht="15"/>
    <row r="35887" ht="15"/>
    <row r="35888" ht="15"/>
    <row r="35889" ht="15"/>
    <row r="35890" ht="15"/>
    <row r="35891" ht="15"/>
    <row r="35892" ht="15"/>
    <row r="35893" ht="15"/>
    <row r="35894" ht="15"/>
    <row r="35895" ht="15"/>
    <row r="35896" ht="15"/>
    <row r="35897" ht="15"/>
    <row r="35898" ht="15"/>
    <row r="35899" ht="15"/>
    <row r="35900" ht="15"/>
    <row r="35901" ht="15"/>
    <row r="35902" ht="15"/>
    <row r="35903" ht="15"/>
    <row r="35904" ht="15"/>
    <row r="35905" ht="15"/>
    <row r="35906" ht="15"/>
    <row r="35907" ht="15"/>
    <row r="35908" ht="15"/>
    <row r="35909" ht="15"/>
    <row r="35910" ht="15"/>
    <row r="35911" ht="15"/>
    <row r="35912" ht="15"/>
    <row r="35913" ht="15"/>
    <row r="35914" ht="15"/>
    <row r="35915" ht="15"/>
    <row r="35916" ht="15"/>
    <row r="35917" ht="15"/>
    <row r="35918" ht="15"/>
    <row r="35919" ht="15"/>
    <row r="35920" ht="15"/>
    <row r="35921" ht="15"/>
    <row r="35922" ht="15"/>
    <row r="35923" ht="15"/>
    <row r="35924" ht="15"/>
    <row r="35925" ht="15"/>
    <row r="35926" ht="15"/>
    <row r="35927" ht="15"/>
    <row r="35928" ht="15"/>
    <row r="35929" ht="15"/>
    <row r="35930" ht="15"/>
    <row r="35931" ht="15"/>
    <row r="35932" ht="15"/>
    <row r="35933" ht="15"/>
    <row r="35934" ht="15"/>
    <row r="35935" ht="15"/>
    <row r="35936" ht="15"/>
    <row r="35937" ht="15"/>
    <row r="35938" ht="15"/>
    <row r="35939" ht="15"/>
    <row r="35940" ht="15"/>
    <row r="35941" ht="15"/>
    <row r="35942" ht="15"/>
    <row r="35943" ht="15"/>
    <row r="35944" ht="15"/>
    <row r="35945" ht="15"/>
    <row r="35946" ht="15"/>
    <row r="35947" ht="15"/>
    <row r="35948" ht="15"/>
    <row r="35949" ht="15"/>
    <row r="35950" ht="15"/>
    <row r="35951" ht="15"/>
    <row r="35952" ht="15"/>
    <row r="35953" ht="15"/>
    <row r="35954" ht="15"/>
    <row r="35955" ht="15"/>
    <row r="35956" ht="15"/>
    <row r="35957" ht="15"/>
    <row r="35958" ht="15"/>
    <row r="35959" ht="15"/>
    <row r="35960" ht="15"/>
    <row r="35961" ht="15"/>
    <row r="35962" ht="15"/>
    <row r="35963" ht="15"/>
    <row r="35964" ht="15"/>
    <row r="35965" ht="15"/>
    <row r="35966" ht="15"/>
    <row r="35967" ht="15"/>
    <row r="35968" ht="15"/>
    <row r="35969" ht="15"/>
    <row r="35970" ht="15"/>
    <row r="35971" ht="15"/>
    <row r="35972" ht="15"/>
    <row r="35973" ht="15"/>
    <row r="35974" ht="15"/>
    <row r="35975" ht="15"/>
    <row r="35976" ht="15"/>
    <row r="35977" ht="15"/>
    <row r="35978" ht="15"/>
    <row r="35979" ht="15"/>
    <row r="35980" ht="15"/>
    <row r="35981" ht="15"/>
    <row r="35982" ht="15"/>
    <row r="35983" ht="15"/>
    <row r="35984" ht="15"/>
    <row r="35985" ht="15"/>
    <row r="35986" ht="15"/>
    <row r="35987" ht="15"/>
    <row r="35988" ht="15"/>
    <row r="35989" ht="15"/>
    <row r="35990" ht="15"/>
    <row r="35991" ht="15"/>
    <row r="35992" ht="15"/>
    <row r="35993" ht="15"/>
    <row r="35994" ht="15"/>
    <row r="35995" ht="15"/>
    <row r="35996" ht="15"/>
    <row r="35997" ht="15"/>
    <row r="35998" ht="15"/>
    <row r="35999" ht="15"/>
    <row r="36000" ht="15"/>
    <row r="36001" ht="15"/>
    <row r="36002" ht="15"/>
    <row r="36003" ht="15"/>
    <row r="36004" ht="15"/>
    <row r="36005" ht="15"/>
    <row r="36006" ht="15"/>
    <row r="36007" ht="15"/>
    <row r="36008" ht="15"/>
    <row r="36009" ht="15"/>
    <row r="36010" ht="15"/>
    <row r="36011" ht="15"/>
    <row r="36012" ht="15"/>
    <row r="36013" ht="15"/>
    <row r="36014" ht="15"/>
    <row r="36015" ht="15"/>
    <row r="36016" ht="15"/>
    <row r="36017" ht="15"/>
    <row r="36018" ht="15"/>
    <row r="36019" ht="15"/>
    <row r="36020" ht="15"/>
    <row r="36021" ht="15"/>
    <row r="36022" ht="15"/>
    <row r="36023" ht="15"/>
    <row r="36024" ht="15"/>
    <row r="36025" ht="15"/>
    <row r="36026" ht="15"/>
    <row r="36027" ht="15"/>
    <row r="36028" ht="15"/>
    <row r="36029" ht="15"/>
    <row r="36030" ht="15"/>
    <row r="36031" ht="15"/>
    <row r="36032" ht="15"/>
    <row r="36033" ht="15"/>
    <row r="36034" ht="15"/>
    <row r="36035" ht="15"/>
    <row r="36036" ht="15"/>
    <row r="36037" ht="15"/>
    <row r="36038" ht="15"/>
    <row r="36039" ht="15"/>
    <row r="36040" ht="15"/>
    <row r="36041" ht="15"/>
    <row r="36042" ht="15"/>
    <row r="36043" ht="15"/>
    <row r="36044" ht="15"/>
    <row r="36045" ht="15"/>
    <row r="36046" ht="15"/>
    <row r="36047" ht="15"/>
    <row r="36048" ht="15"/>
    <row r="36049" ht="15"/>
    <row r="36050" ht="15"/>
    <row r="36051" ht="15"/>
    <row r="36052" ht="15"/>
    <row r="36053" ht="15"/>
    <row r="36054" ht="15"/>
    <row r="36055" ht="15"/>
    <row r="36056" ht="15"/>
    <row r="36057" ht="15"/>
    <row r="36058" ht="15"/>
    <row r="36059" ht="15"/>
    <row r="36060" ht="15"/>
    <row r="36061" ht="15"/>
    <row r="36062" ht="15"/>
    <row r="36063" ht="15"/>
    <row r="36064" ht="15"/>
    <row r="36065" ht="15"/>
    <row r="36066" ht="15"/>
    <row r="36067" ht="15"/>
    <row r="36068" ht="15"/>
    <row r="36069" ht="15"/>
    <row r="36070" ht="15"/>
    <row r="36071" ht="15"/>
    <row r="36072" ht="15"/>
    <row r="36073" ht="15"/>
    <row r="36074" ht="15"/>
    <row r="36075" ht="15"/>
    <row r="36076" ht="15"/>
    <row r="36077" ht="15"/>
    <row r="36078" ht="15"/>
    <row r="36079" ht="15"/>
    <row r="36080" ht="15"/>
    <row r="36081" ht="15"/>
    <row r="36082" ht="15"/>
    <row r="36083" ht="15"/>
    <row r="36084" ht="15"/>
    <row r="36085" ht="15"/>
    <row r="36086" ht="15"/>
    <row r="36087" ht="15"/>
    <row r="36088" ht="15"/>
    <row r="36089" ht="15"/>
    <row r="36090" ht="15"/>
    <row r="36091" ht="15"/>
    <row r="36092" ht="15"/>
    <row r="36093" ht="15"/>
    <row r="36094" ht="15"/>
    <row r="36095" ht="15"/>
    <row r="36096" ht="15"/>
    <row r="36097" ht="15"/>
    <row r="36098" ht="15"/>
    <row r="36099" ht="15"/>
    <row r="36100" ht="15"/>
    <row r="36101" ht="15"/>
    <row r="36102" ht="15"/>
    <row r="36103" ht="15"/>
    <row r="36104" ht="15"/>
    <row r="36105" ht="15"/>
    <row r="36106" ht="15"/>
    <row r="36107" ht="15"/>
    <row r="36108" ht="15"/>
    <row r="36109" ht="15"/>
    <row r="36110" ht="15"/>
    <row r="36111" ht="15"/>
    <row r="36112" ht="15"/>
    <row r="36113" ht="15"/>
    <row r="36114" ht="15"/>
    <row r="36115" ht="15"/>
    <row r="36116" ht="15"/>
    <row r="36117" ht="15"/>
    <row r="36118" ht="15"/>
    <row r="36119" ht="15"/>
    <row r="36120" ht="15"/>
    <row r="36121" ht="15"/>
    <row r="36122" ht="15"/>
    <row r="36123" ht="15"/>
    <row r="36124" ht="15"/>
    <row r="36125" ht="15"/>
    <row r="36126" ht="15"/>
    <row r="36127" ht="15"/>
    <row r="36128" ht="15"/>
    <row r="36129" ht="15"/>
    <row r="36130" ht="15"/>
    <row r="36131" ht="15"/>
    <row r="36132" ht="15"/>
    <row r="36133" ht="15"/>
    <row r="36134" ht="15"/>
    <row r="36135" ht="15"/>
    <row r="36136" ht="15"/>
    <row r="36137" ht="15"/>
    <row r="36138" ht="15"/>
    <row r="36139" ht="15"/>
    <row r="36140" ht="15"/>
    <row r="36141" ht="15"/>
    <row r="36142" ht="15"/>
    <row r="36143" ht="15"/>
    <row r="36144" ht="15"/>
    <row r="36145" ht="15"/>
    <row r="36146" ht="15"/>
    <row r="36147" ht="15"/>
    <row r="36148" ht="15"/>
    <row r="36149" ht="15"/>
    <row r="36150" ht="15"/>
    <row r="36151" ht="15"/>
    <row r="36152" ht="15"/>
    <row r="36153" ht="15"/>
    <row r="36154" ht="15"/>
    <row r="36155" ht="15"/>
    <row r="36156" ht="15"/>
    <row r="36157" ht="15"/>
    <row r="36158" ht="15"/>
    <row r="36159" ht="15"/>
    <row r="36160" ht="15"/>
    <row r="36161" ht="15"/>
    <row r="36162" ht="15"/>
    <row r="36163" ht="15"/>
    <row r="36164" ht="15"/>
    <row r="36165" ht="15"/>
    <row r="36166" ht="15"/>
    <row r="36167" ht="15"/>
    <row r="36168" ht="15"/>
    <row r="36169" ht="15"/>
    <row r="36170" ht="15"/>
    <row r="36171" ht="15"/>
    <row r="36172" ht="15"/>
    <row r="36173" ht="15"/>
    <row r="36174" ht="15"/>
    <row r="36175" ht="15"/>
    <row r="36176" ht="15"/>
    <row r="36177" ht="15"/>
    <row r="36178" ht="15"/>
    <row r="36179" ht="15"/>
    <row r="36180" ht="15"/>
    <row r="36181" ht="15"/>
    <row r="36182" ht="15"/>
    <row r="36183" ht="15"/>
    <row r="36184" ht="15"/>
    <row r="36185" ht="15"/>
    <row r="36186" ht="15"/>
    <row r="36187" ht="15"/>
    <row r="36188" ht="15"/>
    <row r="36189" ht="15"/>
    <row r="36190" ht="15"/>
    <row r="36191" ht="15"/>
    <row r="36192" ht="15"/>
    <row r="36193" ht="15"/>
    <row r="36194" ht="15"/>
    <row r="36195" ht="15"/>
    <row r="36196" ht="15"/>
    <row r="36197" ht="15"/>
    <row r="36198" ht="15"/>
    <row r="36199" ht="15"/>
    <row r="36200" ht="15"/>
    <row r="36201" ht="15"/>
    <row r="36202" ht="15"/>
    <row r="36203" ht="15"/>
    <row r="36204" ht="15"/>
    <row r="36205" ht="15"/>
    <row r="36206" ht="15"/>
    <row r="36207" ht="15"/>
    <row r="36208" ht="15"/>
    <row r="36209" ht="15"/>
    <row r="36210" ht="15"/>
    <row r="36211" ht="15"/>
    <row r="36212" ht="15"/>
    <row r="36213" ht="15"/>
    <row r="36214" ht="15"/>
    <row r="36215" ht="15"/>
    <row r="36216" ht="15"/>
    <row r="36217" ht="15"/>
    <row r="36218" ht="15"/>
    <row r="36219" ht="15"/>
    <row r="36220" ht="15"/>
    <row r="36221" ht="15"/>
    <row r="36222" ht="15"/>
    <row r="36223" ht="15"/>
    <row r="36224" ht="15"/>
    <row r="36225" ht="15"/>
    <row r="36226" ht="15"/>
    <row r="36227" ht="15"/>
    <row r="36228" ht="15"/>
    <row r="36229" ht="15"/>
    <row r="36230" ht="15"/>
    <row r="36231" ht="15"/>
    <row r="36232" ht="15"/>
    <row r="36233" ht="15"/>
    <row r="36234" ht="15"/>
    <row r="36235" ht="15"/>
    <row r="36236" ht="15"/>
    <row r="36237" ht="15"/>
    <row r="36238" ht="15"/>
    <row r="36239" ht="15"/>
    <row r="36240" ht="15"/>
    <row r="36241" ht="15"/>
    <row r="36242" ht="15"/>
    <row r="36243" ht="15"/>
    <row r="36244" ht="15"/>
    <row r="36245" ht="15"/>
    <row r="36246" ht="15"/>
    <row r="36247" ht="15"/>
    <row r="36248" ht="15"/>
    <row r="36249" ht="15"/>
    <row r="36250" ht="15"/>
    <row r="36251" ht="15"/>
    <row r="36252" ht="15"/>
    <row r="36253" ht="15"/>
    <row r="36254" ht="15"/>
    <row r="36255" ht="15"/>
    <row r="36256" ht="15"/>
    <row r="36257" ht="15"/>
    <row r="36258" ht="15"/>
    <row r="36259" ht="15"/>
    <row r="36260" ht="15"/>
    <row r="36261" ht="15"/>
    <row r="36262" ht="15"/>
    <row r="36263" ht="15"/>
    <row r="36264" ht="15"/>
    <row r="36265" ht="15"/>
    <row r="36266" ht="15"/>
    <row r="36267" ht="15"/>
    <row r="36268" ht="15"/>
    <row r="36269" ht="15"/>
    <row r="36270" ht="15"/>
    <row r="36271" ht="15"/>
    <row r="36272" ht="15"/>
    <row r="36273" ht="15"/>
    <row r="36274" ht="15"/>
    <row r="36275" ht="15"/>
    <row r="36276" ht="15"/>
    <row r="36277" ht="15"/>
    <row r="36278" ht="15"/>
    <row r="36279" ht="15"/>
    <row r="36280" ht="15"/>
    <row r="36281" ht="15"/>
    <row r="36282" ht="15"/>
    <row r="36283" ht="15"/>
    <row r="36284" ht="15"/>
    <row r="36285" ht="15"/>
    <row r="36286" ht="15"/>
    <row r="36287" ht="15"/>
    <row r="36288" ht="15"/>
    <row r="36289" ht="15"/>
    <row r="36290" ht="15"/>
    <row r="36291" ht="15"/>
    <row r="36292" ht="15"/>
    <row r="36293" ht="15"/>
    <row r="36294" ht="15"/>
    <row r="36295" ht="15"/>
    <row r="36296" ht="15"/>
    <row r="36297" ht="15"/>
    <row r="36298" ht="15"/>
    <row r="36299" ht="15"/>
    <row r="36300" ht="15"/>
    <row r="36301" ht="15"/>
    <row r="36302" ht="15"/>
    <row r="36303" ht="15"/>
    <row r="36304" ht="15"/>
    <row r="36305" ht="15"/>
    <row r="36306" ht="15"/>
    <row r="36307" ht="15"/>
    <row r="36308" ht="15"/>
    <row r="36309" ht="15"/>
    <row r="36310" ht="15"/>
    <row r="36311" ht="15"/>
    <row r="36312" ht="15"/>
    <row r="36313" ht="15"/>
    <row r="36314" ht="15"/>
    <row r="36315" ht="15"/>
    <row r="36316" ht="15"/>
    <row r="36317" ht="15"/>
    <row r="36318" ht="15"/>
    <row r="36319" ht="15"/>
    <row r="36320" ht="15"/>
    <row r="36321" ht="15"/>
    <row r="36322" ht="15"/>
    <row r="36323" ht="15"/>
    <row r="36324" ht="15"/>
    <row r="36325" ht="15"/>
    <row r="36326" ht="15"/>
    <row r="36327" ht="15"/>
    <row r="36328" ht="15"/>
    <row r="36329" ht="15"/>
    <row r="36330" ht="15"/>
    <row r="36331" ht="15"/>
    <row r="36332" ht="15"/>
    <row r="36333" ht="15"/>
    <row r="36334" ht="15"/>
    <row r="36335" ht="15"/>
    <row r="36336" ht="15"/>
    <row r="36337" ht="15"/>
    <row r="36338" ht="15"/>
    <row r="36339" ht="15"/>
    <row r="36340" ht="15"/>
    <row r="36341" ht="15"/>
    <row r="36342" ht="15"/>
    <row r="36343" ht="15"/>
    <row r="36344" ht="15"/>
    <row r="36345" ht="15"/>
    <row r="36346" ht="15"/>
    <row r="36347" ht="15"/>
    <row r="36348" ht="15"/>
    <row r="36349" ht="15"/>
    <row r="36350" ht="15"/>
    <row r="36351" ht="15"/>
    <row r="36352" ht="15"/>
    <row r="36353" ht="15"/>
    <row r="36354" ht="15"/>
    <row r="36355" ht="15"/>
    <row r="36356" ht="15"/>
    <row r="36357" ht="15"/>
    <row r="36358" ht="15"/>
    <row r="36359" ht="15"/>
    <row r="36360" ht="15"/>
    <row r="36361" ht="15"/>
    <row r="36362" ht="15"/>
    <row r="36363" ht="15"/>
    <row r="36364" ht="15"/>
    <row r="36365" ht="15"/>
    <row r="36366" ht="15"/>
    <row r="36367" ht="15"/>
    <row r="36368" ht="15"/>
    <row r="36369" ht="15"/>
    <row r="36370" ht="15"/>
    <row r="36371" ht="15"/>
    <row r="36372" ht="15"/>
    <row r="36373" ht="15"/>
    <row r="36374" ht="15"/>
    <row r="36375" ht="15"/>
    <row r="36376" ht="15"/>
    <row r="36377" ht="15"/>
    <row r="36378" ht="15"/>
    <row r="36379" ht="15"/>
    <row r="36380" ht="15"/>
    <row r="36381" ht="15"/>
    <row r="36382" ht="15"/>
    <row r="36383" ht="15"/>
    <row r="36384" ht="15"/>
    <row r="36385" ht="15"/>
    <row r="36386" ht="15"/>
    <row r="36387" ht="15"/>
    <row r="36388" ht="15"/>
    <row r="36389" ht="15"/>
    <row r="36390" ht="15"/>
    <row r="36391" ht="15"/>
    <row r="36392" ht="15"/>
    <row r="36393" ht="15"/>
    <row r="36394" ht="15"/>
    <row r="36395" ht="15"/>
    <row r="36396" ht="15"/>
    <row r="36397" ht="15"/>
    <row r="36398" ht="15"/>
    <row r="36399" ht="15"/>
    <row r="36400" ht="15"/>
    <row r="36401" ht="15"/>
    <row r="36402" ht="15"/>
    <row r="36403" ht="15"/>
    <row r="36404" ht="15"/>
    <row r="36405" ht="15"/>
    <row r="36406" ht="15"/>
    <row r="36407" ht="15"/>
    <row r="36408" ht="15"/>
    <row r="36409" ht="15"/>
    <row r="36410" ht="15"/>
    <row r="36411" ht="15"/>
    <row r="36412" ht="15"/>
    <row r="36413" ht="15"/>
    <row r="36414" ht="15"/>
    <row r="36415" ht="15"/>
    <row r="36416" ht="15"/>
    <row r="36417" ht="15"/>
    <row r="36418" ht="15"/>
    <row r="36419" ht="15"/>
    <row r="36420" ht="15"/>
    <row r="36421" ht="15"/>
    <row r="36422" ht="15"/>
    <row r="36423" ht="15"/>
    <row r="36424" ht="15"/>
    <row r="36425" ht="15"/>
    <row r="36426" ht="15"/>
    <row r="36427" ht="15"/>
    <row r="36428" ht="15"/>
    <row r="36429" ht="15"/>
    <row r="36430" ht="15"/>
    <row r="36431" ht="15"/>
    <row r="36432" ht="15"/>
    <row r="36433" ht="15"/>
    <row r="36434" ht="15"/>
    <row r="36435" ht="15"/>
    <row r="36436" ht="15"/>
    <row r="36437" ht="15"/>
    <row r="36438" ht="15"/>
    <row r="36439" ht="15"/>
    <row r="36440" ht="15"/>
    <row r="36441" ht="15"/>
    <row r="36442" ht="15"/>
    <row r="36443" ht="15"/>
    <row r="36444" ht="15"/>
    <row r="36445" ht="15"/>
    <row r="36446" ht="15"/>
    <row r="36447" ht="15"/>
    <row r="36448" ht="15"/>
    <row r="36449" ht="15"/>
    <row r="36450" ht="15"/>
    <row r="36451" ht="15"/>
    <row r="36452" ht="15"/>
    <row r="36453" ht="15"/>
    <row r="36454" ht="15"/>
    <row r="36455" ht="15"/>
    <row r="36456" ht="15"/>
    <row r="36457" ht="15"/>
    <row r="36458" ht="15"/>
    <row r="36459" ht="15"/>
    <row r="36460" ht="15"/>
    <row r="36461" ht="15"/>
    <row r="36462" ht="15"/>
    <row r="36463" ht="15"/>
    <row r="36464" ht="15"/>
    <row r="36465" ht="15"/>
    <row r="36466" ht="15"/>
    <row r="36467" ht="15"/>
    <row r="36468" ht="15"/>
    <row r="36469" ht="15"/>
    <row r="36470" ht="15"/>
    <row r="36471" ht="15"/>
    <row r="36472" ht="15"/>
    <row r="36473" ht="15"/>
    <row r="36474" ht="15"/>
    <row r="36475" ht="15"/>
    <row r="36476" ht="15"/>
    <row r="36477" ht="15"/>
    <row r="36478" ht="15"/>
    <row r="36479" ht="15"/>
    <row r="36480" ht="15"/>
    <row r="36481" ht="15"/>
    <row r="36482" ht="15"/>
    <row r="36483" ht="15"/>
    <row r="36484" ht="15"/>
    <row r="36485" ht="15"/>
    <row r="36486" ht="15"/>
    <row r="36487" ht="15"/>
    <row r="36488" ht="15"/>
    <row r="36489" ht="15"/>
    <row r="36490" ht="15"/>
    <row r="36491" ht="15"/>
    <row r="36492" ht="15"/>
    <row r="36493" ht="15"/>
    <row r="36494" ht="15"/>
    <row r="36495" ht="15"/>
    <row r="36496" ht="15"/>
    <row r="36497" ht="15"/>
    <row r="36498" ht="15"/>
    <row r="36499" ht="15"/>
    <row r="36500" ht="15"/>
    <row r="36501" ht="15"/>
    <row r="36502" ht="15"/>
    <row r="36503" ht="15"/>
    <row r="36504" ht="15"/>
    <row r="36505" ht="15"/>
    <row r="36506" ht="15"/>
    <row r="36507" ht="15"/>
    <row r="36508" ht="15"/>
    <row r="36509" ht="15"/>
    <row r="36510" ht="15"/>
    <row r="36511" ht="15"/>
    <row r="36512" ht="15"/>
    <row r="36513" ht="15"/>
    <row r="36514" ht="15"/>
    <row r="36515" ht="15"/>
    <row r="36516" ht="15"/>
    <row r="36517" ht="15"/>
    <row r="36518" ht="15"/>
    <row r="36519" ht="15"/>
    <row r="36520" ht="15"/>
    <row r="36521" ht="15"/>
    <row r="36522" ht="15"/>
    <row r="36523" ht="15"/>
    <row r="36524" ht="15"/>
    <row r="36525" ht="15"/>
    <row r="36526" ht="15"/>
    <row r="36527" ht="15"/>
    <row r="36528" ht="15"/>
    <row r="36529" ht="15"/>
    <row r="36530" ht="15"/>
    <row r="36531" ht="15"/>
    <row r="36532" ht="15"/>
    <row r="36533" ht="15"/>
    <row r="36534" ht="15"/>
    <row r="36535" ht="15"/>
    <row r="36536" ht="15"/>
    <row r="36537" ht="15"/>
    <row r="36538" ht="15"/>
    <row r="36539" ht="15"/>
    <row r="36540" ht="15"/>
    <row r="36541" ht="15"/>
    <row r="36542" ht="15"/>
    <row r="36543" ht="15"/>
    <row r="36544" ht="15"/>
    <row r="36545" ht="15"/>
    <row r="36546" ht="15"/>
    <row r="36547" ht="15"/>
    <row r="36548" ht="15"/>
    <row r="36549" ht="15"/>
    <row r="36550" ht="15"/>
    <row r="36551" ht="15"/>
    <row r="36552" ht="15"/>
    <row r="36553" ht="15"/>
    <row r="36554" ht="15"/>
    <row r="36555" ht="15"/>
    <row r="36556" ht="15"/>
    <row r="36557" ht="15"/>
    <row r="36558" ht="15"/>
    <row r="36559" ht="15"/>
    <row r="36560" ht="15"/>
    <row r="36561" ht="15"/>
    <row r="36562" ht="15"/>
    <row r="36563" ht="15"/>
    <row r="36564" ht="15"/>
    <row r="36565" ht="15"/>
    <row r="36566" ht="15"/>
    <row r="36567" ht="15"/>
    <row r="36568" ht="15"/>
    <row r="36569" ht="15"/>
    <row r="36570" ht="15"/>
    <row r="36571" ht="15"/>
    <row r="36572" ht="15"/>
    <row r="36573" ht="15"/>
    <row r="36574" ht="15"/>
    <row r="36575" ht="15"/>
    <row r="36576" ht="15"/>
    <row r="36577" ht="15"/>
    <row r="36578" ht="15"/>
    <row r="36579" ht="15"/>
    <row r="36580" ht="15"/>
    <row r="36581" ht="15"/>
    <row r="36582" ht="15"/>
    <row r="36583" ht="15"/>
    <row r="36584" ht="15"/>
    <row r="36585" ht="15"/>
    <row r="36586" ht="15"/>
    <row r="36587" ht="15"/>
    <row r="36588" ht="15"/>
    <row r="36589" ht="15"/>
    <row r="36590" ht="15"/>
    <row r="36591" ht="15"/>
    <row r="36592" ht="15"/>
    <row r="36593" ht="15"/>
    <row r="36594" ht="15"/>
    <row r="36595" ht="15"/>
    <row r="36596" ht="15"/>
    <row r="36597" ht="15"/>
    <row r="36598" ht="15"/>
    <row r="36599" ht="15"/>
    <row r="36600" ht="15"/>
    <row r="36601" ht="15"/>
    <row r="36602" ht="15"/>
    <row r="36603" ht="15"/>
    <row r="36604" ht="15"/>
    <row r="36605" ht="15"/>
    <row r="36606" ht="15"/>
    <row r="36607" ht="15"/>
    <row r="36608" ht="15"/>
    <row r="36609" ht="15"/>
    <row r="36610" ht="15"/>
    <row r="36611" ht="15"/>
    <row r="36612" ht="15"/>
    <row r="36613" ht="15"/>
    <row r="36614" ht="15"/>
    <row r="36615" ht="15"/>
    <row r="36616" ht="15"/>
    <row r="36617" ht="15"/>
    <row r="36618" ht="15"/>
    <row r="36619" ht="15"/>
    <row r="36620" ht="15"/>
    <row r="36621" ht="15"/>
    <row r="36622" ht="15"/>
    <row r="36623" ht="15"/>
    <row r="36624" ht="15"/>
    <row r="36625" ht="15"/>
    <row r="36626" ht="15"/>
    <row r="36627" ht="15"/>
    <row r="36628" ht="15"/>
    <row r="36629" ht="15"/>
    <row r="36630" ht="15"/>
    <row r="36631" ht="15"/>
    <row r="36632" ht="15"/>
    <row r="36633" ht="15"/>
    <row r="36634" ht="15"/>
    <row r="36635" ht="15"/>
    <row r="36636" ht="15"/>
    <row r="36637" ht="15"/>
    <row r="36638" ht="15"/>
    <row r="36639" ht="15"/>
    <row r="36640" ht="15"/>
    <row r="36641" ht="15"/>
    <row r="36642" ht="15"/>
    <row r="36643" ht="15"/>
    <row r="36644" ht="15"/>
    <row r="36645" ht="15"/>
    <row r="36646" ht="15"/>
    <row r="36647" ht="15"/>
    <row r="36648" ht="15"/>
    <row r="36649" ht="15"/>
    <row r="36650" ht="15"/>
    <row r="36651" ht="15"/>
    <row r="36652" ht="15"/>
    <row r="36653" ht="15"/>
    <row r="36654" ht="15"/>
    <row r="36655" ht="15"/>
    <row r="36656" ht="15"/>
    <row r="36657" ht="15"/>
    <row r="36658" ht="15"/>
    <row r="36659" ht="15"/>
    <row r="36660" ht="15"/>
    <row r="36661" ht="15"/>
    <row r="36662" ht="15"/>
    <row r="36663" ht="15"/>
    <row r="36664" ht="15"/>
    <row r="36665" ht="15"/>
    <row r="36666" ht="15"/>
    <row r="36667" ht="15"/>
    <row r="36668" ht="15"/>
    <row r="36669" ht="15"/>
    <row r="36670" ht="15"/>
    <row r="36671" ht="15"/>
    <row r="36672" ht="15"/>
    <row r="36673" ht="15"/>
    <row r="36674" ht="15"/>
    <row r="36675" ht="15"/>
    <row r="36676" ht="15"/>
    <row r="36677" ht="15"/>
    <row r="36678" ht="15"/>
    <row r="36679" ht="15"/>
    <row r="36680" ht="15"/>
    <row r="36681" ht="15"/>
    <row r="36682" ht="15"/>
    <row r="36683" ht="15"/>
    <row r="36684" ht="15"/>
    <row r="36685" ht="15"/>
    <row r="36686" ht="15"/>
    <row r="36687" ht="15"/>
    <row r="36688" ht="15"/>
    <row r="36689" ht="15"/>
    <row r="36690" ht="15"/>
    <row r="36691" ht="15"/>
    <row r="36692" ht="15"/>
    <row r="36693" ht="15"/>
    <row r="36694" ht="15"/>
    <row r="36695" ht="15"/>
    <row r="36696" ht="15"/>
    <row r="36697" ht="15"/>
    <row r="36698" ht="15"/>
    <row r="36699" ht="15"/>
    <row r="36700" ht="15"/>
    <row r="36701" ht="15"/>
    <row r="36702" ht="15"/>
    <row r="36703" ht="15"/>
    <row r="36704" ht="15"/>
    <row r="36705" ht="15"/>
    <row r="36706" ht="15"/>
    <row r="36707" ht="15"/>
    <row r="36708" ht="15"/>
    <row r="36709" ht="15"/>
    <row r="36710" ht="15"/>
    <row r="36711" ht="15"/>
    <row r="36712" ht="15"/>
    <row r="36713" ht="15"/>
    <row r="36714" ht="15"/>
    <row r="36715" ht="15"/>
    <row r="36716" ht="15"/>
    <row r="36717" ht="15"/>
    <row r="36718" ht="15"/>
    <row r="36719" ht="15"/>
    <row r="36720" ht="15"/>
    <row r="36721" ht="15"/>
    <row r="36722" ht="15"/>
    <row r="36723" ht="15"/>
    <row r="36724" ht="15"/>
    <row r="36725" ht="15"/>
    <row r="36726" ht="15"/>
    <row r="36727" ht="15"/>
    <row r="36728" ht="15"/>
    <row r="36729" ht="15"/>
    <row r="36730" ht="15"/>
    <row r="36731" ht="15"/>
    <row r="36732" ht="15"/>
    <row r="36733" ht="15"/>
    <row r="36734" ht="15"/>
    <row r="36735" ht="15"/>
    <row r="36736" ht="15"/>
    <row r="36737" ht="15"/>
    <row r="36738" ht="15"/>
    <row r="36739" ht="15"/>
    <row r="36740" ht="15"/>
    <row r="36741" ht="15"/>
    <row r="36742" ht="15"/>
    <row r="36743" ht="15"/>
    <row r="36744" ht="15"/>
    <row r="36745" ht="15"/>
    <row r="36746" ht="15"/>
    <row r="36747" ht="15"/>
    <row r="36748" ht="15"/>
    <row r="36749" ht="15"/>
    <row r="36750" ht="15"/>
    <row r="36751" ht="15"/>
    <row r="36752" ht="15"/>
    <row r="36753" ht="15"/>
    <row r="36754" ht="15"/>
    <row r="36755" ht="15"/>
    <row r="36756" ht="15"/>
    <row r="36757" ht="15"/>
    <row r="36758" ht="15"/>
    <row r="36759" ht="15"/>
    <row r="36760" ht="15"/>
    <row r="36761" ht="15"/>
    <row r="36762" ht="15"/>
    <row r="36763" ht="15"/>
    <row r="36764" ht="15"/>
    <row r="36765" ht="15"/>
    <row r="36766" ht="15"/>
    <row r="36767" ht="15"/>
    <row r="36768" ht="15"/>
    <row r="36769" ht="15"/>
    <row r="36770" ht="15"/>
    <row r="36771" ht="15"/>
    <row r="36772" ht="15"/>
    <row r="36773" ht="15"/>
    <row r="36774" ht="15"/>
    <row r="36775" ht="15"/>
    <row r="36776" ht="15"/>
    <row r="36777" ht="15"/>
    <row r="36778" ht="15"/>
    <row r="36779" ht="15"/>
    <row r="36780" ht="15"/>
    <row r="36781" ht="15"/>
    <row r="36782" ht="15"/>
    <row r="36783" ht="15"/>
    <row r="36784" ht="15"/>
    <row r="36785" ht="15"/>
    <row r="36786" ht="15"/>
    <row r="36787" ht="15"/>
    <row r="36788" ht="15"/>
    <row r="36789" ht="15"/>
    <row r="36790" ht="15"/>
    <row r="36791" ht="15"/>
    <row r="36792" ht="15"/>
    <row r="36793" ht="15"/>
    <row r="36794" ht="15"/>
    <row r="36795" ht="15"/>
    <row r="36796" ht="15"/>
    <row r="36797" ht="15"/>
    <row r="36798" ht="15"/>
    <row r="36799" ht="15"/>
    <row r="36800" ht="15"/>
    <row r="36801" ht="15"/>
    <row r="36802" ht="15"/>
    <row r="36803" ht="15"/>
    <row r="36804" ht="15"/>
    <row r="36805" ht="15"/>
    <row r="36806" ht="15"/>
    <row r="36807" ht="15"/>
    <row r="36808" ht="15"/>
    <row r="36809" ht="15"/>
    <row r="36810" ht="15"/>
    <row r="36811" ht="15"/>
    <row r="36812" ht="15"/>
    <row r="36813" ht="15"/>
    <row r="36814" ht="15"/>
    <row r="36815" ht="15"/>
    <row r="36816" ht="15"/>
    <row r="36817" ht="15"/>
    <row r="36818" ht="15"/>
    <row r="36819" ht="15"/>
    <row r="36820" ht="15"/>
    <row r="36821" ht="15"/>
    <row r="36822" ht="15"/>
    <row r="36823" ht="15"/>
    <row r="36824" ht="15"/>
    <row r="36825" ht="15"/>
    <row r="36826" ht="15"/>
    <row r="36827" ht="15"/>
    <row r="36828" ht="15"/>
    <row r="36829" ht="15"/>
    <row r="36830" ht="15"/>
    <row r="36831" ht="15"/>
    <row r="36832" ht="15"/>
    <row r="36833" ht="15"/>
    <row r="36834" ht="15"/>
    <row r="36835" ht="15"/>
    <row r="36836" ht="15"/>
    <row r="36837" ht="15"/>
    <row r="36838" ht="15"/>
    <row r="36839" ht="15"/>
    <row r="36840" ht="15"/>
    <row r="36841" ht="15"/>
    <row r="36842" ht="15"/>
    <row r="36843" ht="15"/>
    <row r="36844" ht="15"/>
    <row r="36845" ht="15"/>
    <row r="36846" ht="15"/>
    <row r="36847" ht="15"/>
    <row r="36848" ht="15"/>
    <row r="36849" ht="15"/>
    <row r="36850" ht="15"/>
    <row r="36851" ht="15"/>
    <row r="36852" ht="15"/>
    <row r="36853" ht="15"/>
    <row r="36854" ht="15"/>
    <row r="36855" ht="15"/>
    <row r="36856" ht="15"/>
    <row r="36857" ht="15"/>
    <row r="36858" ht="15"/>
    <row r="36859" ht="15"/>
    <row r="36860" ht="15"/>
    <row r="36861" ht="15"/>
    <row r="36862" ht="15"/>
    <row r="36863" ht="15"/>
    <row r="36864" ht="15"/>
    <row r="36865" ht="15"/>
    <row r="36866" ht="15"/>
    <row r="36867" ht="15"/>
    <row r="36868" ht="15"/>
    <row r="36869" ht="15"/>
    <row r="36870" ht="15"/>
    <row r="36871" ht="15"/>
    <row r="36872" ht="15"/>
    <row r="36873" ht="15"/>
    <row r="36874" ht="15"/>
    <row r="36875" ht="15"/>
    <row r="36876" ht="15"/>
    <row r="36877" ht="15"/>
    <row r="36878" ht="15"/>
    <row r="36879" ht="15"/>
    <row r="36880" ht="15"/>
    <row r="36881" ht="15"/>
    <row r="36882" ht="15"/>
    <row r="36883" ht="15"/>
    <row r="36884" ht="15"/>
    <row r="36885" ht="15"/>
    <row r="36886" ht="15"/>
    <row r="36887" ht="15"/>
    <row r="36888" ht="15"/>
    <row r="36889" ht="15"/>
    <row r="36890" ht="15"/>
    <row r="36891" ht="15"/>
    <row r="36892" ht="15"/>
    <row r="36893" ht="15"/>
    <row r="36894" ht="15"/>
    <row r="36895" ht="15"/>
    <row r="36896" ht="15"/>
    <row r="36897" ht="15"/>
    <row r="36898" ht="15"/>
    <row r="36899" ht="15"/>
    <row r="36900" ht="15"/>
    <row r="36901" ht="15"/>
    <row r="36902" ht="15"/>
    <row r="36903" ht="15"/>
    <row r="36904" ht="15"/>
    <row r="36905" ht="15"/>
    <row r="36906" ht="15"/>
    <row r="36907" ht="15"/>
    <row r="36908" ht="15"/>
    <row r="36909" ht="15"/>
    <row r="36910" ht="15"/>
    <row r="36911" ht="15"/>
    <row r="36912" ht="15"/>
    <row r="36913" ht="15"/>
    <row r="36914" ht="15"/>
    <row r="36915" ht="15"/>
    <row r="36916" ht="15"/>
    <row r="36917" ht="15"/>
    <row r="36918" ht="15"/>
    <row r="36919" ht="15"/>
    <row r="36920" ht="15"/>
    <row r="36921" ht="15"/>
    <row r="36922" ht="15"/>
    <row r="36923" ht="15"/>
    <row r="36924" ht="15"/>
    <row r="36925" ht="15"/>
    <row r="36926" ht="15"/>
    <row r="36927" ht="15"/>
    <row r="36928" ht="15"/>
    <row r="36929" ht="15"/>
    <row r="36930" ht="15"/>
    <row r="36931" ht="15"/>
    <row r="36932" ht="15"/>
    <row r="36933" ht="15"/>
    <row r="36934" ht="15"/>
    <row r="36935" ht="15"/>
    <row r="36936" ht="15"/>
    <row r="36937" ht="15"/>
    <row r="36938" ht="15"/>
    <row r="36939" ht="15"/>
    <row r="36940" ht="15"/>
    <row r="36941" ht="15"/>
    <row r="36942" ht="15"/>
    <row r="36943" ht="15"/>
    <row r="36944" ht="15"/>
    <row r="36945" ht="15"/>
    <row r="36946" ht="15"/>
    <row r="36947" ht="15"/>
    <row r="36948" ht="15"/>
    <row r="36949" ht="15"/>
    <row r="36950" ht="15"/>
    <row r="36951" ht="15"/>
    <row r="36952" ht="15"/>
    <row r="36953" ht="15"/>
    <row r="36954" ht="15"/>
    <row r="36955" ht="15"/>
    <row r="36956" ht="15"/>
    <row r="36957" ht="15"/>
    <row r="36958" ht="15"/>
    <row r="36959" ht="15"/>
    <row r="36960" ht="15"/>
    <row r="36961" ht="15"/>
    <row r="36962" ht="15"/>
    <row r="36963" ht="15"/>
    <row r="36964" ht="15"/>
    <row r="36965" ht="15"/>
    <row r="36966" ht="15"/>
    <row r="36967" ht="15"/>
    <row r="36968" ht="15"/>
    <row r="36969" ht="15"/>
    <row r="36970" ht="15"/>
    <row r="36971" ht="15"/>
    <row r="36972" ht="15"/>
    <row r="36973" ht="15"/>
    <row r="36974" ht="15"/>
    <row r="36975" ht="15"/>
    <row r="36976" ht="15"/>
    <row r="36977" ht="15"/>
    <row r="36978" ht="15"/>
    <row r="36979" ht="15"/>
    <row r="36980" ht="15"/>
    <row r="36981" ht="15"/>
    <row r="36982" ht="15"/>
    <row r="36983" ht="15"/>
    <row r="36984" ht="15"/>
    <row r="36985" ht="15"/>
    <row r="36986" ht="15"/>
    <row r="36987" ht="15"/>
    <row r="36988" ht="15"/>
    <row r="36989" ht="15"/>
    <row r="36990" ht="15"/>
    <row r="36991" ht="15"/>
    <row r="36992" ht="15"/>
    <row r="36993" ht="15"/>
    <row r="36994" ht="15"/>
    <row r="36995" ht="15"/>
    <row r="36996" ht="15"/>
    <row r="36997" ht="15"/>
    <row r="36998" ht="15"/>
    <row r="36999" ht="15"/>
    <row r="37000" ht="15"/>
    <row r="37001" ht="15"/>
    <row r="37002" ht="15"/>
    <row r="37003" ht="15"/>
    <row r="37004" ht="15"/>
    <row r="37005" ht="15"/>
    <row r="37006" ht="15"/>
    <row r="37007" ht="15"/>
    <row r="37008" ht="15"/>
    <row r="37009" ht="15"/>
    <row r="37010" ht="15"/>
    <row r="37011" ht="15"/>
    <row r="37012" ht="15"/>
    <row r="37013" ht="15"/>
    <row r="37014" ht="15"/>
    <row r="37015" ht="15"/>
    <row r="37016" ht="15"/>
    <row r="37017" ht="15"/>
    <row r="37018" ht="15"/>
    <row r="37019" ht="15"/>
    <row r="37020" ht="15"/>
    <row r="37021" ht="15"/>
    <row r="37022" ht="15"/>
    <row r="37023" ht="15"/>
    <row r="37024" ht="15"/>
    <row r="37025" ht="15"/>
    <row r="37026" ht="15"/>
    <row r="37027" ht="15"/>
    <row r="37028" ht="15"/>
    <row r="37029" ht="15"/>
    <row r="37030" ht="15"/>
    <row r="37031" ht="15"/>
    <row r="37032" ht="15"/>
    <row r="37033" ht="15"/>
    <row r="37034" ht="15"/>
    <row r="37035" ht="15"/>
    <row r="37036" ht="15"/>
    <row r="37037" ht="15"/>
    <row r="37038" ht="15"/>
    <row r="37039" ht="15"/>
    <row r="37040" ht="15"/>
    <row r="37041" ht="15"/>
    <row r="37042" ht="15"/>
    <row r="37043" ht="15"/>
    <row r="37044" ht="15"/>
    <row r="37045" ht="15"/>
    <row r="37046" ht="15"/>
    <row r="37047" ht="15"/>
    <row r="37048" ht="15"/>
    <row r="37049" ht="15"/>
    <row r="37050" ht="15"/>
    <row r="37051" ht="15"/>
    <row r="37052" ht="15"/>
    <row r="37053" ht="15"/>
    <row r="37054" ht="15"/>
    <row r="37055" ht="15"/>
    <row r="37056" ht="15"/>
    <row r="37057" ht="15"/>
    <row r="37058" ht="15"/>
    <row r="37059" ht="15"/>
    <row r="37060" ht="15"/>
    <row r="37061" ht="15"/>
    <row r="37062" ht="15"/>
    <row r="37063" ht="15"/>
    <row r="37064" ht="15"/>
    <row r="37065" ht="15"/>
    <row r="37066" ht="15"/>
    <row r="37067" ht="15"/>
    <row r="37068" ht="15"/>
    <row r="37069" ht="15"/>
    <row r="37070" ht="15"/>
    <row r="37071" ht="15"/>
    <row r="37072" ht="15"/>
    <row r="37073" ht="15"/>
    <row r="37074" ht="15"/>
    <row r="37075" ht="15"/>
    <row r="37076" ht="15"/>
    <row r="37077" ht="15"/>
    <row r="37078" ht="15"/>
    <row r="37079" ht="15"/>
    <row r="37080" ht="15"/>
    <row r="37081" ht="15"/>
    <row r="37082" ht="15"/>
    <row r="37083" ht="15"/>
    <row r="37084" ht="15"/>
    <row r="37085" ht="15"/>
    <row r="37086" ht="15"/>
    <row r="37087" ht="15"/>
    <row r="37088" ht="15"/>
    <row r="37089" ht="15"/>
    <row r="37090" ht="15"/>
    <row r="37091" ht="15"/>
    <row r="37092" ht="15"/>
    <row r="37093" ht="15"/>
    <row r="37094" ht="15"/>
    <row r="37095" ht="15"/>
    <row r="37096" ht="15"/>
    <row r="37097" ht="15"/>
    <row r="37098" ht="15"/>
    <row r="37099" ht="15"/>
    <row r="37100" ht="15"/>
    <row r="37101" ht="15"/>
    <row r="37102" ht="15"/>
    <row r="37103" ht="15"/>
    <row r="37104" ht="15"/>
    <row r="37105" ht="15"/>
    <row r="37106" ht="15"/>
    <row r="37107" ht="15"/>
    <row r="37108" ht="15"/>
    <row r="37109" ht="15"/>
    <row r="37110" ht="15"/>
    <row r="37111" ht="15"/>
    <row r="37112" ht="15"/>
    <row r="37113" ht="15"/>
    <row r="37114" ht="15"/>
    <row r="37115" ht="15"/>
    <row r="37116" ht="15"/>
    <row r="37117" ht="15"/>
    <row r="37118" ht="15"/>
    <row r="37119" ht="15"/>
    <row r="37120" ht="15"/>
    <row r="37121" ht="15"/>
    <row r="37122" ht="15"/>
    <row r="37123" ht="15"/>
    <row r="37124" ht="15"/>
    <row r="37125" ht="15"/>
    <row r="37126" ht="15"/>
    <row r="37127" ht="15"/>
    <row r="37128" ht="15"/>
    <row r="37129" ht="15"/>
    <row r="37130" ht="15"/>
    <row r="37131" ht="15"/>
    <row r="37132" ht="15"/>
    <row r="37133" ht="15"/>
    <row r="37134" ht="15"/>
    <row r="37135" ht="15"/>
    <row r="37136" ht="15"/>
    <row r="37137" ht="15"/>
    <row r="37138" ht="15"/>
    <row r="37139" ht="15"/>
    <row r="37140" ht="15"/>
    <row r="37141" ht="15"/>
    <row r="37142" ht="15"/>
    <row r="37143" ht="15"/>
    <row r="37144" ht="15"/>
    <row r="37145" ht="15"/>
    <row r="37146" ht="15"/>
    <row r="37147" ht="15"/>
    <row r="37148" ht="15"/>
    <row r="37149" ht="15"/>
    <row r="37150" ht="15"/>
    <row r="37151" ht="15"/>
    <row r="37152" ht="15"/>
    <row r="37153" ht="15"/>
    <row r="37154" ht="15"/>
    <row r="37155" ht="15"/>
    <row r="37156" ht="15"/>
    <row r="37157" ht="15"/>
    <row r="37158" ht="15"/>
    <row r="37159" ht="15"/>
    <row r="37160" ht="15"/>
    <row r="37161" ht="15"/>
    <row r="37162" ht="15"/>
    <row r="37163" ht="15"/>
    <row r="37164" ht="15"/>
    <row r="37165" ht="15"/>
    <row r="37166" ht="15"/>
    <row r="37167" ht="15"/>
    <row r="37168" ht="15"/>
    <row r="37169" ht="15"/>
    <row r="37170" ht="15"/>
    <row r="37171" ht="15"/>
    <row r="37172" ht="15"/>
    <row r="37173" ht="15"/>
    <row r="37174" ht="15"/>
    <row r="37175" ht="15"/>
    <row r="37176" ht="15"/>
    <row r="37177" ht="15"/>
    <row r="37178" ht="15"/>
    <row r="37179" ht="15"/>
    <row r="37180" ht="15"/>
    <row r="37181" ht="15"/>
    <row r="37182" ht="15"/>
    <row r="37183" ht="15"/>
    <row r="37184" ht="15"/>
    <row r="37185" ht="15"/>
    <row r="37186" ht="15"/>
    <row r="37187" ht="15"/>
    <row r="37188" ht="15"/>
    <row r="37189" ht="15"/>
    <row r="37190" ht="15"/>
    <row r="37191" ht="15"/>
    <row r="37192" ht="15"/>
    <row r="37193" ht="15"/>
    <row r="37194" ht="15"/>
    <row r="37195" ht="15"/>
    <row r="37196" ht="15"/>
    <row r="37197" ht="15"/>
    <row r="37198" ht="15"/>
    <row r="37199" ht="15"/>
    <row r="37200" ht="15"/>
    <row r="37201" ht="15"/>
    <row r="37202" ht="15"/>
    <row r="37203" ht="15"/>
    <row r="37204" ht="15"/>
    <row r="37205" ht="15"/>
    <row r="37206" ht="15"/>
    <row r="37207" ht="15"/>
    <row r="37208" ht="15"/>
    <row r="37209" ht="15"/>
    <row r="37210" ht="15"/>
    <row r="37211" ht="15"/>
    <row r="37212" ht="15"/>
    <row r="37213" ht="15"/>
    <row r="37214" ht="15"/>
    <row r="37215" ht="15"/>
    <row r="37216" ht="15"/>
    <row r="37217" ht="15"/>
    <row r="37218" ht="15"/>
    <row r="37219" ht="15"/>
    <row r="37220" ht="15"/>
    <row r="37221" ht="15"/>
    <row r="37222" ht="15"/>
    <row r="37223" ht="15"/>
    <row r="37224" ht="15"/>
    <row r="37225" ht="15"/>
    <row r="37226" ht="15"/>
    <row r="37227" ht="15"/>
    <row r="37228" ht="15"/>
    <row r="37229" ht="15"/>
    <row r="37230" ht="15"/>
    <row r="37231" ht="15"/>
    <row r="37232" ht="15"/>
    <row r="37233" ht="15"/>
    <row r="37234" ht="15"/>
    <row r="37235" ht="15"/>
    <row r="37236" ht="15"/>
    <row r="37237" ht="15"/>
    <row r="37238" ht="15"/>
    <row r="37239" ht="15"/>
    <row r="37240" ht="15"/>
    <row r="37241" ht="15"/>
    <row r="37242" ht="15"/>
    <row r="37243" ht="15"/>
    <row r="37244" ht="15"/>
    <row r="37245" ht="15"/>
    <row r="37246" ht="15"/>
    <row r="37247" ht="15"/>
    <row r="37248" ht="15"/>
    <row r="37249" ht="15"/>
    <row r="37250" ht="15"/>
    <row r="37251" ht="15"/>
    <row r="37252" ht="15"/>
    <row r="37253" ht="15"/>
    <row r="37254" ht="15"/>
    <row r="37255" ht="15"/>
    <row r="37256" ht="15"/>
    <row r="37257" ht="15"/>
    <row r="37258" ht="15"/>
    <row r="37259" ht="15"/>
    <row r="37260" ht="15"/>
    <row r="37261" ht="15"/>
    <row r="37262" ht="15"/>
    <row r="37263" ht="15"/>
    <row r="37264" ht="15"/>
    <row r="37265" ht="15"/>
    <row r="37266" ht="15"/>
    <row r="37267" ht="15"/>
    <row r="37268" ht="15"/>
    <row r="37269" ht="15"/>
    <row r="37270" ht="15"/>
    <row r="37271" ht="15"/>
    <row r="37272" ht="15"/>
    <row r="37273" ht="15"/>
    <row r="37274" ht="15"/>
    <row r="37275" ht="15"/>
    <row r="37276" ht="15"/>
    <row r="37277" ht="15"/>
    <row r="37278" ht="15"/>
    <row r="37279" ht="15"/>
    <row r="37280" ht="15"/>
    <row r="37281" ht="15"/>
    <row r="37282" ht="15"/>
    <row r="37283" ht="15"/>
    <row r="37284" ht="15"/>
    <row r="37285" ht="15"/>
    <row r="37286" ht="15"/>
    <row r="37287" ht="15"/>
    <row r="37288" ht="15"/>
    <row r="37289" ht="15"/>
    <row r="37290" ht="15"/>
    <row r="37291" ht="15"/>
    <row r="37292" ht="15"/>
    <row r="37293" ht="15"/>
    <row r="37294" ht="15"/>
    <row r="37295" ht="15"/>
    <row r="37296" ht="15"/>
    <row r="37297" ht="15"/>
    <row r="37298" ht="15"/>
    <row r="37299" ht="15"/>
    <row r="37300" ht="15"/>
    <row r="37301" ht="15"/>
    <row r="37302" ht="15"/>
    <row r="37303" ht="15"/>
    <row r="37304" ht="15"/>
    <row r="37305" ht="15"/>
    <row r="37306" ht="15"/>
    <row r="37307" ht="15"/>
    <row r="37308" ht="15"/>
    <row r="37309" ht="15"/>
    <row r="37310" ht="15"/>
    <row r="37311" ht="15"/>
    <row r="37312" ht="15"/>
    <row r="37313" ht="15"/>
    <row r="37314" ht="15"/>
    <row r="37315" ht="15"/>
    <row r="37316" ht="15"/>
    <row r="37317" ht="15"/>
    <row r="37318" ht="15"/>
    <row r="37319" ht="15"/>
    <row r="37320" ht="15"/>
    <row r="37321" ht="15"/>
    <row r="37322" ht="15"/>
    <row r="37323" ht="15"/>
    <row r="37324" ht="15"/>
    <row r="37325" ht="15"/>
    <row r="37326" ht="15"/>
    <row r="37327" ht="15"/>
    <row r="37328" ht="15"/>
    <row r="37329" ht="15"/>
    <row r="37330" ht="15"/>
    <row r="37331" ht="15"/>
    <row r="37332" ht="15"/>
    <row r="37333" ht="15"/>
    <row r="37334" ht="15"/>
    <row r="37335" ht="15"/>
    <row r="37336" ht="15"/>
    <row r="37337" ht="15"/>
    <row r="37338" ht="15"/>
    <row r="37339" ht="15"/>
    <row r="37340" ht="15"/>
    <row r="37341" ht="15"/>
    <row r="37342" ht="15"/>
    <row r="37343" ht="15"/>
    <row r="37344" ht="15"/>
    <row r="37345" ht="15"/>
    <row r="37346" ht="15"/>
    <row r="37347" ht="15"/>
    <row r="37348" ht="15"/>
    <row r="37349" ht="15"/>
    <row r="37350" ht="15"/>
    <row r="37351" ht="15"/>
    <row r="37352" ht="15"/>
    <row r="37353" ht="15"/>
    <row r="37354" ht="15"/>
    <row r="37355" ht="15"/>
    <row r="37356" ht="15"/>
    <row r="37357" ht="15"/>
    <row r="37358" ht="15"/>
    <row r="37359" ht="15"/>
    <row r="37360" ht="15"/>
    <row r="37361" ht="15"/>
    <row r="37362" ht="15"/>
    <row r="37363" ht="15"/>
    <row r="37364" ht="15"/>
    <row r="37365" ht="15"/>
    <row r="37366" ht="15"/>
    <row r="37367" ht="15"/>
    <row r="37368" ht="15"/>
    <row r="37369" ht="15"/>
    <row r="37370" ht="15"/>
    <row r="37371" ht="15"/>
    <row r="37372" ht="15"/>
    <row r="37373" ht="15"/>
    <row r="37374" ht="15"/>
    <row r="37375" ht="15"/>
    <row r="37376" ht="15"/>
    <row r="37377" ht="15"/>
    <row r="37378" ht="15"/>
    <row r="37379" ht="15"/>
    <row r="37380" ht="15"/>
    <row r="37381" ht="15"/>
    <row r="37382" ht="15"/>
    <row r="37383" ht="15"/>
    <row r="37384" ht="15"/>
    <row r="37385" ht="15"/>
    <row r="37386" ht="15"/>
    <row r="37387" ht="15"/>
    <row r="37388" ht="15"/>
    <row r="37389" ht="15"/>
    <row r="37390" ht="15"/>
    <row r="37391" ht="15"/>
    <row r="37392" ht="15"/>
    <row r="37393" ht="15"/>
    <row r="37394" ht="15"/>
    <row r="37395" ht="15"/>
    <row r="37396" ht="15"/>
    <row r="37397" ht="15"/>
    <row r="37398" ht="15"/>
    <row r="37399" ht="15"/>
    <row r="37400" ht="15"/>
    <row r="37401" ht="15"/>
    <row r="37402" ht="15"/>
    <row r="37403" ht="15"/>
    <row r="37404" ht="15"/>
    <row r="37405" ht="15"/>
    <row r="37406" ht="15"/>
    <row r="37407" ht="15"/>
    <row r="37408" ht="15"/>
    <row r="37409" ht="15"/>
    <row r="37410" ht="15"/>
    <row r="37411" ht="15"/>
    <row r="37412" ht="15"/>
    <row r="37413" ht="15"/>
    <row r="37414" ht="15"/>
    <row r="37415" ht="15"/>
    <row r="37416" ht="15"/>
    <row r="37417" ht="15"/>
    <row r="37418" ht="15"/>
    <row r="37419" ht="15"/>
    <row r="37420" ht="15"/>
    <row r="37421" ht="15"/>
    <row r="37422" ht="15"/>
    <row r="37423" ht="15"/>
    <row r="37424" ht="15"/>
    <row r="37425" ht="15"/>
    <row r="37426" ht="15"/>
    <row r="37427" ht="15"/>
    <row r="37428" ht="15"/>
    <row r="37429" ht="15"/>
    <row r="37430" ht="15"/>
    <row r="37431" ht="15"/>
    <row r="37432" ht="15"/>
    <row r="37433" ht="15"/>
    <row r="37434" ht="15"/>
    <row r="37435" ht="15"/>
    <row r="37436" ht="15"/>
    <row r="37437" ht="15"/>
    <row r="37438" ht="15"/>
    <row r="37439" ht="15"/>
    <row r="37440" ht="15"/>
    <row r="37441" ht="15"/>
    <row r="37442" ht="15"/>
    <row r="37443" ht="15"/>
    <row r="37444" ht="15"/>
    <row r="37445" ht="15"/>
    <row r="37446" ht="15"/>
    <row r="37447" ht="15"/>
    <row r="37448" ht="15"/>
    <row r="37449" ht="15"/>
    <row r="37450" ht="15"/>
    <row r="37451" ht="15"/>
    <row r="37452" ht="15"/>
    <row r="37453" ht="15"/>
    <row r="37454" ht="15"/>
    <row r="37455" ht="15"/>
    <row r="37456" ht="15"/>
    <row r="37457" ht="15"/>
    <row r="37458" ht="15"/>
    <row r="37459" ht="15"/>
    <row r="37460" ht="15"/>
    <row r="37461" ht="15"/>
    <row r="37462" ht="15"/>
    <row r="37463" ht="15"/>
    <row r="37464" ht="15"/>
    <row r="37465" ht="15"/>
    <row r="37466" ht="15"/>
    <row r="37467" ht="15"/>
    <row r="37468" ht="15"/>
    <row r="37469" ht="15"/>
    <row r="37470" ht="15"/>
    <row r="37471" ht="15"/>
    <row r="37472" ht="15"/>
    <row r="37473" ht="15"/>
    <row r="37474" ht="15"/>
    <row r="37475" ht="15"/>
    <row r="37476" ht="15"/>
    <row r="37477" ht="15"/>
    <row r="37478" ht="15"/>
    <row r="37479" ht="15"/>
    <row r="37480" ht="15"/>
    <row r="37481" ht="15"/>
    <row r="37482" ht="15"/>
    <row r="37483" ht="15"/>
    <row r="37484" ht="15"/>
    <row r="37485" ht="15"/>
    <row r="37486" ht="15"/>
    <row r="37487" ht="15"/>
    <row r="37488" ht="15"/>
    <row r="37489" ht="15"/>
    <row r="37490" ht="15"/>
    <row r="37491" ht="15"/>
    <row r="37492" ht="15"/>
    <row r="37493" ht="15"/>
    <row r="37494" ht="15"/>
    <row r="37495" ht="15"/>
    <row r="37496" ht="15"/>
    <row r="37497" ht="15"/>
    <row r="37498" ht="15"/>
    <row r="37499" ht="15"/>
    <row r="37500" ht="15"/>
    <row r="37501" ht="15"/>
    <row r="37502" ht="15"/>
    <row r="37503" ht="15"/>
    <row r="37504" ht="15"/>
    <row r="37505" ht="15"/>
    <row r="37506" ht="15"/>
    <row r="37507" ht="15"/>
    <row r="37508" ht="15"/>
    <row r="37509" ht="15"/>
    <row r="37510" ht="15"/>
    <row r="37511" ht="15"/>
    <row r="37512" ht="15"/>
    <row r="37513" ht="15"/>
    <row r="37514" ht="15"/>
    <row r="37515" ht="15"/>
    <row r="37516" ht="15"/>
    <row r="37517" ht="15"/>
    <row r="37518" ht="15"/>
    <row r="37519" ht="15"/>
    <row r="37520" ht="15"/>
    <row r="37521" ht="15"/>
    <row r="37522" ht="15"/>
    <row r="37523" ht="15"/>
    <row r="37524" ht="15"/>
    <row r="37525" ht="15"/>
    <row r="37526" ht="15"/>
    <row r="37527" ht="15"/>
    <row r="37528" ht="15"/>
    <row r="37529" ht="15"/>
    <row r="37530" ht="15"/>
    <row r="37531" ht="15"/>
    <row r="37532" ht="15"/>
    <row r="37533" ht="15"/>
    <row r="37534" ht="15"/>
    <row r="37535" ht="15"/>
    <row r="37536" ht="15"/>
    <row r="37537" ht="15"/>
    <row r="37538" ht="15"/>
    <row r="37539" ht="15"/>
    <row r="37540" ht="15"/>
    <row r="37541" ht="15"/>
    <row r="37542" ht="15"/>
    <row r="37543" ht="15"/>
    <row r="37544" ht="15"/>
    <row r="37545" ht="15"/>
    <row r="37546" ht="15"/>
    <row r="37547" ht="15"/>
    <row r="37548" ht="15"/>
    <row r="37549" ht="15"/>
    <row r="37550" ht="15"/>
    <row r="37551" ht="15"/>
    <row r="37552" ht="15"/>
    <row r="37553" ht="15"/>
    <row r="37554" ht="15"/>
    <row r="37555" ht="15"/>
    <row r="37556" ht="15"/>
    <row r="37557" ht="15"/>
    <row r="37558" ht="15"/>
    <row r="37559" ht="15"/>
    <row r="37560" ht="15"/>
    <row r="37561" ht="15"/>
    <row r="37562" ht="15"/>
    <row r="37563" ht="15"/>
    <row r="37564" ht="15"/>
    <row r="37565" ht="15"/>
    <row r="37566" ht="15"/>
    <row r="37567" ht="15"/>
    <row r="37568" ht="15"/>
    <row r="37569" ht="15"/>
    <row r="37570" ht="15"/>
    <row r="37571" ht="15"/>
    <row r="37572" ht="15"/>
    <row r="37573" ht="15"/>
    <row r="37574" ht="15"/>
    <row r="37575" ht="15"/>
    <row r="37576" ht="15"/>
    <row r="37577" ht="15"/>
    <row r="37578" ht="15"/>
    <row r="37579" ht="15"/>
    <row r="37580" ht="15"/>
    <row r="37581" ht="15"/>
    <row r="37582" ht="15"/>
    <row r="37583" ht="15"/>
    <row r="37584" ht="15"/>
    <row r="37585" ht="15"/>
    <row r="37586" ht="15"/>
    <row r="37587" ht="15"/>
    <row r="37588" ht="15"/>
    <row r="37589" ht="15"/>
    <row r="37590" ht="15"/>
    <row r="37591" ht="15"/>
    <row r="37592" ht="15"/>
    <row r="37593" ht="15"/>
    <row r="37594" ht="15"/>
    <row r="37595" ht="15"/>
    <row r="37596" ht="15"/>
    <row r="37597" ht="15"/>
    <row r="37598" ht="15"/>
    <row r="37599" ht="15"/>
    <row r="37600" ht="15"/>
    <row r="37601" ht="15"/>
    <row r="37602" ht="15"/>
    <row r="37603" ht="15"/>
    <row r="37604" ht="15"/>
    <row r="37605" ht="15"/>
    <row r="37606" ht="15"/>
    <row r="37607" ht="15"/>
    <row r="37608" ht="15"/>
    <row r="37609" ht="15"/>
    <row r="37610" ht="15"/>
    <row r="37611" ht="15"/>
    <row r="37612" ht="15"/>
    <row r="37613" ht="15"/>
    <row r="37614" ht="15"/>
    <row r="37615" ht="15"/>
    <row r="37616" ht="15"/>
    <row r="37617" ht="15"/>
    <row r="37618" ht="15"/>
    <row r="37619" ht="15"/>
    <row r="37620" ht="15"/>
    <row r="37621" ht="15"/>
    <row r="37622" ht="15"/>
    <row r="37623" ht="15"/>
    <row r="37624" ht="15"/>
    <row r="37625" ht="15"/>
    <row r="37626" ht="15"/>
    <row r="37627" ht="15"/>
    <row r="37628" ht="15"/>
    <row r="37629" ht="15"/>
    <row r="37630" ht="15"/>
    <row r="37631" ht="15"/>
    <row r="37632" ht="15"/>
    <row r="37633" ht="15"/>
    <row r="37634" ht="15"/>
    <row r="37635" ht="15"/>
    <row r="37636" ht="15"/>
    <row r="37637" ht="15"/>
    <row r="37638" ht="15"/>
    <row r="37639" ht="15"/>
    <row r="37640" ht="15"/>
    <row r="37641" ht="15"/>
    <row r="37642" ht="15"/>
    <row r="37643" ht="15"/>
    <row r="37644" ht="15"/>
    <row r="37645" ht="15"/>
    <row r="37646" ht="15"/>
    <row r="37647" ht="15"/>
    <row r="37648" ht="15"/>
    <row r="37649" ht="15"/>
    <row r="37650" ht="15"/>
    <row r="37651" ht="15"/>
    <row r="37652" ht="15"/>
    <row r="37653" ht="15"/>
    <row r="37654" ht="15"/>
    <row r="37655" ht="15"/>
    <row r="37656" ht="15"/>
    <row r="37657" ht="15"/>
    <row r="37658" ht="15"/>
    <row r="37659" ht="15"/>
    <row r="37660" ht="15"/>
    <row r="37661" ht="15"/>
    <row r="37662" ht="15"/>
    <row r="37663" ht="15"/>
    <row r="37664" ht="15"/>
    <row r="37665" ht="15"/>
    <row r="37666" ht="15"/>
    <row r="37667" ht="15"/>
    <row r="37668" ht="15"/>
    <row r="37669" ht="15"/>
    <row r="37670" ht="15"/>
    <row r="37671" ht="15"/>
    <row r="37672" ht="15"/>
    <row r="37673" ht="15"/>
    <row r="37674" ht="15"/>
    <row r="37675" ht="15"/>
    <row r="37676" ht="15"/>
    <row r="37677" ht="15"/>
    <row r="37678" ht="15"/>
    <row r="37679" ht="15"/>
    <row r="37680" ht="15"/>
    <row r="37681" ht="15"/>
    <row r="37682" ht="15"/>
    <row r="37683" ht="15"/>
    <row r="37684" ht="15"/>
    <row r="37685" ht="15"/>
    <row r="37686" ht="15"/>
    <row r="37687" ht="15"/>
    <row r="37688" ht="15"/>
    <row r="37689" ht="15"/>
    <row r="37690" ht="15"/>
    <row r="37691" ht="15"/>
    <row r="37692" ht="15"/>
    <row r="37693" ht="15"/>
    <row r="37694" ht="15"/>
    <row r="37695" ht="15"/>
    <row r="37696" ht="15"/>
    <row r="37697" ht="15"/>
    <row r="37698" ht="15"/>
    <row r="37699" ht="15"/>
    <row r="37700" ht="15"/>
    <row r="37701" ht="15"/>
    <row r="37702" ht="15"/>
    <row r="37703" ht="15"/>
    <row r="37704" ht="15"/>
    <row r="37705" ht="15"/>
    <row r="37706" ht="15"/>
    <row r="37707" ht="15"/>
    <row r="37708" ht="15"/>
    <row r="37709" ht="15"/>
    <row r="37710" ht="15"/>
    <row r="37711" ht="15"/>
    <row r="37712" ht="15"/>
    <row r="37713" ht="15"/>
    <row r="37714" ht="15"/>
    <row r="37715" ht="15"/>
    <row r="37716" ht="15"/>
    <row r="37717" ht="15"/>
    <row r="37718" ht="15"/>
    <row r="37719" ht="15"/>
    <row r="37720" ht="15"/>
    <row r="37721" ht="15"/>
    <row r="37722" ht="15"/>
    <row r="37723" ht="15"/>
    <row r="37724" ht="15"/>
    <row r="37725" ht="15"/>
    <row r="37726" ht="15"/>
    <row r="37727" ht="15"/>
    <row r="37728" ht="15"/>
    <row r="37729" ht="15"/>
    <row r="37730" ht="15"/>
    <row r="37731" ht="15"/>
    <row r="37732" ht="15"/>
    <row r="37733" ht="15"/>
    <row r="37734" ht="15"/>
    <row r="37735" ht="15"/>
    <row r="37736" ht="15"/>
    <row r="37737" ht="15"/>
    <row r="37738" ht="15"/>
    <row r="37739" ht="15"/>
    <row r="37740" ht="15"/>
    <row r="37741" ht="15"/>
    <row r="37742" ht="15"/>
    <row r="37743" ht="15"/>
    <row r="37744" ht="15"/>
    <row r="37745" ht="15"/>
    <row r="37746" ht="15"/>
    <row r="37747" ht="15"/>
    <row r="37748" ht="15"/>
    <row r="37749" ht="15"/>
    <row r="37750" ht="15"/>
    <row r="37751" ht="15"/>
    <row r="37752" ht="15"/>
    <row r="37753" ht="15"/>
    <row r="37754" ht="15"/>
    <row r="37755" ht="15"/>
    <row r="37756" ht="15"/>
    <row r="37757" ht="15"/>
    <row r="37758" ht="15"/>
    <row r="37759" ht="15"/>
    <row r="37760" ht="15"/>
    <row r="37761" ht="15"/>
    <row r="37762" ht="15"/>
    <row r="37763" ht="15"/>
    <row r="37764" ht="15"/>
    <row r="37765" ht="15"/>
    <row r="37766" ht="15"/>
    <row r="37767" ht="15"/>
    <row r="37768" ht="15"/>
    <row r="37769" ht="15"/>
    <row r="37770" ht="15"/>
    <row r="37771" ht="15"/>
    <row r="37772" ht="15"/>
    <row r="37773" ht="15"/>
    <row r="37774" ht="15"/>
    <row r="37775" ht="15"/>
    <row r="37776" ht="15"/>
    <row r="37777" ht="15"/>
    <row r="37778" ht="15"/>
    <row r="37779" ht="15"/>
    <row r="37780" ht="15"/>
    <row r="37781" ht="15"/>
    <row r="37782" ht="15"/>
    <row r="37783" ht="15"/>
    <row r="37784" ht="15"/>
    <row r="37785" ht="15"/>
    <row r="37786" ht="15"/>
    <row r="37787" ht="15"/>
    <row r="37788" ht="15"/>
    <row r="37789" ht="15"/>
    <row r="37790" ht="15"/>
    <row r="37791" ht="15"/>
    <row r="37792" ht="15"/>
    <row r="37793" ht="15"/>
    <row r="37794" ht="15"/>
    <row r="37795" ht="15"/>
    <row r="37796" ht="15"/>
    <row r="37797" ht="15"/>
    <row r="37798" ht="15"/>
    <row r="37799" ht="15"/>
    <row r="37800" ht="15"/>
    <row r="37801" ht="15"/>
    <row r="37802" ht="15"/>
    <row r="37803" ht="15"/>
    <row r="37804" ht="15"/>
    <row r="37805" ht="15"/>
    <row r="37806" ht="15"/>
    <row r="37807" ht="15"/>
    <row r="37808" ht="15"/>
    <row r="37809" ht="15"/>
    <row r="37810" ht="15"/>
    <row r="37811" ht="15"/>
    <row r="37812" ht="15"/>
    <row r="37813" ht="15"/>
    <row r="37814" ht="15"/>
    <row r="37815" ht="15"/>
    <row r="37816" ht="15"/>
    <row r="37817" ht="15"/>
    <row r="37818" ht="15"/>
    <row r="37819" ht="15"/>
    <row r="37820" ht="15"/>
    <row r="37821" ht="15"/>
    <row r="37822" ht="15"/>
    <row r="37823" ht="15"/>
    <row r="37824" ht="15"/>
    <row r="37825" ht="15"/>
    <row r="37826" ht="15"/>
    <row r="37827" ht="15"/>
    <row r="37828" ht="15"/>
    <row r="37829" ht="15"/>
    <row r="37830" ht="15"/>
    <row r="37831" ht="15"/>
    <row r="37832" ht="15"/>
    <row r="37833" ht="15"/>
    <row r="37834" ht="15"/>
    <row r="37835" ht="15"/>
    <row r="37836" ht="15"/>
    <row r="37837" ht="15"/>
    <row r="37838" ht="15"/>
    <row r="37839" ht="15"/>
    <row r="37840" ht="15"/>
    <row r="37841" ht="15"/>
    <row r="37842" ht="15"/>
    <row r="37843" ht="15"/>
    <row r="37844" ht="15"/>
    <row r="37845" ht="15"/>
    <row r="37846" ht="15"/>
    <row r="37847" ht="15"/>
    <row r="37848" ht="15"/>
    <row r="37849" ht="15"/>
    <row r="37850" ht="15"/>
    <row r="37851" ht="15"/>
    <row r="37852" ht="15"/>
    <row r="37853" ht="15"/>
    <row r="37854" ht="15"/>
    <row r="37855" ht="15"/>
    <row r="37856" ht="15"/>
    <row r="37857" ht="15"/>
    <row r="37858" ht="15"/>
    <row r="37859" ht="15"/>
    <row r="37860" ht="15"/>
    <row r="37861" ht="15"/>
    <row r="37862" ht="15"/>
    <row r="37863" ht="15"/>
    <row r="37864" ht="15"/>
    <row r="37865" ht="15"/>
    <row r="37866" ht="15"/>
    <row r="37867" ht="15"/>
    <row r="37868" ht="15"/>
    <row r="37869" ht="15"/>
    <row r="37870" ht="15"/>
    <row r="37871" ht="15"/>
    <row r="37872" ht="15"/>
    <row r="37873" ht="15"/>
    <row r="37874" ht="15"/>
    <row r="37875" ht="15"/>
    <row r="37876" ht="15"/>
    <row r="37877" ht="15"/>
    <row r="37878" ht="15"/>
    <row r="37879" ht="15"/>
    <row r="37880" ht="15"/>
    <row r="37881" ht="15"/>
    <row r="37882" ht="15"/>
    <row r="37883" ht="15"/>
    <row r="37884" ht="15"/>
    <row r="37885" ht="15"/>
    <row r="37886" ht="15"/>
    <row r="37887" ht="15"/>
    <row r="37888" ht="15"/>
    <row r="37889" ht="15"/>
    <row r="37890" ht="15"/>
    <row r="37891" ht="15"/>
    <row r="37892" ht="15"/>
    <row r="37893" ht="15"/>
    <row r="37894" ht="15"/>
    <row r="37895" ht="15"/>
    <row r="37896" ht="15"/>
    <row r="37897" ht="15"/>
    <row r="37898" ht="15"/>
    <row r="37899" ht="15"/>
    <row r="37900" ht="15"/>
    <row r="37901" ht="15"/>
    <row r="37902" ht="15"/>
    <row r="37903" ht="15"/>
    <row r="37904" ht="15"/>
    <row r="37905" ht="15"/>
    <row r="37906" ht="15"/>
    <row r="37907" ht="15"/>
    <row r="37908" ht="15"/>
    <row r="37909" ht="15"/>
    <row r="37910" ht="15"/>
    <row r="37911" ht="15"/>
    <row r="37912" ht="15"/>
    <row r="37913" ht="15"/>
    <row r="37914" ht="15"/>
    <row r="37915" ht="15"/>
    <row r="37916" ht="15"/>
    <row r="37917" ht="15"/>
    <row r="37918" ht="15"/>
    <row r="37919" ht="15"/>
    <row r="37920" ht="15"/>
    <row r="37921" ht="15"/>
    <row r="37922" ht="15"/>
    <row r="37923" ht="15"/>
    <row r="37924" ht="15"/>
    <row r="37925" ht="15"/>
    <row r="37926" ht="15"/>
    <row r="37927" ht="15"/>
    <row r="37928" ht="15"/>
    <row r="37929" ht="15"/>
    <row r="37930" ht="15"/>
    <row r="37931" ht="15"/>
    <row r="37932" ht="15"/>
    <row r="37933" ht="15"/>
    <row r="37934" ht="15"/>
    <row r="37935" ht="15"/>
    <row r="37936" ht="15"/>
    <row r="37937" ht="15"/>
    <row r="37938" ht="15"/>
    <row r="37939" ht="15"/>
    <row r="37940" ht="15"/>
    <row r="37941" ht="15"/>
    <row r="37942" ht="15"/>
    <row r="37943" ht="15"/>
    <row r="37944" ht="15"/>
    <row r="37945" ht="15"/>
    <row r="37946" ht="15"/>
    <row r="37947" ht="15"/>
    <row r="37948" ht="15"/>
    <row r="37949" ht="15"/>
    <row r="37950" ht="15"/>
    <row r="37951" ht="15"/>
    <row r="37952" ht="15"/>
    <row r="37953" ht="15"/>
    <row r="37954" ht="15"/>
    <row r="37955" ht="15"/>
    <row r="37956" ht="15"/>
    <row r="37957" ht="15"/>
    <row r="37958" ht="15"/>
    <row r="37959" ht="15"/>
    <row r="37960" ht="15"/>
    <row r="37961" ht="15"/>
    <row r="37962" ht="15"/>
    <row r="37963" ht="15"/>
    <row r="37964" ht="15"/>
    <row r="37965" ht="15"/>
    <row r="37966" ht="15"/>
    <row r="37967" ht="15"/>
    <row r="37968" ht="15"/>
    <row r="37969" ht="15"/>
    <row r="37970" ht="15"/>
    <row r="37971" ht="15"/>
    <row r="37972" ht="15"/>
    <row r="37973" ht="15"/>
    <row r="37974" ht="15"/>
    <row r="37975" ht="15"/>
    <row r="37976" ht="15"/>
    <row r="37977" ht="15"/>
    <row r="37978" ht="15"/>
    <row r="37979" ht="15"/>
    <row r="37980" ht="15"/>
    <row r="37981" ht="15"/>
    <row r="37982" ht="15"/>
    <row r="37983" ht="15"/>
    <row r="37984" ht="15"/>
    <row r="37985" ht="15"/>
    <row r="37986" ht="15"/>
    <row r="37987" ht="15"/>
    <row r="37988" ht="15"/>
    <row r="37989" ht="15"/>
    <row r="37990" ht="15"/>
    <row r="37991" ht="15"/>
    <row r="37992" ht="15"/>
    <row r="37993" ht="15"/>
    <row r="37994" ht="15"/>
    <row r="37995" ht="15"/>
    <row r="37996" ht="15"/>
    <row r="37997" ht="15"/>
    <row r="37998" ht="15"/>
    <row r="37999" ht="15"/>
    <row r="38000" ht="15"/>
    <row r="38001" ht="15"/>
    <row r="38002" ht="15"/>
    <row r="38003" ht="15"/>
    <row r="38004" ht="15"/>
    <row r="38005" ht="15"/>
    <row r="38006" ht="15"/>
    <row r="38007" ht="15"/>
    <row r="38008" ht="15"/>
    <row r="38009" ht="15"/>
    <row r="38010" ht="15"/>
    <row r="38011" ht="15"/>
    <row r="38012" ht="15"/>
    <row r="38013" ht="15"/>
    <row r="38014" ht="15"/>
    <row r="38015" ht="15"/>
    <row r="38016" ht="15"/>
    <row r="38017" ht="15"/>
    <row r="38018" ht="15"/>
    <row r="38019" ht="15"/>
    <row r="38020" ht="15"/>
    <row r="38021" ht="15"/>
    <row r="38022" ht="15"/>
    <row r="38023" ht="15"/>
    <row r="38024" ht="15"/>
    <row r="38025" ht="15"/>
    <row r="38026" ht="15"/>
    <row r="38027" ht="15"/>
    <row r="38028" ht="15"/>
    <row r="38029" ht="15"/>
    <row r="38030" ht="15"/>
    <row r="38031" ht="15"/>
    <row r="38032" ht="15"/>
    <row r="38033" ht="15"/>
    <row r="38034" ht="15"/>
    <row r="38035" ht="15"/>
    <row r="38036" ht="15"/>
    <row r="38037" ht="15"/>
    <row r="38038" ht="15"/>
    <row r="38039" ht="15"/>
    <row r="38040" ht="15"/>
    <row r="38041" ht="15"/>
    <row r="38042" ht="15"/>
    <row r="38043" ht="15"/>
    <row r="38044" ht="15"/>
    <row r="38045" ht="15"/>
    <row r="38046" ht="15"/>
    <row r="38047" ht="15"/>
    <row r="38048" ht="15"/>
    <row r="38049" ht="15"/>
    <row r="38050" ht="15"/>
    <row r="38051" ht="15"/>
    <row r="38052" ht="15"/>
    <row r="38053" ht="15"/>
    <row r="38054" ht="15"/>
    <row r="38055" ht="15"/>
    <row r="38056" ht="15"/>
    <row r="38057" ht="15"/>
    <row r="38058" ht="15"/>
    <row r="38059" ht="15"/>
    <row r="38060" ht="15"/>
    <row r="38061" ht="15"/>
    <row r="38062" ht="15"/>
    <row r="38063" ht="15"/>
    <row r="38064" ht="15"/>
    <row r="38065" ht="15"/>
    <row r="38066" ht="15"/>
    <row r="38067" ht="15"/>
    <row r="38068" ht="15"/>
    <row r="38069" ht="15"/>
    <row r="38070" ht="15"/>
    <row r="38071" ht="15"/>
    <row r="38072" ht="15"/>
    <row r="38073" ht="15"/>
    <row r="38074" ht="15"/>
    <row r="38075" ht="15"/>
    <row r="38076" ht="15"/>
    <row r="38077" ht="15"/>
    <row r="38078" ht="15"/>
    <row r="38079" ht="15"/>
    <row r="38080" ht="15"/>
    <row r="38081" ht="15"/>
    <row r="38082" ht="15"/>
    <row r="38083" ht="15"/>
    <row r="38084" ht="15"/>
    <row r="38085" ht="15"/>
    <row r="38086" ht="15"/>
    <row r="38087" ht="15"/>
    <row r="38088" ht="15"/>
    <row r="38089" ht="15"/>
    <row r="38090" ht="15"/>
    <row r="38091" ht="15"/>
    <row r="38092" ht="15"/>
    <row r="38093" ht="15"/>
    <row r="38094" ht="15"/>
    <row r="38095" ht="15"/>
    <row r="38096" ht="15"/>
    <row r="38097" ht="15"/>
    <row r="38098" ht="15"/>
    <row r="38099" ht="15"/>
    <row r="38100" ht="15"/>
    <row r="38101" ht="15"/>
    <row r="38102" ht="15"/>
    <row r="38103" ht="15"/>
    <row r="38104" ht="15"/>
    <row r="38105" ht="15"/>
    <row r="38106" ht="15"/>
    <row r="38107" ht="15"/>
    <row r="38108" ht="15"/>
    <row r="38109" ht="15"/>
    <row r="38110" ht="15"/>
    <row r="38111" ht="15"/>
    <row r="38112" ht="15"/>
    <row r="38113" ht="15"/>
    <row r="38114" ht="15"/>
    <row r="38115" ht="15"/>
    <row r="38116" ht="15"/>
    <row r="38117" ht="15"/>
    <row r="38118" ht="15"/>
    <row r="38119" ht="15"/>
    <row r="38120" ht="15"/>
    <row r="38121" ht="15"/>
    <row r="38122" ht="15"/>
    <row r="38123" ht="15"/>
    <row r="38124" ht="15"/>
    <row r="38125" ht="15"/>
    <row r="38126" ht="15"/>
    <row r="38127" ht="15"/>
    <row r="38128" ht="15"/>
    <row r="38129" ht="15"/>
    <row r="38130" ht="15"/>
    <row r="38131" ht="15"/>
    <row r="38132" ht="15"/>
    <row r="38133" ht="15"/>
    <row r="38134" ht="15"/>
    <row r="38135" ht="15"/>
    <row r="38136" ht="15"/>
    <row r="38137" ht="15"/>
    <row r="38138" ht="15"/>
    <row r="38139" ht="15"/>
    <row r="38140" ht="15"/>
    <row r="38141" ht="15"/>
    <row r="38142" ht="15"/>
    <row r="38143" ht="15"/>
    <row r="38144" ht="15"/>
    <row r="38145" ht="15"/>
    <row r="38146" ht="15"/>
    <row r="38147" ht="15"/>
    <row r="38148" ht="15"/>
    <row r="38149" ht="15"/>
    <row r="38150" ht="15"/>
    <row r="38151" ht="15"/>
    <row r="38152" ht="15"/>
    <row r="38153" ht="15"/>
    <row r="38154" ht="15"/>
    <row r="38155" ht="15"/>
    <row r="38156" ht="15"/>
    <row r="38157" ht="15"/>
    <row r="38158" ht="15"/>
    <row r="38159" ht="15"/>
    <row r="38160" ht="15"/>
    <row r="38161" ht="15"/>
    <row r="38162" ht="15"/>
    <row r="38163" ht="15"/>
    <row r="38164" ht="15"/>
    <row r="38165" ht="15"/>
    <row r="38166" ht="15"/>
    <row r="38167" ht="15"/>
    <row r="38168" ht="15"/>
    <row r="38169" ht="15"/>
    <row r="38170" ht="15"/>
    <row r="38171" ht="15"/>
    <row r="38172" ht="15"/>
    <row r="38173" ht="15"/>
    <row r="38174" ht="15"/>
    <row r="38175" ht="15"/>
    <row r="38176" ht="15"/>
    <row r="38177" ht="15"/>
    <row r="38178" ht="15"/>
    <row r="38179" ht="15"/>
    <row r="38180" ht="15"/>
    <row r="38181" ht="15"/>
    <row r="38182" ht="15"/>
    <row r="38183" ht="15"/>
    <row r="38184" ht="15"/>
    <row r="38185" ht="15"/>
    <row r="38186" ht="15"/>
    <row r="38187" ht="15"/>
    <row r="38188" ht="15"/>
    <row r="38189" ht="15"/>
    <row r="38190" ht="15"/>
    <row r="38191" ht="15"/>
    <row r="38192" ht="15"/>
    <row r="38193" ht="15"/>
    <row r="38194" ht="15"/>
    <row r="38195" ht="15"/>
    <row r="38196" ht="15"/>
    <row r="38197" ht="15"/>
    <row r="38198" ht="15"/>
    <row r="38199" ht="15"/>
    <row r="38200" ht="15"/>
    <row r="38201" ht="15"/>
    <row r="38202" ht="15"/>
    <row r="38203" ht="15"/>
    <row r="38204" ht="15"/>
    <row r="38205" ht="15"/>
    <row r="38206" ht="15"/>
    <row r="38207" ht="15"/>
    <row r="38208" ht="15"/>
    <row r="38209" ht="15"/>
    <row r="38210" ht="15"/>
    <row r="38211" ht="15"/>
    <row r="38212" ht="15"/>
    <row r="38213" ht="15"/>
    <row r="38214" ht="15"/>
    <row r="38215" ht="15"/>
    <row r="38216" ht="15"/>
    <row r="38217" ht="15"/>
    <row r="38218" ht="15"/>
    <row r="38219" ht="15"/>
    <row r="38220" ht="15"/>
    <row r="38221" ht="15"/>
    <row r="38222" ht="15"/>
    <row r="38223" ht="15"/>
    <row r="38224" ht="15"/>
    <row r="38225" ht="15"/>
    <row r="38226" ht="15"/>
    <row r="38227" ht="15"/>
    <row r="38228" ht="15"/>
    <row r="38229" ht="15"/>
    <row r="38230" ht="15"/>
    <row r="38231" ht="15"/>
    <row r="38232" ht="15"/>
    <row r="38233" ht="15"/>
    <row r="38234" ht="15"/>
    <row r="38235" ht="15"/>
    <row r="38236" ht="15"/>
    <row r="38237" ht="15"/>
    <row r="38238" ht="15"/>
    <row r="38239" ht="15"/>
    <row r="38240" ht="15"/>
    <row r="38241" ht="15"/>
    <row r="38242" ht="15"/>
    <row r="38243" ht="15"/>
    <row r="38244" ht="15"/>
    <row r="38245" ht="15"/>
    <row r="38246" ht="15"/>
    <row r="38247" ht="15"/>
    <row r="38248" ht="15"/>
    <row r="38249" ht="15"/>
    <row r="38250" ht="15"/>
    <row r="38251" ht="15"/>
    <row r="38252" ht="15"/>
    <row r="38253" ht="15"/>
    <row r="38254" ht="15"/>
    <row r="38255" ht="15"/>
    <row r="38256" ht="15"/>
    <row r="38257" ht="15"/>
    <row r="38258" ht="15"/>
    <row r="38259" ht="15"/>
    <row r="38260" ht="15"/>
    <row r="38261" ht="15"/>
    <row r="38262" ht="15"/>
    <row r="38263" ht="15"/>
    <row r="38264" ht="15"/>
    <row r="38265" ht="15"/>
    <row r="38266" ht="15"/>
    <row r="38267" ht="15"/>
    <row r="38268" ht="15"/>
    <row r="38269" ht="15"/>
    <row r="38270" ht="15"/>
    <row r="38271" ht="15"/>
    <row r="38272" ht="15"/>
    <row r="38273" ht="15"/>
    <row r="38274" ht="15"/>
    <row r="38275" ht="15"/>
    <row r="38276" ht="15"/>
    <row r="38277" ht="15"/>
    <row r="38278" ht="15"/>
    <row r="38279" ht="15"/>
    <row r="38280" ht="15"/>
    <row r="38281" ht="15"/>
    <row r="38282" ht="15"/>
    <row r="38283" ht="15"/>
    <row r="38284" ht="15"/>
    <row r="38285" ht="15"/>
    <row r="38286" ht="15"/>
    <row r="38287" ht="15"/>
    <row r="38288" ht="15"/>
    <row r="38289" ht="15"/>
    <row r="38290" ht="15"/>
    <row r="38291" ht="15"/>
    <row r="38292" ht="15"/>
    <row r="38293" ht="15"/>
    <row r="38294" ht="15"/>
    <row r="38295" ht="15"/>
    <row r="38296" ht="15"/>
    <row r="38297" ht="15"/>
    <row r="38298" ht="15"/>
    <row r="38299" ht="15"/>
    <row r="38300" ht="15"/>
    <row r="38301" ht="15"/>
    <row r="38302" ht="15"/>
    <row r="38303" ht="15"/>
    <row r="38304" ht="15"/>
    <row r="38305" ht="15"/>
    <row r="38306" ht="15"/>
    <row r="38307" ht="15"/>
    <row r="38308" ht="15"/>
    <row r="38309" ht="15"/>
    <row r="38310" ht="15"/>
    <row r="38311" ht="15"/>
    <row r="38312" ht="15"/>
    <row r="38313" ht="15"/>
    <row r="38314" ht="15"/>
    <row r="38315" ht="15"/>
    <row r="38316" ht="15"/>
    <row r="38317" ht="15"/>
    <row r="38318" ht="15"/>
    <row r="38319" ht="15"/>
    <row r="38320" ht="15"/>
    <row r="38321" ht="15"/>
    <row r="38322" ht="15"/>
    <row r="38323" ht="15"/>
    <row r="38324" ht="15"/>
    <row r="38325" ht="15"/>
    <row r="38326" ht="15"/>
    <row r="38327" ht="15"/>
    <row r="38328" ht="15"/>
    <row r="38329" ht="15"/>
    <row r="38330" ht="15"/>
    <row r="38331" ht="15"/>
    <row r="38332" ht="15"/>
    <row r="38333" ht="15"/>
    <row r="38334" ht="15"/>
    <row r="38335" ht="15"/>
    <row r="38336" ht="15"/>
    <row r="38337" ht="15"/>
    <row r="38338" ht="15"/>
    <row r="38339" ht="15"/>
    <row r="38340" ht="15"/>
    <row r="38341" ht="15"/>
    <row r="38342" ht="15"/>
    <row r="38343" ht="15"/>
    <row r="38344" ht="15"/>
    <row r="38345" ht="15"/>
    <row r="38346" ht="15"/>
    <row r="38347" ht="15"/>
    <row r="38348" ht="15"/>
    <row r="38349" ht="15"/>
    <row r="38350" ht="15"/>
    <row r="38351" ht="15"/>
    <row r="38352" ht="15"/>
    <row r="38353" ht="15"/>
    <row r="38354" ht="15"/>
    <row r="38355" ht="15"/>
    <row r="38356" ht="15"/>
    <row r="38357" ht="15"/>
    <row r="38358" ht="15"/>
    <row r="38359" ht="15"/>
    <row r="38360" ht="15"/>
    <row r="38361" ht="15"/>
    <row r="38362" ht="15"/>
    <row r="38363" ht="15"/>
    <row r="38364" ht="15"/>
    <row r="38365" ht="15"/>
    <row r="38366" ht="15"/>
    <row r="38367" ht="15"/>
    <row r="38368" ht="15"/>
    <row r="38369" ht="15"/>
    <row r="38370" ht="15"/>
    <row r="38371" ht="15"/>
    <row r="38372" ht="15"/>
    <row r="38373" ht="15"/>
    <row r="38374" ht="15"/>
    <row r="38375" ht="15"/>
    <row r="38376" ht="15"/>
    <row r="38377" ht="15"/>
    <row r="38378" ht="15"/>
    <row r="38379" ht="15"/>
    <row r="38380" ht="15"/>
    <row r="38381" ht="15"/>
    <row r="38382" ht="15"/>
    <row r="38383" ht="15"/>
    <row r="38384" ht="15"/>
    <row r="38385" ht="15"/>
    <row r="38386" ht="15"/>
    <row r="38387" ht="15"/>
    <row r="38388" ht="15"/>
    <row r="38389" ht="15"/>
    <row r="38390" ht="15"/>
    <row r="38391" ht="15"/>
    <row r="38392" ht="15"/>
    <row r="38393" ht="15"/>
    <row r="38394" ht="15"/>
    <row r="38395" ht="15"/>
    <row r="38396" ht="15"/>
    <row r="38397" ht="15"/>
    <row r="38398" ht="15"/>
    <row r="38399" ht="15"/>
    <row r="38400" ht="15"/>
    <row r="38401" ht="15"/>
    <row r="38402" ht="15"/>
    <row r="38403" ht="15"/>
    <row r="38404" ht="15"/>
    <row r="38405" ht="15"/>
    <row r="38406" ht="15"/>
    <row r="38407" ht="15"/>
    <row r="38408" ht="15"/>
    <row r="38409" ht="15"/>
    <row r="38410" ht="15"/>
    <row r="38411" ht="15"/>
    <row r="38412" ht="15"/>
    <row r="38413" ht="15"/>
    <row r="38414" ht="15"/>
    <row r="38415" ht="15"/>
    <row r="38416" ht="15"/>
    <row r="38417" ht="15"/>
    <row r="38418" ht="15"/>
    <row r="38419" ht="15"/>
    <row r="38420" ht="15"/>
    <row r="38421" ht="15"/>
    <row r="38422" ht="15"/>
    <row r="38423" ht="15"/>
    <row r="38424" ht="15"/>
    <row r="38425" ht="15"/>
    <row r="38426" ht="15"/>
    <row r="38427" ht="15"/>
    <row r="38428" ht="15"/>
    <row r="38429" ht="15"/>
    <row r="38430" ht="15"/>
    <row r="38431" ht="15"/>
    <row r="38432" ht="15"/>
    <row r="38433" ht="15"/>
    <row r="38434" ht="15"/>
    <row r="38435" ht="15"/>
    <row r="38436" ht="15"/>
    <row r="38437" ht="15"/>
    <row r="38438" ht="15"/>
    <row r="38439" ht="15"/>
    <row r="38440" ht="15"/>
    <row r="38441" ht="15"/>
    <row r="38442" ht="15"/>
    <row r="38443" ht="15"/>
    <row r="38444" ht="15"/>
    <row r="38445" ht="15"/>
    <row r="38446" ht="15"/>
    <row r="38447" ht="15"/>
    <row r="38448" ht="15"/>
    <row r="38449" ht="15"/>
    <row r="38450" ht="15"/>
    <row r="38451" ht="15"/>
    <row r="38452" ht="15"/>
    <row r="38453" ht="15"/>
    <row r="38454" ht="15"/>
    <row r="38455" ht="15"/>
    <row r="38456" ht="15"/>
    <row r="38457" ht="15"/>
    <row r="38458" ht="15"/>
    <row r="38459" ht="15"/>
    <row r="38460" ht="15"/>
    <row r="38461" ht="15"/>
    <row r="38462" ht="15"/>
    <row r="38463" ht="15"/>
    <row r="38464" ht="15"/>
    <row r="38465" ht="15"/>
    <row r="38466" ht="15"/>
    <row r="38467" ht="15"/>
    <row r="38468" ht="15"/>
    <row r="38469" ht="15"/>
    <row r="38470" ht="15"/>
    <row r="38471" ht="15"/>
    <row r="38472" ht="15"/>
    <row r="38473" ht="15"/>
    <row r="38474" ht="15"/>
    <row r="38475" ht="15"/>
    <row r="38476" ht="15"/>
    <row r="38477" ht="15"/>
    <row r="38478" ht="15"/>
    <row r="38479" ht="15"/>
    <row r="38480" ht="15"/>
    <row r="38481" ht="15"/>
    <row r="38482" ht="15"/>
    <row r="38483" ht="15"/>
    <row r="38484" ht="15"/>
    <row r="38485" ht="15"/>
    <row r="38486" ht="15"/>
    <row r="38487" ht="15"/>
    <row r="38488" ht="15"/>
    <row r="38489" ht="15"/>
    <row r="38490" ht="15"/>
    <row r="38491" ht="15"/>
    <row r="38492" ht="15"/>
    <row r="38493" ht="15"/>
    <row r="38494" ht="15"/>
    <row r="38495" ht="15"/>
    <row r="38496" ht="15"/>
    <row r="38497" ht="15"/>
    <row r="38498" ht="15"/>
    <row r="38499" ht="15"/>
    <row r="38500" ht="15"/>
    <row r="38501" ht="15"/>
    <row r="38502" ht="15"/>
    <row r="38503" ht="15"/>
    <row r="38504" ht="15"/>
    <row r="38505" ht="15"/>
    <row r="38506" ht="15"/>
    <row r="38507" ht="15"/>
    <row r="38508" ht="15"/>
    <row r="38509" ht="15"/>
    <row r="38510" ht="15"/>
    <row r="38511" ht="15"/>
    <row r="38512" ht="15"/>
    <row r="38513" ht="15"/>
    <row r="38514" ht="15"/>
    <row r="38515" ht="15"/>
    <row r="38516" ht="15"/>
    <row r="38517" ht="15"/>
    <row r="38518" ht="15"/>
    <row r="38519" ht="15"/>
    <row r="38520" ht="15"/>
    <row r="38521" ht="15"/>
    <row r="38522" ht="15"/>
    <row r="38523" ht="15"/>
    <row r="38524" ht="15"/>
    <row r="38525" ht="15"/>
    <row r="38526" ht="15"/>
    <row r="38527" ht="15"/>
    <row r="38528" ht="15"/>
    <row r="38529" ht="15"/>
    <row r="38530" ht="15"/>
    <row r="38531" ht="15"/>
    <row r="38532" ht="15"/>
    <row r="38533" ht="15"/>
    <row r="38534" ht="15"/>
    <row r="38535" ht="15"/>
    <row r="38536" ht="15"/>
    <row r="38537" ht="15"/>
    <row r="38538" ht="15"/>
    <row r="38539" ht="15"/>
    <row r="38540" ht="15"/>
    <row r="38541" ht="15"/>
    <row r="38542" ht="15"/>
    <row r="38543" ht="15"/>
    <row r="38544" ht="15"/>
    <row r="38545" ht="15"/>
    <row r="38546" ht="15"/>
    <row r="38547" ht="15"/>
    <row r="38548" ht="15"/>
    <row r="38549" ht="15"/>
    <row r="38550" ht="15"/>
    <row r="38551" ht="15"/>
    <row r="38552" ht="15"/>
    <row r="38553" ht="15"/>
    <row r="38554" ht="15"/>
    <row r="38555" ht="15"/>
    <row r="38556" ht="15"/>
    <row r="38557" ht="15"/>
    <row r="38558" ht="15"/>
    <row r="38559" ht="15"/>
    <row r="38560" ht="15"/>
    <row r="38561" ht="15"/>
    <row r="38562" ht="15"/>
    <row r="38563" ht="15"/>
    <row r="38564" ht="15"/>
    <row r="38565" ht="15"/>
    <row r="38566" ht="15"/>
    <row r="38567" ht="15"/>
    <row r="38568" ht="15"/>
    <row r="38569" ht="15"/>
    <row r="38570" ht="15"/>
    <row r="38571" ht="15"/>
    <row r="38572" ht="15"/>
    <row r="38573" ht="15"/>
    <row r="38574" ht="15"/>
    <row r="38575" ht="15"/>
    <row r="38576" ht="15"/>
    <row r="38577" ht="15"/>
    <row r="38578" ht="15"/>
    <row r="38579" ht="15"/>
    <row r="38580" ht="15"/>
    <row r="38581" ht="15"/>
    <row r="38582" ht="15"/>
    <row r="38583" ht="15"/>
    <row r="38584" ht="15"/>
    <row r="38585" ht="15"/>
    <row r="38586" ht="15"/>
    <row r="38587" ht="15"/>
    <row r="38588" ht="15"/>
    <row r="38589" ht="15"/>
    <row r="38590" ht="15"/>
    <row r="38591" ht="15"/>
    <row r="38592" ht="15"/>
    <row r="38593" ht="15"/>
    <row r="38594" ht="15"/>
    <row r="38595" ht="15"/>
    <row r="38596" ht="15"/>
    <row r="38597" ht="15"/>
    <row r="38598" ht="15"/>
    <row r="38599" ht="15"/>
    <row r="38600" ht="15"/>
    <row r="38601" ht="15"/>
    <row r="38602" ht="15"/>
    <row r="38603" ht="15"/>
    <row r="38604" ht="15"/>
    <row r="38605" ht="15"/>
    <row r="38606" ht="15"/>
    <row r="38607" ht="15"/>
    <row r="38608" ht="15"/>
    <row r="38609" ht="15"/>
    <row r="38610" ht="15"/>
    <row r="38611" ht="15"/>
    <row r="38612" ht="15"/>
    <row r="38613" ht="15"/>
    <row r="38614" ht="15"/>
    <row r="38615" ht="15"/>
    <row r="38616" ht="15"/>
    <row r="38617" ht="15"/>
    <row r="38618" ht="15"/>
    <row r="38619" ht="15"/>
    <row r="38620" ht="15"/>
    <row r="38621" ht="15"/>
    <row r="38622" ht="15"/>
    <row r="38623" ht="15"/>
    <row r="38624" ht="15"/>
    <row r="38625" ht="15"/>
    <row r="38626" ht="15"/>
    <row r="38627" ht="15"/>
    <row r="38628" ht="15"/>
    <row r="38629" ht="15"/>
    <row r="38630" ht="15"/>
    <row r="38631" ht="15"/>
    <row r="38632" ht="15"/>
    <row r="38633" ht="15"/>
    <row r="38634" ht="15"/>
    <row r="38635" ht="15"/>
    <row r="38636" ht="15"/>
    <row r="38637" ht="15"/>
    <row r="38638" ht="15"/>
    <row r="38639" ht="15"/>
    <row r="38640" ht="15"/>
    <row r="38641" ht="15"/>
    <row r="38642" ht="15"/>
    <row r="38643" ht="15"/>
    <row r="38644" ht="15"/>
    <row r="38645" ht="15"/>
    <row r="38646" ht="15"/>
    <row r="38647" ht="15"/>
    <row r="38648" ht="15"/>
    <row r="38649" ht="15"/>
    <row r="38650" ht="15"/>
    <row r="38651" ht="15"/>
    <row r="38652" ht="15"/>
    <row r="38653" ht="15"/>
    <row r="38654" ht="15"/>
    <row r="38655" ht="15"/>
    <row r="38656" ht="15"/>
    <row r="38657" ht="15"/>
    <row r="38658" ht="15"/>
    <row r="38659" ht="15"/>
    <row r="38660" ht="15"/>
    <row r="38661" ht="15"/>
    <row r="38662" ht="15"/>
    <row r="38663" ht="15"/>
    <row r="38664" ht="15"/>
    <row r="38665" ht="15"/>
    <row r="38666" ht="15"/>
    <row r="38667" ht="15"/>
    <row r="38668" ht="15"/>
    <row r="38669" ht="15"/>
    <row r="38670" ht="15"/>
    <row r="38671" ht="15"/>
    <row r="38672" ht="15"/>
    <row r="38673" ht="15"/>
    <row r="38674" ht="15"/>
    <row r="38675" ht="15"/>
    <row r="38676" ht="15"/>
    <row r="38677" ht="15"/>
    <row r="38678" ht="15"/>
    <row r="38679" ht="15"/>
    <row r="38680" ht="15"/>
    <row r="38681" ht="15"/>
    <row r="38682" ht="15"/>
    <row r="38683" ht="15"/>
    <row r="38684" ht="15"/>
    <row r="38685" ht="15"/>
    <row r="38686" ht="15"/>
    <row r="38687" ht="15"/>
    <row r="38688" ht="15"/>
    <row r="38689" ht="15"/>
    <row r="38690" ht="15"/>
    <row r="38691" ht="15"/>
    <row r="38692" ht="15"/>
    <row r="38693" ht="15"/>
    <row r="38694" ht="15"/>
    <row r="38695" ht="15"/>
    <row r="38696" ht="15"/>
    <row r="38697" ht="15"/>
    <row r="38698" ht="15"/>
    <row r="38699" ht="15"/>
    <row r="38700" ht="15"/>
    <row r="38701" ht="15"/>
    <row r="38702" ht="15"/>
    <row r="38703" ht="15"/>
    <row r="38704" ht="15"/>
    <row r="38705" ht="15"/>
    <row r="38706" ht="15"/>
    <row r="38707" ht="15"/>
    <row r="38708" ht="15"/>
    <row r="38709" ht="15"/>
    <row r="38710" ht="15"/>
    <row r="38711" ht="15"/>
    <row r="38712" ht="15"/>
    <row r="38713" ht="15"/>
    <row r="38714" ht="15"/>
    <row r="38715" ht="15"/>
    <row r="38716" ht="15"/>
    <row r="38717" ht="15"/>
    <row r="38718" ht="15"/>
    <row r="38719" ht="15"/>
    <row r="38720" ht="15"/>
    <row r="38721" ht="15"/>
    <row r="38722" ht="15"/>
    <row r="38723" ht="15"/>
    <row r="38724" ht="15"/>
    <row r="38725" ht="15"/>
    <row r="38726" ht="15"/>
    <row r="38727" ht="15"/>
    <row r="38728" ht="15"/>
    <row r="38729" ht="15"/>
    <row r="38730" ht="15"/>
    <row r="38731" ht="15"/>
    <row r="38732" ht="15"/>
    <row r="38733" ht="15"/>
    <row r="38734" ht="15"/>
    <row r="38735" ht="15"/>
    <row r="38736" ht="15"/>
    <row r="38737" ht="15"/>
    <row r="38738" ht="15"/>
    <row r="38739" ht="15"/>
    <row r="38740" ht="15"/>
    <row r="38741" ht="15"/>
    <row r="38742" ht="15"/>
    <row r="38743" ht="15"/>
    <row r="38744" ht="15"/>
    <row r="38745" ht="15"/>
    <row r="38746" ht="15"/>
    <row r="38747" ht="15"/>
    <row r="38748" ht="15"/>
    <row r="38749" ht="15"/>
    <row r="38750" ht="15"/>
    <row r="38751" ht="15"/>
    <row r="38752" ht="15"/>
    <row r="38753" ht="15"/>
    <row r="38754" ht="15"/>
    <row r="38755" ht="15"/>
    <row r="38756" ht="15"/>
    <row r="38757" ht="15"/>
    <row r="38758" ht="15"/>
    <row r="38759" ht="15"/>
    <row r="38760" ht="15"/>
    <row r="38761" ht="15"/>
    <row r="38762" ht="15"/>
    <row r="38763" ht="15"/>
    <row r="38764" ht="15"/>
    <row r="38765" ht="15"/>
    <row r="38766" ht="15"/>
    <row r="38767" ht="15"/>
    <row r="38768" ht="15"/>
    <row r="38769" ht="15"/>
    <row r="38770" ht="15"/>
    <row r="38771" ht="15"/>
    <row r="38772" ht="15"/>
    <row r="38773" ht="15"/>
    <row r="38774" ht="15"/>
    <row r="38775" ht="15"/>
    <row r="38776" ht="15"/>
    <row r="38777" ht="15"/>
    <row r="38778" ht="15"/>
    <row r="38779" ht="15"/>
    <row r="38780" ht="15"/>
    <row r="38781" ht="15"/>
    <row r="38782" ht="15"/>
    <row r="38783" ht="15"/>
    <row r="38784" ht="15"/>
    <row r="38785" ht="15"/>
    <row r="38786" ht="15"/>
    <row r="38787" ht="15"/>
    <row r="38788" ht="15"/>
    <row r="38789" ht="15"/>
    <row r="38790" ht="15"/>
    <row r="38791" ht="15"/>
    <row r="38792" ht="15"/>
    <row r="38793" ht="15"/>
    <row r="38794" ht="15"/>
    <row r="38795" ht="15"/>
    <row r="38796" ht="15"/>
    <row r="38797" ht="15"/>
    <row r="38798" ht="15"/>
    <row r="38799" ht="15"/>
    <row r="38800" ht="15"/>
    <row r="38801" ht="15"/>
    <row r="38802" ht="15"/>
    <row r="38803" ht="15"/>
    <row r="38804" ht="15"/>
    <row r="38805" ht="15"/>
    <row r="38806" ht="15"/>
    <row r="38807" ht="15"/>
    <row r="38808" ht="15"/>
    <row r="38809" ht="15"/>
    <row r="38810" ht="15"/>
    <row r="38811" ht="15"/>
    <row r="38812" ht="15"/>
    <row r="38813" ht="15"/>
    <row r="38814" ht="15"/>
    <row r="38815" ht="15"/>
    <row r="38816" ht="15"/>
    <row r="38817" ht="15"/>
    <row r="38818" ht="15"/>
    <row r="38819" ht="15"/>
    <row r="38820" ht="15"/>
    <row r="38821" ht="15"/>
    <row r="38822" ht="15"/>
    <row r="38823" ht="15"/>
    <row r="38824" ht="15"/>
    <row r="38825" ht="15"/>
    <row r="38826" ht="15"/>
    <row r="38827" ht="15"/>
    <row r="38828" ht="15"/>
    <row r="38829" ht="15"/>
    <row r="38830" ht="15"/>
    <row r="38831" ht="15"/>
    <row r="38832" ht="15"/>
    <row r="38833" ht="15"/>
    <row r="38834" ht="15"/>
    <row r="38835" ht="15"/>
    <row r="38836" ht="15"/>
    <row r="38837" ht="15"/>
    <row r="38838" ht="15"/>
    <row r="38839" ht="15"/>
    <row r="38840" ht="15"/>
    <row r="38841" ht="15"/>
    <row r="38842" ht="15"/>
    <row r="38843" ht="15"/>
    <row r="38844" ht="15"/>
    <row r="38845" ht="15"/>
    <row r="38846" ht="15"/>
    <row r="38847" ht="15"/>
    <row r="38848" ht="15"/>
    <row r="38849" ht="15"/>
    <row r="38850" ht="15"/>
    <row r="38851" ht="15"/>
    <row r="38852" ht="15"/>
    <row r="38853" ht="15"/>
    <row r="38854" ht="15"/>
    <row r="38855" ht="15"/>
    <row r="38856" ht="15"/>
    <row r="38857" ht="15"/>
    <row r="38858" ht="15"/>
    <row r="38859" ht="15"/>
    <row r="38860" ht="15"/>
    <row r="38861" ht="15"/>
    <row r="38862" ht="15"/>
    <row r="38863" ht="15"/>
    <row r="38864" ht="15"/>
    <row r="38865" ht="15"/>
    <row r="38866" ht="15"/>
    <row r="38867" ht="15"/>
    <row r="38868" ht="15"/>
    <row r="38869" ht="15"/>
    <row r="38870" ht="15"/>
    <row r="38871" ht="15"/>
    <row r="38872" ht="15"/>
    <row r="38873" ht="15"/>
    <row r="38874" ht="15"/>
    <row r="38875" ht="15"/>
    <row r="38876" ht="15"/>
    <row r="38877" ht="15"/>
    <row r="38878" ht="15"/>
    <row r="38879" ht="15"/>
    <row r="38880" ht="15"/>
    <row r="38881" ht="15"/>
    <row r="38882" ht="15"/>
    <row r="38883" ht="15"/>
    <row r="38884" ht="15"/>
    <row r="38885" ht="15"/>
    <row r="38886" ht="15"/>
    <row r="38887" ht="15"/>
    <row r="38888" ht="15"/>
    <row r="38889" ht="15"/>
    <row r="38890" ht="15"/>
    <row r="38891" ht="15"/>
    <row r="38892" ht="15"/>
    <row r="38893" ht="15"/>
    <row r="38894" ht="15"/>
    <row r="38895" ht="15"/>
    <row r="38896" ht="15"/>
    <row r="38897" ht="15"/>
    <row r="38898" ht="15"/>
    <row r="38899" ht="15"/>
    <row r="38900" ht="15"/>
    <row r="38901" ht="15"/>
    <row r="38902" ht="15"/>
    <row r="38903" ht="15"/>
    <row r="38904" ht="15"/>
    <row r="38905" ht="15"/>
    <row r="38906" ht="15"/>
    <row r="38907" ht="15"/>
    <row r="38908" ht="15"/>
    <row r="38909" ht="15"/>
    <row r="38910" ht="15"/>
    <row r="38911" ht="15"/>
    <row r="38912" ht="15"/>
    <row r="38913" ht="15"/>
    <row r="38914" ht="15"/>
    <row r="38915" ht="15"/>
    <row r="38916" ht="15"/>
    <row r="38917" ht="15"/>
    <row r="38918" ht="15"/>
    <row r="38919" ht="15"/>
    <row r="38920" ht="15"/>
    <row r="38921" ht="15"/>
    <row r="38922" ht="15"/>
    <row r="38923" ht="15"/>
    <row r="38924" ht="15"/>
    <row r="38925" ht="15"/>
    <row r="38926" ht="15"/>
    <row r="38927" ht="15"/>
    <row r="38928" ht="15"/>
    <row r="38929" ht="15"/>
    <row r="38930" ht="15"/>
    <row r="38931" ht="15"/>
    <row r="38932" ht="15"/>
    <row r="38933" ht="15"/>
    <row r="38934" ht="15"/>
    <row r="38935" ht="15"/>
    <row r="38936" ht="15"/>
    <row r="38937" ht="15"/>
    <row r="38938" ht="15"/>
    <row r="38939" ht="15"/>
    <row r="38940" ht="15"/>
    <row r="38941" ht="15"/>
    <row r="38942" ht="15"/>
    <row r="38943" ht="15"/>
    <row r="38944" ht="15"/>
    <row r="38945" ht="15"/>
    <row r="38946" ht="15"/>
    <row r="38947" ht="15"/>
    <row r="38948" ht="15"/>
    <row r="38949" ht="15"/>
    <row r="38950" ht="15"/>
    <row r="38951" ht="15"/>
    <row r="38952" ht="15"/>
    <row r="38953" ht="15"/>
    <row r="38954" ht="15"/>
    <row r="38955" ht="15"/>
    <row r="38956" ht="15"/>
    <row r="38957" ht="15"/>
    <row r="38958" ht="15"/>
    <row r="38959" ht="15"/>
    <row r="38960" ht="15"/>
    <row r="38961" ht="15"/>
    <row r="38962" ht="15"/>
    <row r="38963" ht="15"/>
    <row r="38964" ht="15"/>
    <row r="38965" ht="15"/>
    <row r="38966" ht="15"/>
    <row r="38967" ht="15"/>
    <row r="38968" ht="15"/>
    <row r="38969" ht="15"/>
    <row r="38970" ht="15"/>
    <row r="38971" ht="15"/>
    <row r="38972" ht="15"/>
    <row r="38973" ht="15"/>
    <row r="38974" ht="15"/>
    <row r="38975" ht="15"/>
    <row r="38976" ht="15"/>
    <row r="38977" ht="15"/>
    <row r="38978" ht="15"/>
    <row r="38979" ht="15"/>
    <row r="38980" ht="15"/>
    <row r="38981" ht="15"/>
    <row r="38982" ht="15"/>
    <row r="38983" ht="15"/>
    <row r="38984" ht="15"/>
    <row r="38985" ht="15"/>
    <row r="38986" ht="15"/>
    <row r="38987" ht="15"/>
    <row r="38988" ht="15"/>
    <row r="38989" ht="15"/>
    <row r="38990" ht="15"/>
    <row r="38991" ht="15"/>
    <row r="38992" ht="15"/>
    <row r="38993" ht="15"/>
    <row r="38994" ht="15"/>
    <row r="38995" ht="15"/>
    <row r="38996" ht="15"/>
    <row r="38997" ht="15"/>
    <row r="38998" ht="15"/>
    <row r="38999" ht="15"/>
    <row r="39000" ht="15"/>
    <row r="39001" ht="15"/>
    <row r="39002" ht="15"/>
    <row r="39003" ht="15"/>
    <row r="39004" ht="15"/>
    <row r="39005" ht="15"/>
    <row r="39006" ht="15"/>
    <row r="39007" ht="15"/>
    <row r="39008" ht="15"/>
    <row r="39009" ht="15"/>
    <row r="39010" ht="15"/>
    <row r="39011" ht="15"/>
    <row r="39012" ht="15"/>
    <row r="39013" ht="15"/>
    <row r="39014" ht="15"/>
    <row r="39015" ht="15"/>
    <row r="39016" ht="15"/>
    <row r="39017" ht="15"/>
    <row r="39018" ht="15"/>
    <row r="39019" ht="15"/>
    <row r="39020" ht="15"/>
    <row r="39021" ht="15"/>
    <row r="39022" ht="15"/>
    <row r="39023" ht="15"/>
    <row r="39024" ht="15"/>
    <row r="39025" ht="15"/>
    <row r="39026" ht="15"/>
    <row r="39027" ht="15"/>
    <row r="39028" ht="15"/>
    <row r="39029" ht="15"/>
    <row r="39030" ht="15"/>
    <row r="39031" ht="15"/>
    <row r="39032" ht="15"/>
    <row r="39033" ht="15"/>
    <row r="39034" ht="15"/>
    <row r="39035" ht="15"/>
    <row r="39036" ht="15"/>
    <row r="39037" ht="15"/>
    <row r="39038" ht="15"/>
    <row r="39039" ht="15"/>
    <row r="39040" ht="15"/>
    <row r="39041" ht="15"/>
    <row r="39042" ht="15"/>
    <row r="39043" ht="15"/>
    <row r="39044" ht="15"/>
    <row r="39045" ht="15"/>
    <row r="39046" ht="15"/>
    <row r="39047" ht="15"/>
    <row r="39048" ht="15"/>
    <row r="39049" ht="15"/>
    <row r="39050" ht="15"/>
    <row r="39051" ht="15"/>
    <row r="39052" ht="15"/>
    <row r="39053" ht="15"/>
    <row r="39054" ht="15"/>
    <row r="39055" ht="15"/>
    <row r="39056" ht="15"/>
    <row r="39057" ht="15"/>
    <row r="39058" ht="15"/>
    <row r="39059" ht="15"/>
    <row r="39060" ht="15"/>
    <row r="39061" ht="15"/>
    <row r="39062" ht="15"/>
    <row r="39063" ht="15"/>
    <row r="39064" ht="15"/>
    <row r="39065" ht="15"/>
    <row r="39066" ht="15"/>
    <row r="39067" ht="15"/>
    <row r="39068" ht="15"/>
    <row r="39069" ht="15"/>
    <row r="39070" ht="15"/>
    <row r="39071" ht="15"/>
    <row r="39072" ht="15"/>
    <row r="39073" ht="15"/>
    <row r="39074" ht="15"/>
    <row r="39075" ht="15"/>
    <row r="39076" ht="15"/>
    <row r="39077" ht="15"/>
    <row r="39078" ht="15"/>
    <row r="39079" ht="15"/>
    <row r="39080" ht="15"/>
    <row r="39081" ht="15"/>
    <row r="39082" ht="15"/>
    <row r="39083" ht="15"/>
    <row r="39084" ht="15"/>
    <row r="39085" ht="15"/>
    <row r="39086" ht="15"/>
    <row r="39087" ht="15"/>
    <row r="39088" ht="15"/>
    <row r="39089" ht="15"/>
    <row r="39090" ht="15"/>
    <row r="39091" ht="15"/>
    <row r="39092" ht="15"/>
    <row r="39093" ht="15"/>
    <row r="39094" ht="15"/>
    <row r="39095" ht="15"/>
    <row r="39096" ht="15"/>
    <row r="39097" ht="15"/>
    <row r="39098" ht="15"/>
    <row r="39099" ht="15"/>
    <row r="39100" ht="15"/>
    <row r="39101" ht="15"/>
    <row r="39102" ht="15"/>
    <row r="39103" ht="15"/>
    <row r="39104" ht="15"/>
    <row r="39105" ht="15"/>
    <row r="39106" ht="15"/>
    <row r="39107" ht="15"/>
    <row r="39108" ht="15"/>
    <row r="39109" ht="15"/>
    <row r="39110" ht="15"/>
    <row r="39111" ht="15"/>
    <row r="39112" ht="15"/>
    <row r="39113" ht="15"/>
    <row r="39114" ht="15"/>
    <row r="39115" ht="15"/>
    <row r="39116" ht="15"/>
    <row r="39117" ht="15"/>
    <row r="39118" ht="15"/>
    <row r="39119" ht="15"/>
    <row r="39120" ht="15"/>
    <row r="39121" ht="15"/>
    <row r="39122" ht="15"/>
    <row r="39123" ht="15"/>
    <row r="39124" ht="15"/>
    <row r="39125" ht="15"/>
    <row r="39126" ht="15"/>
    <row r="39127" ht="15"/>
    <row r="39128" ht="15"/>
    <row r="39129" ht="15"/>
    <row r="39130" ht="15"/>
    <row r="39131" ht="15"/>
    <row r="39132" ht="15"/>
    <row r="39133" ht="15"/>
    <row r="39134" ht="15"/>
    <row r="39135" ht="15"/>
    <row r="39136" ht="15"/>
    <row r="39137" ht="15"/>
    <row r="39138" ht="15"/>
    <row r="39139" ht="15"/>
    <row r="39140" ht="15"/>
    <row r="39141" ht="15"/>
    <row r="39142" ht="15"/>
    <row r="39143" ht="15"/>
    <row r="39144" ht="15"/>
    <row r="39145" ht="15"/>
    <row r="39146" ht="15"/>
    <row r="39147" ht="15"/>
    <row r="39148" ht="15"/>
    <row r="39149" ht="15"/>
    <row r="39150" ht="15"/>
    <row r="39151" ht="15"/>
    <row r="39152" ht="15"/>
    <row r="39153" ht="15"/>
    <row r="39154" ht="15"/>
    <row r="39155" ht="15"/>
    <row r="39156" ht="15"/>
    <row r="39157" ht="15"/>
    <row r="39158" ht="15"/>
    <row r="39159" ht="15"/>
    <row r="39160" ht="15"/>
    <row r="39161" ht="15"/>
    <row r="39162" ht="15"/>
    <row r="39163" ht="15"/>
    <row r="39164" ht="15"/>
    <row r="39165" ht="15"/>
    <row r="39166" ht="15"/>
    <row r="39167" ht="15"/>
    <row r="39168" ht="15"/>
    <row r="39169" ht="15"/>
    <row r="39170" ht="15"/>
    <row r="39171" ht="15"/>
    <row r="39172" ht="15"/>
    <row r="39173" ht="15"/>
    <row r="39174" ht="15"/>
    <row r="39175" ht="15"/>
    <row r="39176" ht="15"/>
    <row r="39177" ht="15"/>
    <row r="39178" ht="15"/>
    <row r="39179" ht="15"/>
    <row r="39180" ht="15"/>
    <row r="39181" ht="15"/>
    <row r="39182" ht="15"/>
    <row r="39183" ht="15"/>
    <row r="39184" ht="15"/>
    <row r="39185" ht="15"/>
    <row r="39186" ht="15"/>
    <row r="39187" ht="15"/>
    <row r="39188" ht="15"/>
    <row r="39189" ht="15"/>
    <row r="39190" ht="15"/>
    <row r="39191" ht="15"/>
    <row r="39192" ht="15"/>
    <row r="39193" ht="15"/>
    <row r="39194" ht="15"/>
    <row r="39195" ht="15"/>
    <row r="39196" ht="15"/>
    <row r="39197" ht="15"/>
    <row r="39198" ht="15"/>
    <row r="39199" ht="15"/>
    <row r="39200" ht="15"/>
    <row r="39201" ht="15"/>
    <row r="39202" ht="15"/>
    <row r="39203" ht="15"/>
    <row r="39204" ht="15"/>
    <row r="39205" ht="15"/>
    <row r="39206" ht="15"/>
    <row r="39207" ht="15"/>
    <row r="39208" ht="15"/>
    <row r="39209" ht="15"/>
    <row r="39210" ht="15"/>
    <row r="39211" ht="15"/>
    <row r="39212" ht="15"/>
    <row r="39213" ht="15"/>
    <row r="39214" ht="15"/>
    <row r="39215" ht="15"/>
    <row r="39216" ht="15"/>
    <row r="39217" ht="15"/>
    <row r="39218" ht="15"/>
    <row r="39219" ht="15"/>
    <row r="39220" ht="15"/>
    <row r="39221" ht="15"/>
    <row r="39222" ht="15"/>
    <row r="39223" ht="15"/>
    <row r="39224" ht="15"/>
    <row r="39225" ht="15"/>
    <row r="39226" ht="15"/>
    <row r="39227" ht="15"/>
    <row r="39228" ht="15"/>
    <row r="39229" ht="15"/>
    <row r="39230" ht="15"/>
    <row r="39231" ht="15"/>
    <row r="39232" ht="15"/>
    <row r="39233" ht="15"/>
    <row r="39234" ht="15"/>
    <row r="39235" ht="15"/>
    <row r="39236" ht="15"/>
    <row r="39237" ht="15"/>
    <row r="39238" ht="15"/>
    <row r="39239" ht="15"/>
    <row r="39240" ht="15"/>
    <row r="39241" ht="15"/>
    <row r="39242" ht="15"/>
    <row r="39243" ht="15"/>
    <row r="39244" ht="15"/>
    <row r="39245" ht="15"/>
    <row r="39246" ht="15"/>
    <row r="39247" ht="15"/>
    <row r="39248" ht="15"/>
    <row r="39249" ht="15"/>
    <row r="39250" ht="15"/>
    <row r="39251" ht="15"/>
    <row r="39252" ht="15"/>
    <row r="39253" ht="15"/>
    <row r="39254" ht="15"/>
    <row r="39255" ht="15"/>
    <row r="39256" ht="15"/>
    <row r="39257" ht="15"/>
    <row r="39258" ht="15"/>
    <row r="39259" ht="15"/>
    <row r="39260" ht="15"/>
    <row r="39261" ht="15"/>
    <row r="39262" ht="15"/>
    <row r="39263" ht="15"/>
    <row r="39264" ht="15"/>
    <row r="39265" ht="15"/>
    <row r="39266" ht="15"/>
    <row r="39267" ht="15"/>
    <row r="39268" ht="15"/>
    <row r="39269" ht="15"/>
    <row r="39270" ht="15"/>
    <row r="39271" ht="15"/>
    <row r="39272" ht="15"/>
    <row r="39273" ht="15"/>
    <row r="39274" ht="15"/>
    <row r="39275" ht="15"/>
    <row r="39276" ht="15"/>
    <row r="39277" ht="15"/>
    <row r="39278" ht="15"/>
    <row r="39279" ht="15"/>
    <row r="39280" ht="15"/>
    <row r="39281" ht="15"/>
    <row r="39282" ht="15"/>
    <row r="39283" ht="15"/>
    <row r="39284" ht="15"/>
    <row r="39285" ht="15"/>
    <row r="39286" ht="15"/>
    <row r="39287" ht="15"/>
    <row r="39288" ht="15"/>
    <row r="39289" ht="15"/>
    <row r="39290" ht="15"/>
    <row r="39291" ht="15"/>
    <row r="39292" ht="15"/>
    <row r="39293" ht="15"/>
    <row r="39294" ht="15"/>
    <row r="39295" ht="15"/>
    <row r="39296" ht="15"/>
    <row r="39297" ht="15"/>
    <row r="39298" ht="15"/>
    <row r="39299" ht="15"/>
    <row r="39300" ht="15"/>
    <row r="39301" ht="15"/>
    <row r="39302" ht="15"/>
    <row r="39303" ht="15"/>
    <row r="39304" ht="15"/>
    <row r="39305" ht="15"/>
    <row r="39306" ht="15"/>
    <row r="39307" ht="15"/>
    <row r="39308" ht="15"/>
    <row r="39309" ht="15"/>
    <row r="39310" ht="15"/>
    <row r="39311" ht="15"/>
    <row r="39312" ht="15"/>
    <row r="39313" ht="15"/>
    <row r="39314" ht="15"/>
    <row r="39315" ht="15"/>
    <row r="39316" ht="15"/>
    <row r="39317" ht="15"/>
    <row r="39318" ht="15"/>
    <row r="39319" ht="15"/>
    <row r="39320" ht="15"/>
    <row r="39321" ht="15"/>
    <row r="39322" ht="15"/>
    <row r="39323" ht="15"/>
    <row r="39324" ht="15"/>
    <row r="39325" ht="15"/>
    <row r="39326" ht="15"/>
    <row r="39327" ht="15"/>
    <row r="39328" ht="15"/>
    <row r="39329" ht="15"/>
    <row r="39330" ht="15"/>
    <row r="39331" ht="15"/>
    <row r="39332" ht="15"/>
    <row r="39333" ht="15"/>
    <row r="39334" ht="15"/>
    <row r="39335" ht="15"/>
    <row r="39336" ht="15"/>
    <row r="39337" ht="15"/>
    <row r="39338" ht="15"/>
    <row r="39339" ht="15"/>
    <row r="39340" ht="15"/>
    <row r="39341" ht="15"/>
    <row r="39342" ht="15"/>
    <row r="39343" ht="15"/>
    <row r="39344" ht="15"/>
    <row r="39345" ht="15"/>
    <row r="39346" ht="15"/>
    <row r="39347" ht="15"/>
    <row r="39348" ht="15"/>
    <row r="39349" ht="15"/>
    <row r="39350" ht="15"/>
    <row r="39351" ht="15"/>
    <row r="39352" ht="15"/>
    <row r="39353" ht="15"/>
    <row r="39354" ht="15"/>
    <row r="39355" ht="15"/>
    <row r="39356" ht="15"/>
    <row r="39357" ht="15"/>
    <row r="39358" ht="15"/>
    <row r="39359" ht="15"/>
    <row r="39360" ht="15"/>
    <row r="39361" ht="15"/>
    <row r="39362" ht="15"/>
    <row r="39363" ht="15"/>
    <row r="39364" ht="15"/>
    <row r="39365" ht="15"/>
    <row r="39366" ht="15"/>
    <row r="39367" ht="15"/>
    <row r="39368" ht="15"/>
    <row r="39369" ht="15"/>
    <row r="39370" ht="15"/>
    <row r="39371" ht="15"/>
    <row r="39372" ht="15"/>
    <row r="39373" ht="15"/>
    <row r="39374" ht="15"/>
    <row r="39375" ht="15"/>
    <row r="39376" ht="15"/>
    <row r="39377" ht="15"/>
    <row r="39378" ht="15"/>
    <row r="39379" ht="15"/>
    <row r="39380" ht="15"/>
    <row r="39381" ht="15"/>
    <row r="39382" ht="15"/>
    <row r="39383" ht="15"/>
    <row r="39384" ht="15"/>
    <row r="39385" ht="15"/>
    <row r="39386" ht="15"/>
    <row r="39387" ht="15"/>
    <row r="39388" ht="15"/>
    <row r="39389" ht="15"/>
    <row r="39390" ht="15"/>
    <row r="39391" ht="15"/>
    <row r="39392" ht="15"/>
    <row r="39393" ht="15"/>
    <row r="39394" ht="15"/>
    <row r="39395" ht="15"/>
    <row r="39396" ht="15"/>
    <row r="39397" ht="15"/>
    <row r="39398" ht="15"/>
    <row r="39399" ht="15"/>
    <row r="39400" ht="15"/>
    <row r="39401" ht="15"/>
    <row r="39402" ht="15"/>
    <row r="39403" ht="15"/>
    <row r="39404" ht="15"/>
    <row r="39405" ht="15"/>
    <row r="39406" ht="15"/>
    <row r="39407" ht="15"/>
    <row r="39408" ht="15"/>
    <row r="39409" ht="15"/>
    <row r="39410" ht="15"/>
    <row r="39411" ht="15"/>
    <row r="39412" ht="15"/>
    <row r="39413" ht="15"/>
    <row r="39414" ht="15"/>
    <row r="39415" ht="15"/>
    <row r="39416" ht="15"/>
    <row r="39417" ht="15"/>
    <row r="39418" ht="15"/>
    <row r="39419" ht="15"/>
    <row r="39420" ht="15"/>
    <row r="39421" ht="15"/>
    <row r="39422" ht="15"/>
    <row r="39423" ht="15"/>
    <row r="39424" ht="15"/>
    <row r="39425" ht="15"/>
    <row r="39426" ht="15"/>
    <row r="39427" ht="15"/>
    <row r="39428" ht="15"/>
    <row r="39429" ht="15"/>
    <row r="39430" ht="15"/>
    <row r="39431" ht="15"/>
    <row r="39432" ht="15"/>
    <row r="39433" ht="15"/>
    <row r="39434" ht="15"/>
    <row r="39435" ht="15"/>
    <row r="39436" ht="15"/>
    <row r="39437" ht="15"/>
    <row r="39438" ht="15"/>
    <row r="39439" ht="15"/>
    <row r="39440" ht="15"/>
    <row r="39441" ht="15"/>
    <row r="39442" ht="15"/>
    <row r="39443" ht="15"/>
    <row r="39444" ht="15"/>
    <row r="39445" ht="15"/>
    <row r="39446" ht="15"/>
    <row r="39447" ht="15"/>
    <row r="39448" ht="15"/>
    <row r="39449" ht="15"/>
    <row r="39450" ht="15"/>
    <row r="39451" ht="15"/>
    <row r="39452" ht="15"/>
    <row r="39453" ht="15"/>
    <row r="39454" ht="15"/>
    <row r="39455" ht="15"/>
    <row r="39456" ht="15"/>
    <row r="39457" ht="15"/>
    <row r="39458" ht="15"/>
    <row r="39459" ht="15"/>
    <row r="39460" ht="15"/>
    <row r="39461" ht="15"/>
    <row r="39462" ht="15"/>
    <row r="39463" ht="15"/>
    <row r="39464" ht="15"/>
    <row r="39465" ht="15"/>
    <row r="39466" ht="15"/>
    <row r="39467" ht="15"/>
    <row r="39468" ht="15"/>
    <row r="39469" ht="15"/>
    <row r="39470" ht="15"/>
    <row r="39471" ht="15"/>
    <row r="39472" ht="15"/>
    <row r="39473" ht="15"/>
    <row r="39474" ht="15"/>
    <row r="39475" ht="15"/>
    <row r="39476" ht="15"/>
    <row r="39477" ht="15"/>
    <row r="39478" ht="15"/>
    <row r="39479" ht="15"/>
    <row r="39480" ht="15"/>
    <row r="39481" ht="15"/>
    <row r="39482" ht="15"/>
    <row r="39483" ht="15"/>
    <row r="39484" ht="15"/>
    <row r="39485" ht="15"/>
    <row r="39486" ht="15"/>
    <row r="39487" ht="15"/>
    <row r="39488" ht="15"/>
    <row r="39489" ht="15"/>
    <row r="39490" ht="15"/>
    <row r="39491" ht="15"/>
    <row r="39492" ht="15"/>
    <row r="39493" ht="15"/>
    <row r="39494" ht="15"/>
    <row r="39495" ht="15"/>
    <row r="39496" ht="15"/>
    <row r="39497" ht="15"/>
    <row r="39498" ht="15"/>
    <row r="39499" ht="15"/>
    <row r="39500" ht="15"/>
    <row r="39501" ht="15"/>
    <row r="39502" ht="15"/>
    <row r="39503" ht="15"/>
    <row r="39504" ht="15"/>
    <row r="39505" ht="15"/>
    <row r="39506" ht="15"/>
    <row r="39507" ht="15"/>
    <row r="39508" ht="15"/>
    <row r="39509" ht="15"/>
    <row r="39510" ht="15"/>
    <row r="39511" ht="15"/>
    <row r="39512" ht="15"/>
    <row r="39513" ht="15"/>
    <row r="39514" ht="15"/>
    <row r="39515" ht="15"/>
    <row r="39516" ht="15"/>
    <row r="39517" ht="15"/>
    <row r="39518" ht="15"/>
    <row r="39519" ht="15"/>
    <row r="39520" ht="15"/>
    <row r="39521" ht="15"/>
    <row r="39522" ht="15"/>
    <row r="39523" ht="15"/>
    <row r="39524" ht="15"/>
    <row r="39525" ht="15"/>
    <row r="39526" ht="15"/>
    <row r="39527" ht="15"/>
    <row r="39528" ht="15"/>
    <row r="39529" ht="15"/>
    <row r="39530" ht="15"/>
    <row r="39531" ht="15"/>
    <row r="39532" ht="15"/>
    <row r="39533" ht="15"/>
    <row r="39534" ht="15"/>
    <row r="39535" ht="15"/>
    <row r="39536" ht="15"/>
    <row r="39537" ht="15"/>
    <row r="39538" ht="15"/>
    <row r="39539" ht="15"/>
    <row r="39540" ht="15"/>
    <row r="39541" ht="15"/>
    <row r="39542" ht="15"/>
    <row r="39543" ht="15"/>
    <row r="39544" ht="15"/>
    <row r="39545" ht="15"/>
    <row r="39546" ht="15"/>
    <row r="39547" ht="15"/>
    <row r="39548" ht="15"/>
    <row r="39549" ht="15"/>
    <row r="39550" ht="15"/>
    <row r="39551" ht="15"/>
    <row r="39552" ht="15"/>
    <row r="39553" ht="15"/>
    <row r="39554" ht="15"/>
    <row r="39555" ht="15"/>
    <row r="39556" ht="15"/>
    <row r="39557" ht="15"/>
    <row r="39558" ht="15"/>
    <row r="39559" ht="15"/>
    <row r="39560" ht="15"/>
    <row r="39561" ht="15"/>
    <row r="39562" ht="15"/>
    <row r="39563" ht="15"/>
    <row r="39564" ht="15"/>
    <row r="39565" ht="15"/>
    <row r="39566" ht="15"/>
    <row r="39567" ht="15"/>
    <row r="39568" ht="15"/>
    <row r="39569" ht="15"/>
    <row r="39570" ht="15"/>
    <row r="39571" ht="15"/>
    <row r="39572" ht="15"/>
    <row r="39573" ht="15"/>
    <row r="39574" ht="15"/>
    <row r="39575" ht="15"/>
    <row r="39576" ht="15"/>
    <row r="39577" ht="15"/>
    <row r="39578" ht="15"/>
    <row r="39579" ht="15"/>
    <row r="39580" ht="15"/>
    <row r="39581" ht="15"/>
    <row r="39582" ht="15"/>
    <row r="39583" ht="15"/>
    <row r="39584" ht="15"/>
    <row r="39585" ht="15"/>
    <row r="39586" ht="15"/>
    <row r="39587" ht="15"/>
    <row r="39588" ht="15"/>
    <row r="39589" ht="15"/>
    <row r="39590" ht="15"/>
    <row r="39591" ht="15"/>
    <row r="39592" ht="15"/>
    <row r="39593" ht="15"/>
    <row r="39594" ht="15"/>
    <row r="39595" ht="15"/>
    <row r="39596" ht="15"/>
    <row r="39597" ht="15"/>
    <row r="39598" ht="15"/>
    <row r="39599" ht="15"/>
    <row r="39600" ht="15"/>
    <row r="39601" ht="15"/>
    <row r="39602" ht="15"/>
    <row r="39603" ht="15"/>
    <row r="39604" ht="15"/>
    <row r="39605" ht="15"/>
    <row r="39606" ht="15"/>
    <row r="39607" ht="15"/>
    <row r="39608" ht="15"/>
    <row r="39609" ht="15"/>
    <row r="39610" ht="15"/>
    <row r="39611" ht="15"/>
    <row r="39612" ht="15"/>
    <row r="39613" ht="15"/>
    <row r="39614" ht="15"/>
    <row r="39615" ht="15"/>
    <row r="39616" ht="15"/>
    <row r="39617" ht="15"/>
    <row r="39618" ht="15"/>
    <row r="39619" ht="15"/>
    <row r="39620" ht="15"/>
    <row r="39621" ht="15"/>
    <row r="39622" ht="15"/>
    <row r="39623" ht="15"/>
    <row r="39624" ht="15"/>
    <row r="39625" ht="15"/>
    <row r="39626" ht="15"/>
    <row r="39627" ht="15"/>
    <row r="39628" ht="15"/>
    <row r="39629" ht="15"/>
    <row r="39630" ht="15"/>
    <row r="39631" ht="15"/>
    <row r="39632" ht="15"/>
    <row r="39633" ht="15"/>
    <row r="39634" ht="15"/>
    <row r="39635" ht="15"/>
    <row r="39636" ht="15"/>
    <row r="39637" ht="15"/>
    <row r="39638" ht="15"/>
    <row r="39639" ht="15"/>
    <row r="39640" ht="15"/>
    <row r="39641" ht="15"/>
    <row r="39642" ht="15"/>
    <row r="39643" ht="15"/>
    <row r="39644" ht="15"/>
    <row r="39645" ht="15"/>
    <row r="39646" ht="15"/>
    <row r="39647" ht="15"/>
    <row r="39648" ht="15"/>
    <row r="39649" ht="15"/>
    <row r="39650" ht="15"/>
    <row r="39651" ht="15"/>
    <row r="39652" ht="15"/>
    <row r="39653" ht="15"/>
    <row r="39654" ht="15"/>
    <row r="39655" ht="15"/>
    <row r="39656" ht="15"/>
    <row r="39657" ht="15"/>
    <row r="39658" ht="15"/>
    <row r="39659" ht="15"/>
    <row r="39660" ht="15"/>
    <row r="39661" ht="15"/>
    <row r="39662" ht="15"/>
    <row r="39663" ht="15"/>
    <row r="39664" ht="15"/>
    <row r="39665" ht="15"/>
    <row r="39666" ht="15"/>
    <row r="39667" ht="15"/>
    <row r="39668" ht="15"/>
    <row r="39669" ht="15"/>
    <row r="39670" ht="15"/>
    <row r="39671" ht="15"/>
    <row r="39672" ht="15"/>
    <row r="39673" ht="15"/>
    <row r="39674" ht="15"/>
    <row r="39675" ht="15"/>
    <row r="39676" ht="15"/>
    <row r="39677" ht="15"/>
    <row r="39678" ht="15"/>
    <row r="39679" ht="15"/>
    <row r="39680" ht="15"/>
    <row r="39681" ht="15"/>
    <row r="39682" ht="15"/>
    <row r="39683" ht="15"/>
    <row r="39684" ht="15"/>
    <row r="39685" ht="15"/>
    <row r="39686" ht="15"/>
    <row r="39687" ht="15"/>
    <row r="39688" ht="15"/>
    <row r="39689" ht="15"/>
    <row r="39690" ht="15"/>
    <row r="39691" ht="15"/>
    <row r="39692" ht="15"/>
    <row r="39693" ht="15"/>
    <row r="39694" ht="15"/>
    <row r="39695" ht="15"/>
    <row r="39696" ht="15"/>
    <row r="39697" ht="15"/>
    <row r="39698" ht="15"/>
    <row r="39699" ht="15"/>
    <row r="39700" ht="15"/>
    <row r="39701" ht="15"/>
    <row r="39702" ht="15"/>
    <row r="39703" ht="15"/>
    <row r="39704" ht="15"/>
    <row r="39705" ht="15"/>
    <row r="39706" ht="15"/>
    <row r="39707" ht="15"/>
    <row r="39708" ht="15"/>
    <row r="39709" ht="15"/>
    <row r="39710" ht="15"/>
    <row r="39711" ht="15"/>
    <row r="39712" ht="15"/>
    <row r="39713" ht="15"/>
    <row r="39714" ht="15"/>
    <row r="39715" ht="15"/>
    <row r="39716" ht="15"/>
    <row r="39717" ht="15"/>
    <row r="39718" ht="15"/>
    <row r="39719" ht="15"/>
    <row r="39720" ht="15"/>
    <row r="39721" ht="15"/>
    <row r="39722" ht="15"/>
    <row r="39723" ht="15"/>
    <row r="39724" ht="15"/>
    <row r="39725" ht="15"/>
    <row r="39726" ht="15"/>
    <row r="39727" ht="15"/>
    <row r="39728" ht="15"/>
    <row r="39729" ht="15"/>
    <row r="39730" ht="15"/>
    <row r="39731" ht="15"/>
    <row r="39732" ht="15"/>
    <row r="39733" ht="15"/>
    <row r="39734" ht="15"/>
    <row r="39735" ht="15"/>
    <row r="39736" ht="15"/>
    <row r="39737" ht="15"/>
    <row r="39738" ht="15"/>
    <row r="39739" ht="15"/>
    <row r="39740" ht="15"/>
    <row r="39741" ht="15"/>
    <row r="39742" ht="15"/>
    <row r="39743" ht="15"/>
    <row r="39744" ht="15"/>
    <row r="39745" ht="15"/>
    <row r="39746" ht="15"/>
    <row r="39747" ht="15"/>
    <row r="39748" ht="15"/>
    <row r="39749" ht="15"/>
    <row r="39750" ht="15"/>
    <row r="39751" ht="15"/>
    <row r="39752" ht="15"/>
    <row r="39753" ht="15"/>
    <row r="39754" ht="15"/>
    <row r="39755" ht="15"/>
    <row r="39756" ht="15"/>
    <row r="39757" ht="15"/>
    <row r="39758" ht="15"/>
    <row r="39759" ht="15"/>
    <row r="39760" ht="15"/>
    <row r="39761" ht="15"/>
    <row r="39762" ht="15"/>
    <row r="39763" ht="15"/>
    <row r="39764" ht="15"/>
    <row r="39765" ht="15"/>
    <row r="39766" ht="15"/>
    <row r="39767" ht="15"/>
    <row r="39768" ht="15"/>
    <row r="39769" ht="15"/>
    <row r="39770" ht="15"/>
    <row r="39771" ht="15"/>
    <row r="39772" ht="15"/>
    <row r="39773" ht="15"/>
    <row r="39774" ht="15"/>
    <row r="39775" ht="15"/>
    <row r="39776" ht="15"/>
    <row r="39777" ht="15"/>
    <row r="39778" ht="15"/>
    <row r="39779" ht="15"/>
    <row r="39780" ht="15"/>
    <row r="39781" ht="15"/>
    <row r="39782" ht="15"/>
    <row r="39783" ht="15"/>
    <row r="39784" ht="15"/>
    <row r="39785" ht="15"/>
    <row r="39786" ht="15"/>
    <row r="39787" ht="15"/>
    <row r="39788" ht="15"/>
    <row r="39789" ht="15"/>
    <row r="39790" ht="15"/>
    <row r="39791" ht="15"/>
    <row r="39792" ht="15"/>
    <row r="39793" ht="15"/>
    <row r="39794" ht="15"/>
    <row r="39795" ht="15"/>
    <row r="39796" ht="15"/>
    <row r="39797" ht="15"/>
    <row r="39798" ht="15"/>
    <row r="39799" ht="15"/>
    <row r="39800" ht="15"/>
    <row r="39801" ht="15"/>
    <row r="39802" ht="15"/>
    <row r="39803" ht="15"/>
    <row r="39804" ht="15"/>
    <row r="39805" ht="15"/>
    <row r="39806" ht="15"/>
    <row r="39807" ht="15"/>
    <row r="39808" ht="15"/>
    <row r="39809" ht="15"/>
    <row r="39810" ht="15"/>
    <row r="39811" ht="15"/>
    <row r="39812" ht="15"/>
    <row r="39813" ht="15"/>
    <row r="39814" ht="15"/>
    <row r="39815" ht="15"/>
    <row r="39816" ht="15"/>
    <row r="39817" ht="15"/>
    <row r="39818" ht="15"/>
    <row r="39819" ht="15"/>
    <row r="39820" ht="15"/>
    <row r="39821" ht="15"/>
    <row r="39822" ht="15"/>
    <row r="39823" ht="15"/>
    <row r="39824" ht="15"/>
    <row r="39825" ht="15"/>
    <row r="39826" ht="15"/>
    <row r="39827" ht="15"/>
    <row r="39828" ht="15"/>
    <row r="39829" ht="15"/>
    <row r="39830" ht="15"/>
    <row r="39831" ht="15"/>
    <row r="39832" ht="15"/>
    <row r="39833" ht="15"/>
    <row r="39834" ht="15"/>
    <row r="39835" ht="15"/>
    <row r="39836" ht="15"/>
    <row r="39837" ht="15"/>
    <row r="39838" ht="15"/>
    <row r="39839" ht="15"/>
    <row r="39840" ht="15"/>
    <row r="39841" ht="15"/>
    <row r="39842" ht="15"/>
    <row r="39843" ht="15"/>
    <row r="39844" ht="15"/>
    <row r="39845" ht="15"/>
    <row r="39846" ht="15"/>
    <row r="39847" ht="15"/>
    <row r="39848" ht="15"/>
    <row r="39849" ht="15"/>
    <row r="39850" ht="15"/>
    <row r="39851" ht="15"/>
    <row r="39852" ht="15"/>
    <row r="39853" ht="15"/>
    <row r="39854" ht="15"/>
    <row r="39855" ht="15"/>
    <row r="39856" ht="15"/>
    <row r="39857" ht="15"/>
    <row r="39858" ht="15"/>
    <row r="39859" ht="15"/>
    <row r="39860" ht="15"/>
    <row r="39861" ht="15"/>
    <row r="39862" ht="15"/>
    <row r="39863" ht="15"/>
    <row r="39864" ht="15"/>
    <row r="39865" ht="15"/>
    <row r="39866" ht="15"/>
    <row r="39867" ht="15"/>
    <row r="39868" ht="15"/>
    <row r="39869" ht="15"/>
    <row r="39870" ht="15"/>
    <row r="39871" ht="15"/>
    <row r="39872" ht="15"/>
    <row r="39873" ht="15"/>
    <row r="39874" ht="15"/>
    <row r="39875" ht="15"/>
    <row r="39876" ht="15"/>
    <row r="39877" ht="15"/>
    <row r="39878" ht="15"/>
    <row r="39879" ht="15"/>
    <row r="39880" ht="15"/>
    <row r="39881" ht="15"/>
    <row r="39882" ht="15"/>
    <row r="39883" ht="15"/>
    <row r="39884" ht="15"/>
    <row r="39885" ht="15"/>
    <row r="39886" ht="15"/>
    <row r="39887" ht="15"/>
    <row r="39888" ht="15"/>
    <row r="39889" ht="15"/>
    <row r="39890" ht="15"/>
    <row r="39891" ht="15"/>
    <row r="39892" ht="15"/>
    <row r="39893" ht="15"/>
    <row r="39894" ht="15"/>
    <row r="39895" ht="15"/>
    <row r="39896" ht="15"/>
    <row r="39897" ht="15"/>
    <row r="39898" ht="15"/>
    <row r="39899" ht="15"/>
    <row r="39900" ht="15"/>
    <row r="39901" ht="15"/>
    <row r="39902" ht="15"/>
    <row r="39903" ht="15"/>
    <row r="39904" ht="15"/>
    <row r="39905" ht="15"/>
    <row r="39906" ht="15"/>
    <row r="39907" ht="15"/>
    <row r="39908" ht="15"/>
    <row r="39909" ht="15"/>
    <row r="39910" ht="15"/>
    <row r="39911" ht="15"/>
    <row r="39912" ht="15"/>
    <row r="39913" ht="15"/>
    <row r="39914" ht="15"/>
    <row r="39915" ht="15"/>
    <row r="39916" ht="15"/>
    <row r="39917" ht="15"/>
    <row r="39918" ht="15"/>
    <row r="39919" ht="15"/>
    <row r="39920" ht="15"/>
    <row r="39921" ht="15"/>
    <row r="39922" ht="15"/>
    <row r="39923" ht="15"/>
    <row r="39924" ht="15"/>
    <row r="39925" ht="15"/>
    <row r="39926" ht="15"/>
    <row r="39927" ht="15"/>
    <row r="39928" ht="15"/>
    <row r="39929" ht="15"/>
    <row r="39930" ht="15"/>
    <row r="39931" ht="15"/>
    <row r="39932" ht="15"/>
    <row r="39933" ht="15"/>
    <row r="39934" ht="15"/>
    <row r="39935" ht="15"/>
    <row r="39936" ht="15"/>
    <row r="39937" ht="15"/>
    <row r="39938" ht="15"/>
    <row r="39939" ht="15"/>
    <row r="39940" ht="15"/>
    <row r="39941" ht="15"/>
    <row r="39942" ht="15"/>
    <row r="39943" ht="15"/>
    <row r="39944" ht="15"/>
    <row r="39945" ht="15"/>
    <row r="39946" ht="15"/>
    <row r="39947" ht="15"/>
    <row r="39948" ht="15"/>
    <row r="39949" ht="15"/>
    <row r="39950" ht="15"/>
    <row r="39951" ht="15"/>
    <row r="39952" ht="15"/>
    <row r="39953" ht="15"/>
    <row r="39954" ht="15"/>
    <row r="39955" ht="15"/>
    <row r="39956" ht="15"/>
    <row r="39957" ht="15"/>
    <row r="39958" ht="15"/>
    <row r="39959" ht="15"/>
    <row r="39960" ht="15"/>
    <row r="39961" ht="15"/>
    <row r="39962" ht="15"/>
    <row r="39963" ht="15"/>
    <row r="39964" ht="15"/>
    <row r="39965" ht="15"/>
    <row r="39966" ht="15"/>
    <row r="39967" ht="15"/>
    <row r="39968" ht="15"/>
    <row r="39969" ht="15"/>
    <row r="39970" ht="15"/>
    <row r="39971" ht="15"/>
    <row r="39972" ht="15"/>
    <row r="39973" ht="15"/>
    <row r="39974" ht="15"/>
    <row r="39975" ht="15"/>
    <row r="39976" ht="15"/>
    <row r="39977" ht="15"/>
    <row r="39978" ht="15"/>
    <row r="39979" ht="15"/>
    <row r="39980" ht="15"/>
    <row r="39981" ht="15"/>
    <row r="39982" ht="15"/>
    <row r="39983" ht="15"/>
    <row r="39984" ht="15"/>
    <row r="39985" ht="15"/>
    <row r="39986" ht="15"/>
    <row r="39987" ht="15"/>
    <row r="39988" ht="15"/>
    <row r="39989" ht="15"/>
    <row r="39990" ht="15"/>
    <row r="39991" ht="15"/>
    <row r="39992" ht="15"/>
    <row r="39993" ht="15"/>
    <row r="39994" ht="15"/>
    <row r="39995" ht="15"/>
    <row r="39996" ht="15"/>
    <row r="39997" ht="15"/>
    <row r="39998" ht="15"/>
    <row r="39999" ht="15"/>
    <row r="40000" ht="15"/>
    <row r="40001" ht="15"/>
    <row r="40002" ht="15"/>
    <row r="40003" ht="15"/>
    <row r="40004" ht="15"/>
    <row r="40005" ht="15"/>
    <row r="40006" ht="15"/>
    <row r="40007" ht="15"/>
    <row r="40008" ht="15"/>
    <row r="40009" ht="15"/>
    <row r="40010" ht="15"/>
    <row r="40011" ht="15"/>
    <row r="40012" ht="15"/>
    <row r="40013" ht="15"/>
    <row r="40014" ht="15"/>
    <row r="40015" ht="15"/>
    <row r="40016" ht="15"/>
    <row r="40017" ht="15"/>
    <row r="40018" ht="15"/>
    <row r="40019" ht="15"/>
    <row r="40020" ht="15"/>
    <row r="40021" ht="15"/>
    <row r="40022" ht="15"/>
    <row r="40023" ht="15"/>
    <row r="40024" ht="15"/>
    <row r="40025" ht="15"/>
    <row r="40026" ht="15"/>
    <row r="40027" ht="15"/>
    <row r="40028" ht="15"/>
    <row r="40029" ht="15"/>
    <row r="40030" ht="15"/>
    <row r="40031" ht="15"/>
    <row r="40032" ht="15"/>
    <row r="40033" ht="15"/>
    <row r="40034" ht="15"/>
    <row r="40035" ht="15"/>
    <row r="40036" ht="15"/>
    <row r="40037" ht="15"/>
    <row r="40038" ht="15"/>
    <row r="40039" ht="15"/>
    <row r="40040" ht="15"/>
    <row r="40041" ht="15"/>
    <row r="40042" ht="15"/>
    <row r="40043" ht="15"/>
    <row r="40044" ht="15"/>
    <row r="40045" ht="15"/>
    <row r="40046" ht="15"/>
    <row r="40047" ht="15"/>
    <row r="40048" ht="15"/>
    <row r="40049" ht="15"/>
    <row r="40050" ht="15"/>
    <row r="40051" ht="15"/>
    <row r="40052" ht="15"/>
    <row r="40053" ht="15"/>
    <row r="40054" ht="15"/>
    <row r="40055" ht="15"/>
    <row r="40056" ht="15"/>
    <row r="40057" ht="15"/>
    <row r="40058" ht="15"/>
    <row r="40059" ht="15"/>
    <row r="40060" ht="15"/>
    <row r="40061" ht="15"/>
    <row r="40062" ht="15"/>
    <row r="40063" ht="15"/>
    <row r="40064" ht="15"/>
    <row r="40065" ht="15"/>
    <row r="40066" ht="15"/>
    <row r="40067" ht="15"/>
    <row r="40068" ht="15"/>
    <row r="40069" ht="15"/>
    <row r="40070" ht="15"/>
    <row r="40071" ht="15"/>
    <row r="40072" ht="15"/>
    <row r="40073" ht="15"/>
    <row r="40074" ht="15"/>
    <row r="40075" ht="15"/>
    <row r="40076" ht="15"/>
    <row r="40077" ht="15"/>
    <row r="40078" ht="15"/>
    <row r="40079" ht="15"/>
    <row r="40080" ht="15"/>
    <row r="40081" ht="15"/>
    <row r="40082" ht="15"/>
    <row r="40083" ht="15"/>
    <row r="40084" ht="15"/>
    <row r="40085" ht="15"/>
    <row r="40086" ht="15"/>
    <row r="40087" ht="15"/>
    <row r="40088" ht="15"/>
    <row r="40089" ht="15"/>
    <row r="40090" ht="15"/>
    <row r="40091" ht="15"/>
    <row r="40092" ht="15"/>
    <row r="40093" ht="15"/>
    <row r="40094" ht="15"/>
    <row r="40095" ht="15"/>
    <row r="40096" ht="15"/>
    <row r="40097" ht="15"/>
    <row r="40098" ht="15"/>
    <row r="40099" ht="15"/>
    <row r="40100" ht="15"/>
    <row r="40101" ht="15"/>
    <row r="40102" ht="15"/>
    <row r="40103" ht="15"/>
    <row r="40104" ht="15"/>
    <row r="40105" ht="15"/>
    <row r="40106" ht="15"/>
    <row r="40107" ht="15"/>
    <row r="40108" ht="15"/>
    <row r="40109" ht="15"/>
    <row r="40110" ht="15"/>
    <row r="40111" ht="15"/>
    <row r="40112" ht="15"/>
    <row r="40113" ht="15"/>
    <row r="40114" ht="15"/>
    <row r="40115" ht="15"/>
    <row r="40116" ht="15"/>
    <row r="40117" ht="15"/>
    <row r="40118" ht="15"/>
    <row r="40119" ht="15"/>
    <row r="40120" ht="15"/>
    <row r="40121" ht="15"/>
    <row r="40122" ht="15"/>
    <row r="40123" ht="15"/>
    <row r="40124" ht="15"/>
    <row r="40125" ht="15"/>
    <row r="40126" ht="15"/>
    <row r="40127" ht="15"/>
    <row r="40128" ht="15"/>
    <row r="40129" ht="15"/>
    <row r="40130" ht="15"/>
    <row r="40131" ht="15"/>
    <row r="40132" ht="15"/>
    <row r="40133" ht="15"/>
    <row r="40134" ht="15"/>
    <row r="40135" ht="15"/>
    <row r="40136" ht="15"/>
    <row r="40137" ht="15"/>
    <row r="40138" ht="15"/>
    <row r="40139" ht="15"/>
    <row r="40140" ht="15"/>
    <row r="40141" ht="15"/>
    <row r="40142" ht="15"/>
    <row r="40143" ht="15"/>
    <row r="40144" ht="15"/>
    <row r="40145" ht="15"/>
    <row r="40146" ht="15"/>
    <row r="40147" ht="15"/>
    <row r="40148" ht="15"/>
    <row r="40149" ht="15"/>
    <row r="40150" ht="15"/>
    <row r="40151" ht="15"/>
    <row r="40152" ht="15"/>
    <row r="40153" ht="15"/>
    <row r="40154" ht="15"/>
    <row r="40155" ht="15"/>
    <row r="40156" ht="15"/>
    <row r="40157" ht="15"/>
    <row r="40158" ht="15"/>
    <row r="40159" ht="15"/>
    <row r="40160" ht="15"/>
    <row r="40161" ht="15"/>
    <row r="40162" ht="15"/>
    <row r="40163" ht="15"/>
    <row r="40164" ht="15"/>
    <row r="40165" ht="15"/>
    <row r="40166" ht="15"/>
    <row r="40167" ht="15"/>
    <row r="40168" ht="15"/>
    <row r="40169" ht="15"/>
    <row r="40170" ht="15"/>
    <row r="40171" ht="15"/>
    <row r="40172" ht="15"/>
    <row r="40173" ht="15"/>
    <row r="40174" ht="15"/>
    <row r="40175" ht="15"/>
    <row r="40176" ht="15"/>
    <row r="40177" ht="15"/>
    <row r="40178" ht="15"/>
    <row r="40179" ht="15"/>
    <row r="40180" ht="15"/>
    <row r="40181" ht="15"/>
    <row r="40182" ht="15"/>
    <row r="40183" ht="15"/>
    <row r="40184" ht="15"/>
    <row r="40185" ht="15"/>
    <row r="40186" ht="15"/>
    <row r="40187" ht="15"/>
    <row r="40188" ht="15"/>
    <row r="40189" ht="15"/>
    <row r="40190" ht="15"/>
    <row r="40191" ht="15"/>
    <row r="40192" ht="15"/>
    <row r="40193" ht="15"/>
    <row r="40194" ht="15"/>
    <row r="40195" ht="15"/>
    <row r="40196" ht="15"/>
    <row r="40197" ht="15"/>
    <row r="40198" ht="15"/>
    <row r="40199" ht="15"/>
    <row r="40200" ht="15"/>
    <row r="40201" ht="15"/>
    <row r="40202" ht="15"/>
    <row r="40203" ht="15"/>
    <row r="40204" ht="15"/>
    <row r="40205" ht="15"/>
    <row r="40206" ht="15"/>
    <row r="40207" ht="15"/>
    <row r="40208" ht="15"/>
    <row r="40209" ht="15"/>
    <row r="40210" ht="15"/>
    <row r="40211" ht="15"/>
    <row r="40212" ht="15"/>
    <row r="40213" ht="15"/>
    <row r="40214" ht="15"/>
    <row r="40215" ht="15"/>
    <row r="40216" ht="15"/>
    <row r="40217" ht="15"/>
    <row r="40218" ht="15"/>
    <row r="40219" ht="15"/>
    <row r="40220" ht="15"/>
    <row r="40221" ht="15"/>
    <row r="40222" ht="15"/>
    <row r="40223" ht="15"/>
    <row r="40224" ht="15"/>
    <row r="40225" ht="15"/>
    <row r="40226" ht="15"/>
    <row r="40227" ht="15"/>
    <row r="40228" ht="15"/>
    <row r="40229" ht="15"/>
    <row r="40230" ht="15"/>
    <row r="40231" ht="15"/>
    <row r="40232" ht="15"/>
    <row r="40233" ht="15"/>
    <row r="40234" ht="15"/>
    <row r="40235" ht="15"/>
    <row r="40236" ht="15"/>
    <row r="40237" ht="15"/>
    <row r="40238" ht="15"/>
    <row r="40239" ht="15"/>
    <row r="40240" ht="15"/>
    <row r="40241" ht="15"/>
    <row r="40242" ht="15"/>
    <row r="40243" ht="15"/>
    <row r="40244" ht="15"/>
    <row r="40245" ht="15"/>
    <row r="40246" ht="15"/>
    <row r="40247" ht="15"/>
    <row r="40248" ht="15"/>
    <row r="40249" ht="15"/>
    <row r="40250" ht="15"/>
    <row r="40251" ht="15"/>
    <row r="40252" ht="15"/>
    <row r="40253" ht="15"/>
    <row r="40254" ht="15"/>
    <row r="40255" ht="15"/>
    <row r="40256" ht="15"/>
    <row r="40257" ht="15"/>
    <row r="40258" ht="15"/>
    <row r="40259" ht="15"/>
    <row r="40260" ht="15"/>
    <row r="40261" ht="15"/>
    <row r="40262" ht="15"/>
    <row r="40263" ht="15"/>
    <row r="40264" ht="15"/>
    <row r="40265" ht="15"/>
    <row r="40266" ht="15"/>
    <row r="40267" ht="15"/>
    <row r="40268" ht="15"/>
    <row r="40269" ht="15"/>
    <row r="40270" ht="15"/>
    <row r="40271" ht="15"/>
    <row r="40272" ht="15"/>
    <row r="40273" ht="15"/>
    <row r="40274" ht="15"/>
    <row r="40275" ht="15"/>
    <row r="40276" ht="15"/>
    <row r="40277" ht="15"/>
    <row r="40278" ht="15"/>
    <row r="40279" ht="15"/>
    <row r="40280" ht="15"/>
    <row r="40281" ht="15"/>
    <row r="40282" ht="15"/>
    <row r="40283" ht="15"/>
    <row r="40284" ht="15"/>
    <row r="40285" ht="15"/>
    <row r="40286" ht="15"/>
    <row r="40287" ht="15"/>
    <row r="40288" ht="15"/>
    <row r="40289" ht="15"/>
    <row r="40290" ht="15"/>
    <row r="40291" ht="15"/>
    <row r="40292" ht="15"/>
    <row r="40293" ht="15"/>
    <row r="40294" ht="15"/>
    <row r="40295" ht="15"/>
    <row r="40296" ht="15"/>
    <row r="40297" ht="15"/>
    <row r="40298" ht="15"/>
    <row r="40299" ht="15"/>
    <row r="40300" ht="15"/>
    <row r="40301" ht="15"/>
    <row r="40302" ht="15"/>
    <row r="40303" ht="15"/>
    <row r="40304" ht="15"/>
    <row r="40305" ht="15"/>
    <row r="40306" ht="15"/>
    <row r="40307" ht="15"/>
    <row r="40308" ht="15"/>
    <row r="40309" ht="15"/>
    <row r="40310" ht="15"/>
    <row r="40311" ht="15"/>
    <row r="40312" ht="15"/>
    <row r="40313" ht="15"/>
    <row r="40314" ht="15"/>
    <row r="40315" ht="15"/>
    <row r="40316" ht="15"/>
    <row r="40317" ht="15"/>
    <row r="40318" ht="15"/>
    <row r="40319" ht="15"/>
    <row r="40320" ht="15"/>
    <row r="40321" ht="15"/>
    <row r="40322" ht="15"/>
    <row r="40323" ht="15"/>
    <row r="40324" ht="15"/>
    <row r="40325" ht="15"/>
    <row r="40326" ht="15"/>
    <row r="40327" ht="15"/>
    <row r="40328" ht="15"/>
    <row r="40329" ht="15"/>
    <row r="40330" ht="15"/>
    <row r="40331" ht="15"/>
    <row r="40332" ht="15"/>
    <row r="40333" ht="15"/>
    <row r="40334" ht="15"/>
    <row r="40335" ht="15"/>
    <row r="40336" ht="15"/>
    <row r="40337" ht="15"/>
    <row r="40338" ht="15"/>
    <row r="40339" ht="15"/>
    <row r="40340" ht="15"/>
    <row r="40341" ht="15"/>
    <row r="40342" ht="15"/>
    <row r="40343" ht="15"/>
    <row r="40344" ht="15"/>
    <row r="40345" ht="15"/>
    <row r="40346" ht="15"/>
    <row r="40347" ht="15"/>
    <row r="40348" ht="15"/>
    <row r="40349" ht="15"/>
    <row r="40350" ht="15"/>
    <row r="40351" ht="15"/>
    <row r="40352" ht="15"/>
    <row r="40353" ht="15"/>
    <row r="40354" ht="15"/>
    <row r="40355" ht="15"/>
    <row r="40356" ht="15"/>
    <row r="40357" ht="15"/>
    <row r="40358" ht="15"/>
    <row r="40359" ht="15"/>
    <row r="40360" ht="15"/>
    <row r="40361" ht="15"/>
    <row r="40362" ht="15"/>
    <row r="40363" ht="15"/>
    <row r="40364" ht="15"/>
    <row r="40365" ht="15"/>
    <row r="40366" ht="15"/>
    <row r="40367" ht="15"/>
    <row r="40368" ht="15"/>
    <row r="40369" ht="15"/>
    <row r="40370" ht="15"/>
    <row r="40371" ht="15"/>
    <row r="40372" ht="15"/>
    <row r="40373" ht="15"/>
    <row r="40374" ht="15"/>
    <row r="40375" ht="15"/>
    <row r="40376" ht="15"/>
    <row r="40377" ht="15"/>
    <row r="40378" ht="15"/>
    <row r="40379" ht="15"/>
    <row r="40380" ht="15"/>
    <row r="40381" ht="15"/>
    <row r="40382" ht="15"/>
    <row r="40383" ht="15"/>
    <row r="40384" ht="15"/>
    <row r="40385" ht="15"/>
    <row r="40386" ht="15"/>
    <row r="40387" ht="15"/>
    <row r="40388" ht="15"/>
    <row r="40389" ht="15"/>
    <row r="40390" ht="15"/>
    <row r="40391" ht="15"/>
    <row r="40392" ht="15"/>
    <row r="40393" ht="15"/>
    <row r="40394" ht="15"/>
    <row r="40395" ht="15"/>
    <row r="40396" ht="15"/>
    <row r="40397" ht="15"/>
    <row r="40398" ht="15"/>
    <row r="40399" ht="15"/>
    <row r="40400" ht="15"/>
    <row r="40401" ht="15"/>
    <row r="40402" ht="15"/>
    <row r="40403" ht="15"/>
    <row r="40404" ht="15"/>
    <row r="40405" ht="15"/>
    <row r="40406" ht="15"/>
    <row r="40407" ht="15"/>
    <row r="40408" ht="15"/>
    <row r="40409" ht="15"/>
    <row r="40410" ht="15"/>
    <row r="40411" ht="15"/>
    <row r="40412" ht="15"/>
    <row r="40413" ht="15"/>
    <row r="40414" ht="15"/>
    <row r="40415" ht="15"/>
    <row r="40416" ht="15"/>
    <row r="40417" ht="15"/>
    <row r="40418" ht="15"/>
    <row r="40419" ht="15"/>
    <row r="40420" ht="15"/>
    <row r="40421" ht="15"/>
    <row r="40422" ht="15"/>
    <row r="40423" ht="15"/>
    <row r="40424" ht="15"/>
    <row r="40425" ht="15"/>
    <row r="40426" ht="15"/>
    <row r="40427" ht="15"/>
    <row r="40428" ht="15"/>
    <row r="40429" ht="15"/>
    <row r="40430" ht="15"/>
    <row r="40431" ht="15"/>
    <row r="40432" ht="15"/>
    <row r="40433" ht="15"/>
    <row r="40434" ht="15"/>
    <row r="40435" ht="15"/>
    <row r="40436" ht="15"/>
    <row r="40437" ht="15"/>
    <row r="40438" ht="15"/>
    <row r="40439" ht="15"/>
    <row r="40440" ht="15"/>
    <row r="40441" ht="15"/>
    <row r="40442" ht="15"/>
    <row r="40443" ht="15"/>
    <row r="40444" ht="15"/>
    <row r="40445" ht="15"/>
    <row r="40446" ht="15"/>
    <row r="40447" ht="15"/>
    <row r="40448" ht="15"/>
    <row r="40449" ht="15"/>
    <row r="40450" ht="15"/>
    <row r="40451" ht="15"/>
    <row r="40452" ht="15"/>
    <row r="40453" ht="15"/>
    <row r="40454" ht="15"/>
    <row r="40455" ht="15"/>
    <row r="40456" ht="15"/>
    <row r="40457" ht="15"/>
    <row r="40458" ht="15"/>
    <row r="40459" ht="15"/>
    <row r="40460" ht="15"/>
    <row r="40461" ht="15"/>
    <row r="40462" ht="15"/>
    <row r="40463" ht="15"/>
    <row r="40464" ht="15"/>
    <row r="40465" ht="15"/>
    <row r="40466" ht="15"/>
    <row r="40467" ht="15"/>
    <row r="40468" ht="15"/>
    <row r="40469" ht="15"/>
    <row r="40470" ht="15"/>
    <row r="40471" ht="15"/>
    <row r="40472" ht="15"/>
    <row r="40473" ht="15"/>
    <row r="40474" ht="15"/>
    <row r="40475" ht="15"/>
    <row r="40476" ht="15"/>
    <row r="40477" ht="15"/>
    <row r="40478" ht="15"/>
    <row r="40479" ht="15"/>
    <row r="40480" ht="15"/>
    <row r="40481" ht="15"/>
    <row r="40482" ht="15"/>
    <row r="40483" ht="15"/>
    <row r="40484" ht="15"/>
    <row r="40485" ht="15"/>
    <row r="40486" ht="15"/>
    <row r="40487" ht="15"/>
    <row r="40488" ht="15"/>
    <row r="40489" ht="15"/>
    <row r="40490" ht="15"/>
    <row r="40491" ht="15"/>
    <row r="40492" ht="15"/>
    <row r="40493" ht="15"/>
    <row r="40494" ht="15"/>
    <row r="40495" ht="15"/>
    <row r="40496" ht="15"/>
    <row r="40497" ht="15"/>
    <row r="40498" ht="15"/>
    <row r="40499" ht="15"/>
    <row r="40500" ht="15"/>
    <row r="40501" ht="15"/>
    <row r="40502" ht="15"/>
    <row r="40503" ht="15"/>
    <row r="40504" ht="15"/>
    <row r="40505" ht="15"/>
    <row r="40506" ht="15"/>
    <row r="40507" ht="15"/>
    <row r="40508" ht="15"/>
    <row r="40509" ht="15"/>
    <row r="40510" ht="15"/>
    <row r="40511" ht="15"/>
    <row r="40512" ht="15"/>
    <row r="40513" ht="15"/>
    <row r="40514" ht="15"/>
    <row r="40515" ht="15"/>
    <row r="40516" ht="15"/>
    <row r="40517" ht="15"/>
    <row r="40518" ht="15"/>
    <row r="40519" ht="15"/>
    <row r="40520" ht="15"/>
    <row r="40521" ht="15"/>
    <row r="40522" ht="15"/>
    <row r="40523" ht="15"/>
    <row r="40524" ht="15"/>
    <row r="40525" ht="15"/>
    <row r="40526" ht="15"/>
    <row r="40527" ht="15"/>
    <row r="40528" ht="15"/>
    <row r="40529" ht="15"/>
    <row r="40530" ht="15"/>
    <row r="40531" ht="15"/>
    <row r="40532" ht="15"/>
    <row r="40533" ht="15"/>
    <row r="40534" ht="15"/>
    <row r="40535" ht="15"/>
    <row r="40536" ht="15"/>
    <row r="40537" ht="15"/>
    <row r="40538" ht="15"/>
    <row r="40539" ht="15"/>
    <row r="40540" ht="15"/>
    <row r="40541" ht="15"/>
    <row r="40542" ht="15"/>
    <row r="40543" ht="15"/>
    <row r="40544" ht="15"/>
    <row r="40545" ht="15"/>
    <row r="40546" ht="15"/>
    <row r="40547" ht="15"/>
    <row r="40548" ht="15"/>
    <row r="40549" ht="15"/>
    <row r="40550" ht="15"/>
    <row r="40551" ht="15"/>
    <row r="40552" ht="15"/>
    <row r="40553" ht="15"/>
    <row r="40554" ht="15"/>
    <row r="40555" ht="15"/>
    <row r="40556" ht="15"/>
    <row r="40557" ht="15"/>
    <row r="40558" ht="15"/>
    <row r="40559" ht="15"/>
    <row r="40560" ht="15"/>
    <row r="40561" ht="15"/>
    <row r="40562" ht="15"/>
    <row r="40563" ht="15"/>
    <row r="40564" ht="15"/>
    <row r="40565" ht="15"/>
    <row r="40566" ht="15"/>
    <row r="40567" ht="15"/>
    <row r="40568" ht="15"/>
    <row r="40569" ht="15"/>
    <row r="40570" ht="15"/>
    <row r="40571" ht="15"/>
    <row r="40572" ht="15"/>
    <row r="40573" ht="15"/>
    <row r="40574" ht="15"/>
    <row r="40575" ht="15"/>
    <row r="40576" ht="15"/>
    <row r="40577" ht="15"/>
    <row r="40578" ht="15"/>
    <row r="40579" ht="15"/>
    <row r="40580" ht="15"/>
    <row r="40581" ht="15"/>
    <row r="40582" ht="15"/>
    <row r="40583" ht="15"/>
    <row r="40584" ht="15"/>
    <row r="40585" ht="15"/>
    <row r="40586" ht="15"/>
    <row r="40587" ht="15"/>
    <row r="40588" ht="15"/>
    <row r="40589" ht="15"/>
    <row r="40590" ht="15"/>
    <row r="40591" ht="15"/>
    <row r="40592" ht="15"/>
    <row r="40593" ht="15"/>
    <row r="40594" ht="15"/>
    <row r="40595" ht="15"/>
    <row r="40596" ht="15"/>
    <row r="40597" ht="15"/>
    <row r="40598" ht="15"/>
    <row r="40599" ht="15"/>
    <row r="40600" ht="15"/>
    <row r="40601" ht="15"/>
    <row r="40602" ht="15"/>
    <row r="40603" ht="15"/>
    <row r="40604" ht="15"/>
    <row r="40605" ht="15"/>
    <row r="40606" ht="15"/>
    <row r="40607" ht="15"/>
    <row r="40608" ht="15"/>
    <row r="40609" ht="15"/>
    <row r="40610" ht="15"/>
    <row r="40611" ht="15"/>
    <row r="40612" ht="15"/>
    <row r="40613" ht="15"/>
    <row r="40614" ht="15"/>
    <row r="40615" ht="15"/>
    <row r="40616" ht="15"/>
    <row r="40617" ht="15"/>
    <row r="40618" ht="15"/>
    <row r="40619" ht="15"/>
    <row r="40620" ht="15"/>
    <row r="40621" ht="15"/>
    <row r="40622" ht="15"/>
    <row r="40623" ht="15"/>
    <row r="40624" ht="15"/>
    <row r="40625" ht="15"/>
    <row r="40626" ht="15"/>
    <row r="40627" ht="15"/>
    <row r="40628" ht="15"/>
    <row r="40629" ht="15"/>
    <row r="40630" ht="15"/>
    <row r="40631" ht="15"/>
    <row r="40632" ht="15"/>
    <row r="40633" ht="15"/>
    <row r="40634" ht="15"/>
    <row r="40635" ht="15"/>
    <row r="40636" ht="15"/>
    <row r="40637" ht="15"/>
    <row r="40638" ht="15"/>
    <row r="40639" ht="15"/>
    <row r="40640" ht="15"/>
    <row r="40641" ht="15"/>
    <row r="40642" ht="15"/>
    <row r="40643" ht="15"/>
    <row r="40644" ht="15"/>
    <row r="40645" ht="15"/>
    <row r="40646" ht="15"/>
    <row r="40647" ht="15"/>
    <row r="40648" ht="15"/>
    <row r="40649" ht="15"/>
    <row r="40650" ht="15"/>
    <row r="40651" ht="15"/>
    <row r="40652" ht="15"/>
    <row r="40653" ht="15"/>
    <row r="40654" ht="15"/>
    <row r="40655" ht="15"/>
    <row r="40656" ht="15"/>
    <row r="40657" ht="15"/>
    <row r="40658" ht="15"/>
    <row r="40659" ht="15"/>
    <row r="40660" ht="15"/>
    <row r="40661" ht="15"/>
    <row r="40662" ht="15"/>
    <row r="40663" ht="15"/>
    <row r="40664" ht="15"/>
    <row r="40665" ht="15"/>
    <row r="40666" ht="15"/>
    <row r="40667" ht="15"/>
    <row r="40668" ht="15"/>
    <row r="40669" ht="15"/>
    <row r="40670" ht="15"/>
    <row r="40671" ht="15"/>
    <row r="40672" ht="15"/>
    <row r="40673" ht="15"/>
    <row r="40674" ht="15"/>
    <row r="40675" ht="15"/>
    <row r="40676" ht="15"/>
    <row r="40677" ht="15"/>
    <row r="40678" ht="15"/>
    <row r="40679" ht="15"/>
    <row r="40680" ht="15"/>
    <row r="40681" ht="15"/>
    <row r="40682" ht="15"/>
    <row r="40683" ht="15"/>
    <row r="40684" ht="15"/>
    <row r="40685" ht="15"/>
    <row r="40686" ht="15"/>
    <row r="40687" ht="15"/>
    <row r="40688" ht="15"/>
    <row r="40689" ht="15"/>
    <row r="40690" ht="15"/>
    <row r="40691" ht="15"/>
    <row r="40692" ht="15"/>
    <row r="40693" ht="15"/>
    <row r="40694" ht="15"/>
    <row r="40695" ht="15"/>
    <row r="40696" ht="15"/>
    <row r="40697" ht="15"/>
    <row r="40698" ht="15"/>
    <row r="40699" ht="15"/>
    <row r="40700" ht="15"/>
    <row r="40701" ht="15"/>
    <row r="40702" ht="15"/>
    <row r="40703" ht="15"/>
    <row r="40704" ht="15"/>
    <row r="40705" ht="15"/>
    <row r="40706" ht="15"/>
    <row r="40707" ht="15"/>
    <row r="40708" ht="15"/>
    <row r="40709" ht="15"/>
    <row r="40710" ht="15"/>
    <row r="40711" ht="15"/>
    <row r="40712" ht="15"/>
    <row r="40713" ht="15"/>
    <row r="40714" ht="15"/>
    <row r="40715" ht="15"/>
    <row r="40716" ht="15"/>
    <row r="40717" ht="15"/>
    <row r="40718" ht="15"/>
    <row r="40719" ht="15"/>
    <row r="40720" ht="15"/>
    <row r="40721" ht="15"/>
    <row r="40722" ht="15"/>
    <row r="40723" ht="15"/>
    <row r="40724" ht="15"/>
    <row r="40725" ht="15"/>
    <row r="40726" ht="15"/>
    <row r="40727" ht="15"/>
    <row r="40728" ht="15"/>
    <row r="40729" ht="15"/>
    <row r="40730" ht="15"/>
    <row r="40731" ht="15"/>
    <row r="40732" ht="15"/>
    <row r="40733" ht="15"/>
    <row r="40734" ht="15"/>
    <row r="40735" ht="15"/>
    <row r="40736" ht="15"/>
    <row r="40737" ht="15"/>
    <row r="40738" ht="15"/>
    <row r="40739" ht="15"/>
    <row r="40740" ht="15"/>
    <row r="40741" ht="15"/>
    <row r="40742" ht="15"/>
    <row r="40743" ht="15"/>
    <row r="40744" ht="15"/>
    <row r="40745" ht="15"/>
    <row r="40746" ht="15"/>
    <row r="40747" ht="15"/>
    <row r="40748" ht="15"/>
    <row r="40749" ht="15"/>
    <row r="40750" ht="15"/>
    <row r="40751" ht="15"/>
    <row r="40752" ht="15"/>
    <row r="40753" ht="15"/>
    <row r="40754" ht="15"/>
    <row r="40755" ht="15"/>
    <row r="40756" ht="15"/>
    <row r="40757" ht="15"/>
    <row r="40758" ht="15"/>
    <row r="40759" ht="15"/>
    <row r="40760" ht="15"/>
    <row r="40761" ht="15"/>
    <row r="40762" ht="15"/>
    <row r="40763" ht="15"/>
    <row r="40764" ht="15"/>
    <row r="40765" ht="15"/>
    <row r="40766" ht="15"/>
    <row r="40767" ht="15"/>
    <row r="40768" ht="15"/>
    <row r="40769" ht="15"/>
    <row r="40770" ht="15"/>
    <row r="40771" ht="15"/>
    <row r="40772" ht="15"/>
    <row r="40773" ht="15"/>
    <row r="40774" ht="15"/>
    <row r="40775" ht="15"/>
    <row r="40776" ht="15"/>
    <row r="40777" ht="15"/>
    <row r="40778" ht="15"/>
    <row r="40779" ht="15"/>
    <row r="40780" ht="15"/>
    <row r="40781" ht="15"/>
    <row r="40782" ht="15"/>
    <row r="40783" ht="15"/>
    <row r="40784" ht="15"/>
    <row r="40785" ht="15"/>
    <row r="40786" ht="15"/>
    <row r="40787" ht="15"/>
    <row r="40788" ht="15"/>
    <row r="40789" ht="15"/>
    <row r="40790" ht="15"/>
    <row r="40791" ht="15"/>
    <row r="40792" ht="15"/>
    <row r="40793" ht="15"/>
    <row r="40794" ht="15"/>
    <row r="40795" ht="15"/>
    <row r="40796" ht="15"/>
    <row r="40797" ht="15"/>
    <row r="40798" ht="15"/>
    <row r="40799" ht="15"/>
    <row r="40800" ht="15"/>
    <row r="40801" ht="15"/>
    <row r="40802" ht="15"/>
    <row r="40803" ht="15"/>
    <row r="40804" ht="15"/>
    <row r="40805" ht="15"/>
    <row r="40806" ht="15"/>
    <row r="40807" ht="15"/>
    <row r="40808" ht="15"/>
    <row r="40809" ht="15"/>
    <row r="40810" ht="15"/>
    <row r="40811" ht="15"/>
    <row r="40812" ht="15"/>
    <row r="40813" ht="15"/>
    <row r="40814" ht="15"/>
    <row r="40815" ht="15"/>
    <row r="40816" ht="15"/>
    <row r="40817" ht="15"/>
    <row r="40818" ht="15"/>
    <row r="40819" ht="15"/>
    <row r="40820" ht="15"/>
    <row r="40821" ht="15"/>
    <row r="40822" ht="15"/>
    <row r="40823" ht="15"/>
    <row r="40824" ht="15"/>
    <row r="40825" ht="15"/>
    <row r="40826" ht="15"/>
    <row r="40827" ht="15"/>
    <row r="40828" ht="15"/>
    <row r="40829" ht="15"/>
    <row r="40830" ht="15"/>
    <row r="40831" ht="15"/>
    <row r="40832" ht="15"/>
    <row r="40833" ht="15"/>
    <row r="40834" ht="15"/>
    <row r="40835" ht="15"/>
    <row r="40836" ht="15"/>
    <row r="40837" ht="15"/>
    <row r="40838" ht="15"/>
    <row r="40839" ht="15"/>
    <row r="40840" ht="15"/>
    <row r="40841" ht="15"/>
    <row r="40842" ht="15"/>
    <row r="40843" ht="15"/>
    <row r="40844" ht="15"/>
    <row r="40845" ht="15"/>
    <row r="40846" ht="15"/>
    <row r="40847" ht="15"/>
    <row r="40848" ht="15"/>
    <row r="40849" ht="15"/>
    <row r="40850" ht="15"/>
    <row r="40851" ht="15"/>
    <row r="40852" ht="15"/>
    <row r="40853" ht="15"/>
    <row r="40854" ht="15"/>
    <row r="40855" ht="15"/>
    <row r="40856" ht="15"/>
    <row r="40857" ht="15"/>
    <row r="40858" ht="15"/>
    <row r="40859" ht="15"/>
    <row r="40860" ht="15"/>
    <row r="40861" ht="15"/>
    <row r="40862" ht="15"/>
    <row r="40863" ht="15"/>
    <row r="40864" ht="15"/>
    <row r="40865" ht="15"/>
    <row r="40866" ht="15"/>
    <row r="40867" ht="15"/>
    <row r="40868" ht="15"/>
    <row r="40869" ht="15"/>
    <row r="40870" ht="15"/>
    <row r="40871" ht="15"/>
    <row r="40872" ht="15"/>
    <row r="40873" ht="15"/>
    <row r="40874" ht="15"/>
    <row r="40875" ht="15"/>
    <row r="40876" ht="15"/>
    <row r="40877" ht="15"/>
    <row r="40878" ht="15"/>
    <row r="40879" ht="15"/>
    <row r="40880" ht="15"/>
    <row r="40881" ht="15"/>
    <row r="40882" ht="15"/>
    <row r="40883" ht="15"/>
    <row r="40884" ht="15"/>
    <row r="40885" ht="15"/>
    <row r="40886" ht="15"/>
    <row r="40887" ht="15"/>
    <row r="40888" ht="15"/>
    <row r="40889" ht="15"/>
    <row r="40890" ht="15"/>
    <row r="40891" ht="15"/>
    <row r="40892" ht="15"/>
    <row r="40893" ht="15"/>
    <row r="40894" ht="15"/>
    <row r="40895" ht="15"/>
    <row r="40896" ht="15"/>
    <row r="40897" ht="15"/>
    <row r="40898" ht="15"/>
    <row r="40899" ht="15"/>
    <row r="40900" ht="15"/>
    <row r="40901" ht="15"/>
    <row r="40902" ht="15"/>
    <row r="40903" ht="15"/>
    <row r="40904" ht="15"/>
    <row r="40905" ht="15"/>
    <row r="40906" ht="15"/>
    <row r="40907" ht="15"/>
    <row r="40908" ht="15"/>
    <row r="40909" ht="15"/>
    <row r="40910" ht="15"/>
    <row r="40911" ht="15"/>
    <row r="40912" ht="15"/>
    <row r="40913" ht="15"/>
    <row r="40914" ht="15"/>
    <row r="40915" ht="15"/>
    <row r="40916" ht="15"/>
    <row r="40917" ht="15"/>
    <row r="40918" ht="15"/>
    <row r="40919" ht="15"/>
    <row r="40920" ht="15"/>
    <row r="40921" ht="15"/>
    <row r="40922" ht="15"/>
    <row r="40923" ht="15"/>
    <row r="40924" ht="15"/>
    <row r="40925" ht="15"/>
    <row r="40926" ht="15"/>
    <row r="40927" ht="15"/>
    <row r="40928" ht="15"/>
    <row r="40929" ht="15"/>
    <row r="40930" ht="15"/>
    <row r="40931" ht="15"/>
    <row r="40932" ht="15"/>
    <row r="40933" ht="15"/>
    <row r="40934" ht="15"/>
    <row r="40935" ht="15"/>
    <row r="40936" ht="15"/>
    <row r="40937" ht="15"/>
    <row r="40938" ht="15"/>
    <row r="40939" ht="15"/>
    <row r="40940" ht="15"/>
    <row r="40941" ht="15"/>
    <row r="40942" ht="15"/>
    <row r="40943" ht="15"/>
    <row r="40944" ht="15"/>
    <row r="40945" ht="15"/>
    <row r="40946" ht="15"/>
    <row r="40947" ht="15"/>
    <row r="40948" ht="15"/>
    <row r="40949" ht="15"/>
    <row r="40950" ht="15"/>
    <row r="40951" ht="15"/>
    <row r="40952" ht="15"/>
    <row r="40953" ht="15"/>
    <row r="40954" ht="15"/>
    <row r="40955" ht="15"/>
    <row r="40956" ht="15"/>
    <row r="40957" ht="15"/>
    <row r="40958" ht="15"/>
    <row r="40959" ht="15"/>
    <row r="40960" ht="15"/>
    <row r="40961" ht="15"/>
    <row r="40962" ht="15"/>
    <row r="40963" ht="15"/>
    <row r="40964" ht="15"/>
    <row r="40965" ht="15"/>
    <row r="40966" ht="15"/>
    <row r="40967" ht="15"/>
    <row r="40968" ht="15"/>
    <row r="40969" ht="15"/>
    <row r="40970" ht="15"/>
    <row r="40971" ht="15"/>
    <row r="40972" ht="15"/>
    <row r="40973" ht="15"/>
    <row r="40974" ht="15"/>
    <row r="40975" ht="15"/>
    <row r="40976" ht="15"/>
    <row r="40977" ht="15"/>
    <row r="40978" ht="15"/>
    <row r="40979" ht="15"/>
    <row r="40980" ht="15"/>
    <row r="40981" ht="15"/>
    <row r="40982" ht="15"/>
    <row r="40983" ht="15"/>
    <row r="40984" ht="15"/>
    <row r="40985" ht="15"/>
    <row r="40986" ht="15"/>
    <row r="40987" ht="15"/>
    <row r="40988" ht="15"/>
    <row r="40989" ht="15"/>
    <row r="40990"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0"/>
    <dataValidation allowBlank="1" showErrorMessage="1" sqref="N2:N1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0"/>
    <dataValidation allowBlank="1" showInputMessage="1" promptTitle="Edge Color" prompt="To select an optional edge color, right-click and select Select Color on the right-click menu." sqref="C3:C140"/>
    <dataValidation allowBlank="1" showInputMessage="1" promptTitle="Edge Width" prompt="Enter an optional edge width between 1 and 10." errorTitle="Invalid Edge Width" error="The optional edge width must be a whole number between 1 and 10." sqref="D3:D140"/>
    <dataValidation allowBlank="1" showInputMessage="1" promptTitle="Edge Opacity" prompt="Enter an optional edge opacity between 0 (transparent) and 100 (opaque)." errorTitle="Invalid Edge Opacity" error="The optional edge opacity must be a whole number between 0 and 10." sqref="F3:F1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0">
      <formula1>ValidEdgeVisibilities</formula1>
    </dataValidation>
    <dataValidation allowBlank="1" showInputMessage="1" showErrorMessage="1" promptTitle="Vertex 1 Name" prompt="Enter the name of the edge's first vertex." sqref="A3:A140"/>
    <dataValidation allowBlank="1" showInputMessage="1" showErrorMessage="1" promptTitle="Vertex 2 Name" prompt="Enter the name of the edge's second vertex." sqref="B3:B140"/>
    <dataValidation allowBlank="1" showInputMessage="1" showErrorMessage="1" promptTitle="Edge Label" prompt="Enter an optional edge label." errorTitle="Invalid Edge Visibility" error="You have entered an unrecognized edge visibility.  Try selecting from the drop-down list instead." sqref="H3:H1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48B4A-0F03-4BCF-98E2-6D644AA35C04}">
  <dimension ref="A1:C934"/>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346</v>
      </c>
      <c r="B1" s="13" t="s">
        <v>296</v>
      </c>
      <c r="C1" s="13" t="s">
        <v>224</v>
      </c>
    </row>
    <row r="2" spans="1:3" ht="15">
      <c r="A2" s="79" t="s">
        <v>7866</v>
      </c>
      <c r="B2" s="79" t="s">
        <v>8158</v>
      </c>
      <c r="C2" s="84" t="s">
        <v>7984</v>
      </c>
    </row>
    <row r="3" spans="1:3" ht="15">
      <c r="A3" s="80" t="s">
        <v>7866</v>
      </c>
      <c r="B3" s="79" t="s">
        <v>8159</v>
      </c>
      <c r="C3" s="84" t="s">
        <v>7984</v>
      </c>
    </row>
    <row r="4" spans="1:3" ht="15">
      <c r="A4" s="80" t="s">
        <v>7866</v>
      </c>
      <c r="B4" s="79" t="s">
        <v>8145</v>
      </c>
      <c r="C4" s="84" t="s">
        <v>7984</v>
      </c>
    </row>
    <row r="5" spans="1:3" ht="15">
      <c r="A5" s="80" t="s">
        <v>7866</v>
      </c>
      <c r="B5" s="79" t="s">
        <v>651</v>
      </c>
      <c r="C5" s="84" t="s">
        <v>7984</v>
      </c>
    </row>
    <row r="6" spans="1:3" ht="15">
      <c r="A6" s="80" t="s">
        <v>7866</v>
      </c>
      <c r="B6" s="79" t="s">
        <v>7833</v>
      </c>
      <c r="C6" s="84" t="s">
        <v>7984</v>
      </c>
    </row>
    <row r="7" spans="1:3" ht="15">
      <c r="A7" s="80" t="s">
        <v>7866</v>
      </c>
      <c r="B7" s="79" t="s">
        <v>7840</v>
      </c>
      <c r="C7" s="84" t="s">
        <v>7984</v>
      </c>
    </row>
    <row r="8" spans="1:3" ht="15">
      <c r="A8" s="80" t="s">
        <v>7866</v>
      </c>
      <c r="B8" s="79" t="s">
        <v>8147</v>
      </c>
      <c r="C8" s="84" t="s">
        <v>7984</v>
      </c>
    </row>
    <row r="9" spans="1:3" ht="15">
      <c r="A9" s="80" t="s">
        <v>7866</v>
      </c>
      <c r="B9" s="79" t="s">
        <v>254</v>
      </c>
      <c r="C9" s="84" t="s">
        <v>7984</v>
      </c>
    </row>
    <row r="10" spans="1:3" ht="15">
      <c r="A10" s="80" t="s">
        <v>7866</v>
      </c>
      <c r="B10" s="79" t="s">
        <v>8160</v>
      </c>
      <c r="C10" s="84" t="s">
        <v>7984</v>
      </c>
    </row>
    <row r="11" spans="1:3" ht="15">
      <c r="A11" s="80" t="s">
        <v>7866</v>
      </c>
      <c r="B11" s="79" t="s">
        <v>393</v>
      </c>
      <c r="C11" s="84" t="s">
        <v>7984</v>
      </c>
    </row>
    <row r="12" spans="1:3" ht="15">
      <c r="A12" s="80" t="s">
        <v>7866</v>
      </c>
      <c r="B12" s="79" t="s">
        <v>8161</v>
      </c>
      <c r="C12" s="84" t="s">
        <v>7984</v>
      </c>
    </row>
    <row r="13" spans="1:3" ht="15">
      <c r="A13" s="80" t="s">
        <v>7866</v>
      </c>
      <c r="B13" s="79" t="s">
        <v>717</v>
      </c>
      <c r="C13" s="84" t="s">
        <v>7984</v>
      </c>
    </row>
    <row r="14" spans="1:3" ht="15">
      <c r="A14" s="80" t="s">
        <v>7866</v>
      </c>
      <c r="B14" s="79" t="s">
        <v>7868</v>
      </c>
      <c r="C14" s="84" t="s">
        <v>7984</v>
      </c>
    </row>
    <row r="15" spans="1:3" ht="15">
      <c r="A15" s="80" t="s">
        <v>7865</v>
      </c>
      <c r="B15" s="79" t="s">
        <v>8158</v>
      </c>
      <c r="C15" s="84" t="s">
        <v>7983</v>
      </c>
    </row>
    <row r="16" spans="1:3" ht="15">
      <c r="A16" s="80" t="s">
        <v>7865</v>
      </c>
      <c r="B16" s="79" t="s">
        <v>8159</v>
      </c>
      <c r="C16" s="84" t="s">
        <v>7983</v>
      </c>
    </row>
    <row r="17" spans="1:3" ht="15">
      <c r="A17" s="80" t="s">
        <v>7865</v>
      </c>
      <c r="B17" s="79" t="s">
        <v>8145</v>
      </c>
      <c r="C17" s="84" t="s">
        <v>7983</v>
      </c>
    </row>
    <row r="18" spans="1:3" ht="15">
      <c r="A18" s="80" t="s">
        <v>7865</v>
      </c>
      <c r="B18" s="79" t="s">
        <v>651</v>
      </c>
      <c r="C18" s="84" t="s">
        <v>7983</v>
      </c>
    </row>
    <row r="19" spans="1:3" ht="15">
      <c r="A19" s="80" t="s">
        <v>7865</v>
      </c>
      <c r="B19" s="79" t="s">
        <v>7833</v>
      </c>
      <c r="C19" s="84" t="s">
        <v>7983</v>
      </c>
    </row>
    <row r="20" spans="1:3" ht="15">
      <c r="A20" s="80" t="s">
        <v>7865</v>
      </c>
      <c r="B20" s="79" t="s">
        <v>7840</v>
      </c>
      <c r="C20" s="84" t="s">
        <v>7983</v>
      </c>
    </row>
    <row r="21" spans="1:3" ht="15">
      <c r="A21" s="80" t="s">
        <v>7865</v>
      </c>
      <c r="B21" s="79" t="s">
        <v>8147</v>
      </c>
      <c r="C21" s="84" t="s">
        <v>7983</v>
      </c>
    </row>
    <row r="22" spans="1:3" ht="15">
      <c r="A22" s="80" t="s">
        <v>7865</v>
      </c>
      <c r="B22" s="79" t="s">
        <v>254</v>
      </c>
      <c r="C22" s="84" t="s">
        <v>7983</v>
      </c>
    </row>
    <row r="23" spans="1:3" ht="15">
      <c r="A23" s="80" t="s">
        <v>7865</v>
      </c>
      <c r="B23" s="79" t="s">
        <v>8160</v>
      </c>
      <c r="C23" s="84" t="s">
        <v>7983</v>
      </c>
    </row>
    <row r="24" spans="1:3" ht="15">
      <c r="A24" s="80" t="s">
        <v>7865</v>
      </c>
      <c r="B24" s="79" t="s">
        <v>393</v>
      </c>
      <c r="C24" s="84" t="s">
        <v>7983</v>
      </c>
    </row>
    <row r="25" spans="1:3" ht="15">
      <c r="A25" s="80" t="s">
        <v>7865</v>
      </c>
      <c r="B25" s="79" t="s">
        <v>8161</v>
      </c>
      <c r="C25" s="84" t="s">
        <v>7983</v>
      </c>
    </row>
    <row r="26" spans="1:3" ht="15">
      <c r="A26" s="80" t="s">
        <v>7865</v>
      </c>
      <c r="B26" s="79" t="s">
        <v>717</v>
      </c>
      <c r="C26" s="84" t="s">
        <v>7983</v>
      </c>
    </row>
    <row r="27" spans="1:3" ht="15">
      <c r="A27" s="80" t="s">
        <v>7865</v>
      </c>
      <c r="B27" s="79" t="s">
        <v>7868</v>
      </c>
      <c r="C27" s="84" t="s">
        <v>7983</v>
      </c>
    </row>
    <row r="28" spans="1:3" ht="15">
      <c r="A28" s="80" t="s">
        <v>7865</v>
      </c>
      <c r="B28" s="79" t="s">
        <v>8158</v>
      </c>
      <c r="C28" s="84" t="s">
        <v>7982</v>
      </c>
    </row>
    <row r="29" spans="1:3" ht="15">
      <c r="A29" s="80" t="s">
        <v>7865</v>
      </c>
      <c r="B29" s="79" t="s">
        <v>8159</v>
      </c>
      <c r="C29" s="84" t="s">
        <v>7982</v>
      </c>
    </row>
    <row r="30" spans="1:3" ht="15">
      <c r="A30" s="80" t="s">
        <v>7865</v>
      </c>
      <c r="B30" s="79" t="s">
        <v>8145</v>
      </c>
      <c r="C30" s="84" t="s">
        <v>7982</v>
      </c>
    </row>
    <row r="31" spans="1:3" ht="15">
      <c r="A31" s="80" t="s">
        <v>7865</v>
      </c>
      <c r="B31" s="79" t="s">
        <v>651</v>
      </c>
      <c r="C31" s="84" t="s">
        <v>7982</v>
      </c>
    </row>
    <row r="32" spans="1:3" ht="15">
      <c r="A32" s="80" t="s">
        <v>7865</v>
      </c>
      <c r="B32" s="79" t="s">
        <v>7833</v>
      </c>
      <c r="C32" s="84" t="s">
        <v>7982</v>
      </c>
    </row>
    <row r="33" spans="1:3" ht="15">
      <c r="A33" s="80" t="s">
        <v>7865</v>
      </c>
      <c r="B33" s="79" t="s">
        <v>7840</v>
      </c>
      <c r="C33" s="84" t="s">
        <v>7982</v>
      </c>
    </row>
    <row r="34" spans="1:3" ht="15">
      <c r="A34" s="80" t="s">
        <v>7865</v>
      </c>
      <c r="B34" s="79" t="s">
        <v>8147</v>
      </c>
      <c r="C34" s="84" t="s">
        <v>7982</v>
      </c>
    </row>
    <row r="35" spans="1:3" ht="15">
      <c r="A35" s="80" t="s">
        <v>7865</v>
      </c>
      <c r="B35" s="79" t="s">
        <v>254</v>
      </c>
      <c r="C35" s="84" t="s">
        <v>7982</v>
      </c>
    </row>
    <row r="36" spans="1:3" ht="15">
      <c r="A36" s="80" t="s">
        <v>7865</v>
      </c>
      <c r="B36" s="79" t="s">
        <v>8160</v>
      </c>
      <c r="C36" s="84" t="s">
        <v>7982</v>
      </c>
    </row>
    <row r="37" spans="1:3" ht="15">
      <c r="A37" s="80" t="s">
        <v>7865</v>
      </c>
      <c r="B37" s="79" t="s">
        <v>393</v>
      </c>
      <c r="C37" s="84" t="s">
        <v>7982</v>
      </c>
    </row>
    <row r="38" spans="1:3" ht="15">
      <c r="A38" s="80" t="s">
        <v>7865</v>
      </c>
      <c r="B38" s="79" t="s">
        <v>8161</v>
      </c>
      <c r="C38" s="84" t="s">
        <v>7982</v>
      </c>
    </row>
    <row r="39" spans="1:3" ht="15">
      <c r="A39" s="80" t="s">
        <v>7865</v>
      </c>
      <c r="B39" s="79" t="s">
        <v>7804</v>
      </c>
      <c r="C39" s="84" t="s">
        <v>7982</v>
      </c>
    </row>
    <row r="40" spans="1:3" ht="15">
      <c r="A40" s="80" t="s">
        <v>7865</v>
      </c>
      <c r="B40" s="79" t="s">
        <v>8162</v>
      </c>
      <c r="C40" s="84" t="s">
        <v>7982</v>
      </c>
    </row>
    <row r="41" spans="1:3" ht="15">
      <c r="A41" s="80" t="s">
        <v>7865</v>
      </c>
      <c r="B41" s="79" t="s">
        <v>8163</v>
      </c>
      <c r="C41" s="84" t="s">
        <v>7982</v>
      </c>
    </row>
    <row r="42" spans="1:3" ht="15">
      <c r="A42" s="80" t="s">
        <v>7865</v>
      </c>
      <c r="B42" s="79" t="s">
        <v>870</v>
      </c>
      <c r="C42" s="84" t="s">
        <v>7982</v>
      </c>
    </row>
    <row r="43" spans="1:3" ht="15">
      <c r="A43" s="80" t="s">
        <v>7865</v>
      </c>
      <c r="B43" s="79" t="s">
        <v>8142</v>
      </c>
      <c r="C43" s="84" t="s">
        <v>7982</v>
      </c>
    </row>
    <row r="44" spans="1:3" ht="15">
      <c r="A44" s="80" t="s">
        <v>7865</v>
      </c>
      <c r="B44" s="79" t="s">
        <v>8164</v>
      </c>
      <c r="C44" s="84" t="s">
        <v>7982</v>
      </c>
    </row>
    <row r="45" spans="1:3" ht="15">
      <c r="A45" s="80" t="s">
        <v>7865</v>
      </c>
      <c r="B45" s="79" t="s">
        <v>559</v>
      </c>
      <c r="C45" s="84" t="s">
        <v>7982</v>
      </c>
    </row>
    <row r="46" spans="1:3" ht="15">
      <c r="A46" s="80" t="s">
        <v>7865</v>
      </c>
      <c r="B46" s="79" t="s">
        <v>8165</v>
      </c>
      <c r="C46" s="84" t="s">
        <v>7982</v>
      </c>
    </row>
    <row r="47" spans="1:3" ht="15">
      <c r="A47" s="80" t="s">
        <v>7865</v>
      </c>
      <c r="B47" s="79" t="s">
        <v>8166</v>
      </c>
      <c r="C47" s="84" t="s">
        <v>7982</v>
      </c>
    </row>
    <row r="48" spans="1:3" ht="15">
      <c r="A48" s="80" t="s">
        <v>7865</v>
      </c>
      <c r="B48" s="79" t="s">
        <v>8167</v>
      </c>
      <c r="C48" s="84" t="s">
        <v>7982</v>
      </c>
    </row>
    <row r="49" spans="1:3" ht="15">
      <c r="A49" s="80" t="s">
        <v>7865</v>
      </c>
      <c r="B49" s="79" t="s">
        <v>483</v>
      </c>
      <c r="C49" s="84" t="s">
        <v>7982</v>
      </c>
    </row>
    <row r="50" spans="1:3" ht="15">
      <c r="A50" s="80" t="s">
        <v>7865</v>
      </c>
      <c r="B50" s="79" t="s">
        <v>8168</v>
      </c>
      <c r="C50" s="84" t="s">
        <v>7982</v>
      </c>
    </row>
    <row r="51" spans="1:3" ht="15">
      <c r="A51" s="80" t="s">
        <v>7865</v>
      </c>
      <c r="B51" s="79" t="s">
        <v>7802</v>
      </c>
      <c r="C51" s="84" t="s">
        <v>7982</v>
      </c>
    </row>
    <row r="52" spans="1:3" ht="15">
      <c r="A52" s="80" t="s">
        <v>7865</v>
      </c>
      <c r="B52" s="79" t="s">
        <v>717</v>
      </c>
      <c r="C52" s="84" t="s">
        <v>7982</v>
      </c>
    </row>
    <row r="53" spans="1:3" ht="15">
      <c r="A53" s="80" t="s">
        <v>7865</v>
      </c>
      <c r="B53" s="79" t="s">
        <v>7868</v>
      </c>
      <c r="C53" s="84" t="s">
        <v>7982</v>
      </c>
    </row>
    <row r="54" spans="1:3" ht="15">
      <c r="A54" s="80" t="s">
        <v>7865</v>
      </c>
      <c r="B54" s="79" t="s">
        <v>8169</v>
      </c>
      <c r="C54" s="84" t="s">
        <v>7981</v>
      </c>
    </row>
    <row r="55" spans="1:3" ht="15">
      <c r="A55" s="80" t="s">
        <v>7865</v>
      </c>
      <c r="B55" s="79" t="s">
        <v>644</v>
      </c>
      <c r="C55" s="84" t="s">
        <v>7981</v>
      </c>
    </row>
    <row r="56" spans="1:3" ht="15">
      <c r="A56" s="80" t="s">
        <v>7865</v>
      </c>
      <c r="B56" s="79" t="s">
        <v>8131</v>
      </c>
      <c r="C56" s="84" t="s">
        <v>7981</v>
      </c>
    </row>
    <row r="57" spans="1:3" ht="15">
      <c r="A57" s="80" t="s">
        <v>7865</v>
      </c>
      <c r="B57" s="79" t="s">
        <v>496</v>
      </c>
      <c r="C57" s="84" t="s">
        <v>7981</v>
      </c>
    </row>
    <row r="58" spans="1:3" ht="15">
      <c r="A58" s="80" t="s">
        <v>7865</v>
      </c>
      <c r="B58" s="79" t="s">
        <v>804</v>
      </c>
      <c r="C58" s="84" t="s">
        <v>7981</v>
      </c>
    </row>
    <row r="59" spans="1:3" ht="15">
      <c r="A59" s="80" t="s">
        <v>7865</v>
      </c>
      <c r="B59" s="79" t="s">
        <v>7831</v>
      </c>
      <c r="C59" s="84" t="s">
        <v>7981</v>
      </c>
    </row>
    <row r="60" spans="1:3" ht="15">
      <c r="A60" s="80" t="s">
        <v>7865</v>
      </c>
      <c r="B60" s="79" t="s">
        <v>8133</v>
      </c>
      <c r="C60" s="84" t="s">
        <v>7981</v>
      </c>
    </row>
    <row r="61" spans="1:3" ht="15">
      <c r="A61" s="80" t="s">
        <v>7865</v>
      </c>
      <c r="B61" s="79" t="s">
        <v>8134</v>
      </c>
      <c r="C61" s="84" t="s">
        <v>7981</v>
      </c>
    </row>
    <row r="62" spans="1:3" ht="15">
      <c r="A62" s="80" t="s">
        <v>7865</v>
      </c>
      <c r="B62" s="79" t="s">
        <v>484</v>
      </c>
      <c r="C62" s="84" t="s">
        <v>7981</v>
      </c>
    </row>
    <row r="63" spans="1:3" ht="15">
      <c r="A63" s="80" t="s">
        <v>7865</v>
      </c>
      <c r="B63" s="79" t="s">
        <v>772</v>
      </c>
      <c r="C63" s="84" t="s">
        <v>7981</v>
      </c>
    </row>
    <row r="64" spans="1:3" ht="15">
      <c r="A64" s="80" t="s">
        <v>7865</v>
      </c>
      <c r="B64" s="79" t="s">
        <v>8135</v>
      </c>
      <c r="C64" s="84" t="s">
        <v>7981</v>
      </c>
    </row>
    <row r="65" spans="1:3" ht="15">
      <c r="A65" s="80" t="s">
        <v>7865</v>
      </c>
      <c r="B65" s="79" t="s">
        <v>8170</v>
      </c>
      <c r="C65" s="84" t="s">
        <v>7981</v>
      </c>
    </row>
    <row r="66" spans="1:3" ht="15">
      <c r="A66" s="80" t="s">
        <v>7865</v>
      </c>
      <c r="B66" s="79" t="s">
        <v>8168</v>
      </c>
      <c r="C66" s="84" t="s">
        <v>7981</v>
      </c>
    </row>
    <row r="67" spans="1:3" ht="15">
      <c r="A67" s="80" t="s">
        <v>7865</v>
      </c>
      <c r="B67" s="79" t="s">
        <v>7802</v>
      </c>
      <c r="C67" s="84" t="s">
        <v>7981</v>
      </c>
    </row>
    <row r="68" spans="1:3" ht="15">
      <c r="A68" s="80" t="s">
        <v>7865</v>
      </c>
      <c r="B68" s="79" t="s">
        <v>717</v>
      </c>
      <c r="C68" s="84" t="s">
        <v>7981</v>
      </c>
    </row>
    <row r="69" spans="1:3" ht="15">
      <c r="A69" s="80" t="s">
        <v>7865</v>
      </c>
      <c r="B69" s="79" t="s">
        <v>7868</v>
      </c>
      <c r="C69" s="84" t="s">
        <v>7981</v>
      </c>
    </row>
    <row r="70" spans="1:3" ht="15">
      <c r="A70" s="80" t="s">
        <v>7862</v>
      </c>
      <c r="B70" s="79" t="s">
        <v>8169</v>
      </c>
      <c r="C70" s="84" t="s">
        <v>7968</v>
      </c>
    </row>
    <row r="71" spans="1:3" ht="15">
      <c r="A71" s="80" t="s">
        <v>7862</v>
      </c>
      <c r="B71" s="79" t="s">
        <v>644</v>
      </c>
      <c r="C71" s="84" t="s">
        <v>7968</v>
      </c>
    </row>
    <row r="72" spans="1:3" ht="15">
      <c r="A72" s="80" t="s">
        <v>7862</v>
      </c>
      <c r="B72" s="79" t="s">
        <v>8131</v>
      </c>
      <c r="C72" s="84" t="s">
        <v>7968</v>
      </c>
    </row>
    <row r="73" spans="1:3" ht="15">
      <c r="A73" s="80" t="s">
        <v>7862</v>
      </c>
      <c r="B73" s="79" t="s">
        <v>496</v>
      </c>
      <c r="C73" s="84" t="s">
        <v>7968</v>
      </c>
    </row>
    <row r="74" spans="1:3" ht="15">
      <c r="A74" s="80" t="s">
        <v>7862</v>
      </c>
      <c r="B74" s="79" t="s">
        <v>804</v>
      </c>
      <c r="C74" s="84" t="s">
        <v>7968</v>
      </c>
    </row>
    <row r="75" spans="1:3" ht="15">
      <c r="A75" s="80" t="s">
        <v>7862</v>
      </c>
      <c r="B75" s="79" t="s">
        <v>7831</v>
      </c>
      <c r="C75" s="84" t="s">
        <v>7968</v>
      </c>
    </row>
    <row r="76" spans="1:3" ht="15">
      <c r="A76" s="80" t="s">
        <v>7862</v>
      </c>
      <c r="B76" s="79" t="s">
        <v>8133</v>
      </c>
      <c r="C76" s="84" t="s">
        <v>7968</v>
      </c>
    </row>
    <row r="77" spans="1:3" ht="15">
      <c r="A77" s="80" t="s">
        <v>7862</v>
      </c>
      <c r="B77" s="79" t="s">
        <v>8134</v>
      </c>
      <c r="C77" s="84" t="s">
        <v>7968</v>
      </c>
    </row>
    <row r="78" spans="1:3" ht="15">
      <c r="A78" s="80" t="s">
        <v>7862</v>
      </c>
      <c r="B78" s="79" t="s">
        <v>484</v>
      </c>
      <c r="C78" s="84" t="s">
        <v>7968</v>
      </c>
    </row>
    <row r="79" spans="1:3" ht="15">
      <c r="A79" s="80" t="s">
        <v>7862</v>
      </c>
      <c r="B79" s="79" t="s">
        <v>772</v>
      </c>
      <c r="C79" s="84" t="s">
        <v>7968</v>
      </c>
    </row>
    <row r="80" spans="1:3" ht="15">
      <c r="A80" s="80" t="s">
        <v>7862</v>
      </c>
      <c r="B80" s="79" t="s">
        <v>8135</v>
      </c>
      <c r="C80" s="84" t="s">
        <v>7968</v>
      </c>
    </row>
    <row r="81" spans="1:3" ht="15">
      <c r="A81" s="80" t="s">
        <v>7862</v>
      </c>
      <c r="B81" s="79" t="s">
        <v>8170</v>
      </c>
      <c r="C81" s="84" t="s">
        <v>7968</v>
      </c>
    </row>
    <row r="82" spans="1:3" ht="15">
      <c r="A82" s="80" t="s">
        <v>7862</v>
      </c>
      <c r="B82" s="79" t="s">
        <v>821</v>
      </c>
      <c r="C82" s="84" t="s">
        <v>7968</v>
      </c>
    </row>
    <row r="83" spans="1:3" ht="15">
      <c r="A83" s="80" t="s">
        <v>7862</v>
      </c>
      <c r="B83" s="79" t="s">
        <v>7868</v>
      </c>
      <c r="C83" s="84" t="s">
        <v>7968</v>
      </c>
    </row>
    <row r="84" spans="1:3" ht="15">
      <c r="A84" s="80" t="s">
        <v>7862</v>
      </c>
      <c r="B84" s="79" t="s">
        <v>8168</v>
      </c>
      <c r="C84" s="84" t="s">
        <v>7968</v>
      </c>
    </row>
    <row r="85" spans="1:3" ht="15">
      <c r="A85" s="80" t="s">
        <v>7862</v>
      </c>
      <c r="B85" s="79" t="s">
        <v>7802</v>
      </c>
      <c r="C85" s="84" t="s">
        <v>7968</v>
      </c>
    </row>
    <row r="86" spans="1:3" ht="15">
      <c r="A86" s="80" t="s">
        <v>7862</v>
      </c>
      <c r="B86" s="79" t="s">
        <v>7753</v>
      </c>
      <c r="C86" s="84" t="s">
        <v>7968</v>
      </c>
    </row>
    <row r="87" spans="1:3" ht="15">
      <c r="A87" s="80" t="s">
        <v>7862</v>
      </c>
      <c r="B87" s="79" t="s">
        <v>8171</v>
      </c>
      <c r="C87" s="84" t="s">
        <v>7968</v>
      </c>
    </row>
    <row r="88" spans="1:3" ht="15">
      <c r="A88" s="80" t="s">
        <v>7862</v>
      </c>
      <c r="B88" s="79" t="s">
        <v>8172</v>
      </c>
      <c r="C88" s="84" t="s">
        <v>7968</v>
      </c>
    </row>
    <row r="89" spans="1:3" ht="15">
      <c r="A89" s="80" t="s">
        <v>7862</v>
      </c>
      <c r="B89" s="79" t="s">
        <v>7825</v>
      </c>
      <c r="C89" s="84" t="s">
        <v>7968</v>
      </c>
    </row>
    <row r="90" spans="1:3" ht="15">
      <c r="A90" s="80" t="s">
        <v>7862</v>
      </c>
      <c r="B90" s="79" t="s">
        <v>8173</v>
      </c>
      <c r="C90" s="84" t="s">
        <v>7968</v>
      </c>
    </row>
    <row r="91" spans="1:3" ht="15">
      <c r="A91" s="80" t="s">
        <v>7862</v>
      </c>
      <c r="B91" s="79" t="s">
        <v>8174</v>
      </c>
      <c r="C91" s="84" t="s">
        <v>7968</v>
      </c>
    </row>
    <row r="92" spans="1:3" ht="15">
      <c r="A92" s="80" t="s">
        <v>7862</v>
      </c>
      <c r="B92" s="79" t="s">
        <v>8175</v>
      </c>
      <c r="C92" s="84" t="s">
        <v>7968</v>
      </c>
    </row>
    <row r="93" spans="1:3" ht="15">
      <c r="A93" s="80" t="s">
        <v>7862</v>
      </c>
      <c r="B93" s="79" t="s">
        <v>7824</v>
      </c>
      <c r="C93" s="84" t="s">
        <v>7968</v>
      </c>
    </row>
    <row r="94" spans="1:3" ht="15">
      <c r="A94" s="80" t="s">
        <v>7861</v>
      </c>
      <c r="B94" s="79" t="s">
        <v>8169</v>
      </c>
      <c r="C94" s="84" t="s">
        <v>7967</v>
      </c>
    </row>
    <row r="95" spans="1:3" ht="15">
      <c r="A95" s="80" t="s">
        <v>7861</v>
      </c>
      <c r="B95" s="79" t="s">
        <v>644</v>
      </c>
      <c r="C95" s="84" t="s">
        <v>7967</v>
      </c>
    </row>
    <row r="96" spans="1:3" ht="15">
      <c r="A96" s="80" t="s">
        <v>7861</v>
      </c>
      <c r="B96" s="79" t="s">
        <v>8131</v>
      </c>
      <c r="C96" s="84" t="s">
        <v>7967</v>
      </c>
    </row>
    <row r="97" spans="1:3" ht="15">
      <c r="A97" s="80" t="s">
        <v>7861</v>
      </c>
      <c r="B97" s="79" t="s">
        <v>496</v>
      </c>
      <c r="C97" s="84" t="s">
        <v>7967</v>
      </c>
    </row>
    <row r="98" spans="1:3" ht="15">
      <c r="A98" s="80" t="s">
        <v>7861</v>
      </c>
      <c r="B98" s="79" t="s">
        <v>804</v>
      </c>
      <c r="C98" s="84" t="s">
        <v>7967</v>
      </c>
    </row>
    <row r="99" spans="1:3" ht="15">
      <c r="A99" s="80" t="s">
        <v>7861</v>
      </c>
      <c r="B99" s="79" t="s">
        <v>7831</v>
      </c>
      <c r="C99" s="84" t="s">
        <v>7967</v>
      </c>
    </row>
    <row r="100" spans="1:3" ht="15">
      <c r="A100" s="80" t="s">
        <v>7861</v>
      </c>
      <c r="B100" s="79" t="s">
        <v>8133</v>
      </c>
      <c r="C100" s="84" t="s">
        <v>7967</v>
      </c>
    </row>
    <row r="101" spans="1:3" ht="15">
      <c r="A101" s="80" t="s">
        <v>7861</v>
      </c>
      <c r="B101" s="79" t="s">
        <v>8134</v>
      </c>
      <c r="C101" s="84" t="s">
        <v>7967</v>
      </c>
    </row>
    <row r="102" spans="1:3" ht="15">
      <c r="A102" s="80" t="s">
        <v>7861</v>
      </c>
      <c r="B102" s="79" t="s">
        <v>484</v>
      </c>
      <c r="C102" s="84" t="s">
        <v>7967</v>
      </c>
    </row>
    <row r="103" spans="1:3" ht="15">
      <c r="A103" s="80" t="s">
        <v>7861</v>
      </c>
      <c r="B103" s="79" t="s">
        <v>772</v>
      </c>
      <c r="C103" s="84" t="s">
        <v>7967</v>
      </c>
    </row>
    <row r="104" spans="1:3" ht="15">
      <c r="A104" s="80" t="s">
        <v>7861</v>
      </c>
      <c r="B104" s="79" t="s">
        <v>8135</v>
      </c>
      <c r="C104" s="84" t="s">
        <v>7967</v>
      </c>
    </row>
    <row r="105" spans="1:3" ht="15">
      <c r="A105" s="80" t="s">
        <v>7861</v>
      </c>
      <c r="B105" s="79" t="s">
        <v>8170</v>
      </c>
      <c r="C105" s="84" t="s">
        <v>7967</v>
      </c>
    </row>
    <row r="106" spans="1:3" ht="15">
      <c r="A106" s="80" t="s">
        <v>7861</v>
      </c>
      <c r="B106" s="79" t="s">
        <v>821</v>
      </c>
      <c r="C106" s="84" t="s">
        <v>7967</v>
      </c>
    </row>
    <row r="107" spans="1:3" ht="15">
      <c r="A107" s="80" t="s">
        <v>7861</v>
      </c>
      <c r="B107" s="79" t="s">
        <v>7868</v>
      </c>
      <c r="C107" s="84" t="s">
        <v>7967</v>
      </c>
    </row>
    <row r="108" spans="1:3" ht="15">
      <c r="A108" s="80" t="s">
        <v>7861</v>
      </c>
      <c r="B108" s="79" t="s">
        <v>8168</v>
      </c>
      <c r="C108" s="84" t="s">
        <v>7967</v>
      </c>
    </row>
    <row r="109" spans="1:3" ht="15">
      <c r="A109" s="80" t="s">
        <v>7861</v>
      </c>
      <c r="B109" s="79" t="s">
        <v>7802</v>
      </c>
      <c r="C109" s="84" t="s">
        <v>7967</v>
      </c>
    </row>
    <row r="110" spans="1:3" ht="15">
      <c r="A110" s="80" t="s">
        <v>7861</v>
      </c>
      <c r="B110" s="79" t="s">
        <v>7753</v>
      </c>
      <c r="C110" s="84" t="s">
        <v>7967</v>
      </c>
    </row>
    <row r="111" spans="1:3" ht="15">
      <c r="A111" s="80" t="s">
        <v>7861</v>
      </c>
      <c r="B111" s="79" t="s">
        <v>8171</v>
      </c>
      <c r="C111" s="84" t="s">
        <v>7967</v>
      </c>
    </row>
    <row r="112" spans="1:3" ht="15">
      <c r="A112" s="80" t="s">
        <v>7861</v>
      </c>
      <c r="B112" s="79" t="s">
        <v>8172</v>
      </c>
      <c r="C112" s="84" t="s">
        <v>7967</v>
      </c>
    </row>
    <row r="113" spans="1:3" ht="15">
      <c r="A113" s="80" t="s">
        <v>7861</v>
      </c>
      <c r="B113" s="79" t="s">
        <v>7825</v>
      </c>
      <c r="C113" s="84" t="s">
        <v>7967</v>
      </c>
    </row>
    <row r="114" spans="1:3" ht="15">
      <c r="A114" s="80" t="s">
        <v>7861</v>
      </c>
      <c r="B114" s="79" t="s">
        <v>8173</v>
      </c>
      <c r="C114" s="84" t="s">
        <v>7967</v>
      </c>
    </row>
    <row r="115" spans="1:3" ht="15">
      <c r="A115" s="80" t="s">
        <v>7861</v>
      </c>
      <c r="B115" s="79" t="s">
        <v>8174</v>
      </c>
      <c r="C115" s="84" t="s">
        <v>7967</v>
      </c>
    </row>
    <row r="116" spans="1:3" ht="15">
      <c r="A116" s="80" t="s">
        <v>7861</v>
      </c>
      <c r="B116" s="79" t="s">
        <v>8175</v>
      </c>
      <c r="C116" s="84" t="s">
        <v>7967</v>
      </c>
    </row>
    <row r="117" spans="1:3" ht="15">
      <c r="A117" s="80" t="s">
        <v>7861</v>
      </c>
      <c r="B117" s="79" t="s">
        <v>7824</v>
      </c>
      <c r="C117" s="84" t="s">
        <v>7967</v>
      </c>
    </row>
    <row r="118" spans="1:3" ht="15">
      <c r="A118" s="80" t="s">
        <v>7860</v>
      </c>
      <c r="B118" s="79" t="s">
        <v>8169</v>
      </c>
      <c r="C118" s="84" t="s">
        <v>7966</v>
      </c>
    </row>
    <row r="119" spans="1:3" ht="15">
      <c r="A119" s="80" t="s">
        <v>7860</v>
      </c>
      <c r="B119" s="79" t="s">
        <v>644</v>
      </c>
      <c r="C119" s="84" t="s">
        <v>7966</v>
      </c>
    </row>
    <row r="120" spans="1:3" ht="15">
      <c r="A120" s="80" t="s">
        <v>7860</v>
      </c>
      <c r="B120" s="79" t="s">
        <v>8131</v>
      </c>
      <c r="C120" s="84" t="s">
        <v>7966</v>
      </c>
    </row>
    <row r="121" spans="1:3" ht="15">
      <c r="A121" s="80" t="s">
        <v>7860</v>
      </c>
      <c r="B121" s="79" t="s">
        <v>496</v>
      </c>
      <c r="C121" s="84" t="s">
        <v>7966</v>
      </c>
    </row>
    <row r="122" spans="1:3" ht="15">
      <c r="A122" s="80" t="s">
        <v>7860</v>
      </c>
      <c r="B122" s="79" t="s">
        <v>804</v>
      </c>
      <c r="C122" s="84" t="s">
        <v>7966</v>
      </c>
    </row>
    <row r="123" spans="1:3" ht="15">
      <c r="A123" s="80" t="s">
        <v>7860</v>
      </c>
      <c r="B123" s="79" t="s">
        <v>7831</v>
      </c>
      <c r="C123" s="84" t="s">
        <v>7966</v>
      </c>
    </row>
    <row r="124" spans="1:3" ht="15">
      <c r="A124" s="80" t="s">
        <v>7860</v>
      </c>
      <c r="B124" s="79" t="s">
        <v>8133</v>
      </c>
      <c r="C124" s="84" t="s">
        <v>7966</v>
      </c>
    </row>
    <row r="125" spans="1:3" ht="15">
      <c r="A125" s="80" t="s">
        <v>7860</v>
      </c>
      <c r="B125" s="79" t="s">
        <v>8134</v>
      </c>
      <c r="C125" s="84" t="s">
        <v>7966</v>
      </c>
    </row>
    <row r="126" spans="1:3" ht="15">
      <c r="A126" s="80" t="s">
        <v>7860</v>
      </c>
      <c r="B126" s="79" t="s">
        <v>484</v>
      </c>
      <c r="C126" s="84" t="s">
        <v>7966</v>
      </c>
    </row>
    <row r="127" spans="1:3" ht="15">
      <c r="A127" s="80" t="s">
        <v>7860</v>
      </c>
      <c r="B127" s="79" t="s">
        <v>772</v>
      </c>
      <c r="C127" s="84" t="s">
        <v>7966</v>
      </c>
    </row>
    <row r="128" spans="1:3" ht="15">
      <c r="A128" s="80" t="s">
        <v>7860</v>
      </c>
      <c r="B128" s="79" t="s">
        <v>8135</v>
      </c>
      <c r="C128" s="84" t="s">
        <v>7966</v>
      </c>
    </row>
    <row r="129" spans="1:3" ht="15">
      <c r="A129" s="80" t="s">
        <v>7860</v>
      </c>
      <c r="B129" s="79" t="s">
        <v>8170</v>
      </c>
      <c r="C129" s="84" t="s">
        <v>7966</v>
      </c>
    </row>
    <row r="130" spans="1:3" ht="15">
      <c r="A130" s="80" t="s">
        <v>7860</v>
      </c>
      <c r="B130" s="79" t="s">
        <v>717</v>
      </c>
      <c r="C130" s="84" t="s">
        <v>7966</v>
      </c>
    </row>
    <row r="131" spans="1:3" ht="15">
      <c r="A131" s="80" t="s">
        <v>7860</v>
      </c>
      <c r="B131" s="79" t="s">
        <v>7868</v>
      </c>
      <c r="C131" s="84" t="s">
        <v>7966</v>
      </c>
    </row>
    <row r="132" spans="1:3" ht="15">
      <c r="A132" s="80" t="s">
        <v>7860</v>
      </c>
      <c r="B132" s="79" t="s">
        <v>8168</v>
      </c>
      <c r="C132" s="84" t="s">
        <v>7966</v>
      </c>
    </row>
    <row r="133" spans="1:3" ht="15">
      <c r="A133" s="80" t="s">
        <v>7860</v>
      </c>
      <c r="B133" s="79" t="s">
        <v>7802</v>
      </c>
      <c r="C133" s="84" t="s">
        <v>7966</v>
      </c>
    </row>
    <row r="134" spans="1:3" ht="15">
      <c r="A134" s="80" t="s">
        <v>7859</v>
      </c>
      <c r="B134" s="79" t="s">
        <v>8169</v>
      </c>
      <c r="C134" s="84" t="s">
        <v>7965</v>
      </c>
    </row>
    <row r="135" spans="1:3" ht="15">
      <c r="A135" s="80" t="s">
        <v>7859</v>
      </c>
      <c r="B135" s="79" t="s">
        <v>644</v>
      </c>
      <c r="C135" s="84" t="s">
        <v>7965</v>
      </c>
    </row>
    <row r="136" spans="1:3" ht="15">
      <c r="A136" s="80" t="s">
        <v>7859</v>
      </c>
      <c r="B136" s="79" t="s">
        <v>8131</v>
      </c>
      <c r="C136" s="84" t="s">
        <v>7965</v>
      </c>
    </row>
    <row r="137" spans="1:3" ht="15">
      <c r="A137" s="80" t="s">
        <v>7859</v>
      </c>
      <c r="B137" s="79" t="s">
        <v>496</v>
      </c>
      <c r="C137" s="84" t="s">
        <v>7965</v>
      </c>
    </row>
    <row r="138" spans="1:3" ht="15">
      <c r="A138" s="80" t="s">
        <v>7859</v>
      </c>
      <c r="B138" s="79" t="s">
        <v>804</v>
      </c>
      <c r="C138" s="84" t="s">
        <v>7965</v>
      </c>
    </row>
    <row r="139" spans="1:3" ht="15">
      <c r="A139" s="80" t="s">
        <v>7859</v>
      </c>
      <c r="B139" s="79" t="s">
        <v>7831</v>
      </c>
      <c r="C139" s="84" t="s">
        <v>7965</v>
      </c>
    </row>
    <row r="140" spans="1:3" ht="15">
      <c r="A140" s="80" t="s">
        <v>7859</v>
      </c>
      <c r="B140" s="79" t="s">
        <v>8133</v>
      </c>
      <c r="C140" s="84" t="s">
        <v>7965</v>
      </c>
    </row>
    <row r="141" spans="1:3" ht="15">
      <c r="A141" s="80" t="s">
        <v>7859</v>
      </c>
      <c r="B141" s="79" t="s">
        <v>8134</v>
      </c>
      <c r="C141" s="84" t="s">
        <v>7965</v>
      </c>
    </row>
    <row r="142" spans="1:3" ht="15">
      <c r="A142" s="80" t="s">
        <v>7859</v>
      </c>
      <c r="B142" s="79" t="s">
        <v>484</v>
      </c>
      <c r="C142" s="84" t="s">
        <v>7965</v>
      </c>
    </row>
    <row r="143" spans="1:3" ht="15">
      <c r="A143" s="80" t="s">
        <v>7859</v>
      </c>
      <c r="B143" s="79" t="s">
        <v>772</v>
      </c>
      <c r="C143" s="84" t="s">
        <v>7965</v>
      </c>
    </row>
    <row r="144" spans="1:3" ht="15">
      <c r="A144" s="80" t="s">
        <v>7859</v>
      </c>
      <c r="B144" s="79" t="s">
        <v>8135</v>
      </c>
      <c r="C144" s="84" t="s">
        <v>7965</v>
      </c>
    </row>
    <row r="145" spans="1:3" ht="15">
      <c r="A145" s="80" t="s">
        <v>7859</v>
      </c>
      <c r="B145" s="79" t="s">
        <v>8170</v>
      </c>
      <c r="C145" s="84" t="s">
        <v>7965</v>
      </c>
    </row>
    <row r="146" spans="1:3" ht="15">
      <c r="A146" s="80" t="s">
        <v>7859</v>
      </c>
      <c r="B146" s="79" t="s">
        <v>717</v>
      </c>
      <c r="C146" s="84" t="s">
        <v>7965</v>
      </c>
    </row>
    <row r="147" spans="1:3" ht="15">
      <c r="A147" s="80" t="s">
        <v>7859</v>
      </c>
      <c r="B147" s="79" t="s">
        <v>7868</v>
      </c>
      <c r="C147" s="84" t="s">
        <v>7965</v>
      </c>
    </row>
    <row r="148" spans="1:3" ht="15">
      <c r="A148" s="80" t="s">
        <v>7859</v>
      </c>
      <c r="B148" s="79" t="s">
        <v>8168</v>
      </c>
      <c r="C148" s="84" t="s">
        <v>7965</v>
      </c>
    </row>
    <row r="149" spans="1:3" ht="15">
      <c r="A149" s="80" t="s">
        <v>7859</v>
      </c>
      <c r="B149" s="79" t="s">
        <v>7802</v>
      </c>
      <c r="C149" s="84" t="s">
        <v>7965</v>
      </c>
    </row>
    <row r="150" spans="1:3" ht="15">
      <c r="A150" s="80" t="s">
        <v>7859</v>
      </c>
      <c r="B150" s="79" t="s">
        <v>8169</v>
      </c>
      <c r="C150" s="84" t="s">
        <v>7964</v>
      </c>
    </row>
    <row r="151" spans="1:3" ht="15">
      <c r="A151" s="80" t="s">
        <v>7859</v>
      </c>
      <c r="B151" s="79" t="s">
        <v>644</v>
      </c>
      <c r="C151" s="84" t="s">
        <v>7964</v>
      </c>
    </row>
    <row r="152" spans="1:3" ht="15">
      <c r="A152" s="80" t="s">
        <v>7859</v>
      </c>
      <c r="B152" s="79" t="s">
        <v>8131</v>
      </c>
      <c r="C152" s="84" t="s">
        <v>7964</v>
      </c>
    </row>
    <row r="153" spans="1:3" ht="15">
      <c r="A153" s="80" t="s">
        <v>7859</v>
      </c>
      <c r="B153" s="79" t="s">
        <v>496</v>
      </c>
      <c r="C153" s="84" t="s">
        <v>7964</v>
      </c>
    </row>
    <row r="154" spans="1:3" ht="15">
      <c r="A154" s="80" t="s">
        <v>7859</v>
      </c>
      <c r="B154" s="79" t="s">
        <v>804</v>
      </c>
      <c r="C154" s="84" t="s">
        <v>7964</v>
      </c>
    </row>
    <row r="155" spans="1:3" ht="15">
      <c r="A155" s="80" t="s">
        <v>7859</v>
      </c>
      <c r="B155" s="79" t="s">
        <v>7831</v>
      </c>
      <c r="C155" s="84" t="s">
        <v>7964</v>
      </c>
    </row>
    <row r="156" spans="1:3" ht="15">
      <c r="A156" s="80" t="s">
        <v>7859</v>
      </c>
      <c r="B156" s="79" t="s">
        <v>8133</v>
      </c>
      <c r="C156" s="84" t="s">
        <v>7964</v>
      </c>
    </row>
    <row r="157" spans="1:3" ht="15">
      <c r="A157" s="80" t="s">
        <v>7859</v>
      </c>
      <c r="B157" s="79" t="s">
        <v>8134</v>
      </c>
      <c r="C157" s="84" t="s">
        <v>7964</v>
      </c>
    </row>
    <row r="158" spans="1:3" ht="15">
      <c r="A158" s="80" t="s">
        <v>7859</v>
      </c>
      <c r="B158" s="79" t="s">
        <v>484</v>
      </c>
      <c r="C158" s="84" t="s">
        <v>7964</v>
      </c>
    </row>
    <row r="159" spans="1:3" ht="15">
      <c r="A159" s="80" t="s">
        <v>7859</v>
      </c>
      <c r="B159" s="79" t="s">
        <v>772</v>
      </c>
      <c r="C159" s="84" t="s">
        <v>7964</v>
      </c>
    </row>
    <row r="160" spans="1:3" ht="15">
      <c r="A160" s="80" t="s">
        <v>7859</v>
      </c>
      <c r="B160" s="79" t="s">
        <v>8135</v>
      </c>
      <c r="C160" s="84" t="s">
        <v>7964</v>
      </c>
    </row>
    <row r="161" spans="1:3" ht="15">
      <c r="A161" s="80" t="s">
        <v>7859</v>
      </c>
      <c r="B161" s="79" t="s">
        <v>8170</v>
      </c>
      <c r="C161" s="84" t="s">
        <v>7964</v>
      </c>
    </row>
    <row r="162" spans="1:3" ht="15">
      <c r="A162" s="80" t="s">
        <v>7859</v>
      </c>
      <c r="B162" s="79" t="s">
        <v>717</v>
      </c>
      <c r="C162" s="84" t="s">
        <v>7964</v>
      </c>
    </row>
    <row r="163" spans="1:3" ht="15">
      <c r="A163" s="80" t="s">
        <v>7859</v>
      </c>
      <c r="B163" s="79" t="s">
        <v>7868</v>
      </c>
      <c r="C163" s="84" t="s">
        <v>7964</v>
      </c>
    </row>
    <row r="164" spans="1:3" ht="15">
      <c r="A164" s="80" t="s">
        <v>7859</v>
      </c>
      <c r="B164" s="79" t="s">
        <v>8168</v>
      </c>
      <c r="C164" s="84" t="s">
        <v>7964</v>
      </c>
    </row>
    <row r="165" spans="1:3" ht="15">
      <c r="A165" s="80" t="s">
        <v>7859</v>
      </c>
      <c r="B165" s="79" t="s">
        <v>7802</v>
      </c>
      <c r="C165" s="84" t="s">
        <v>7964</v>
      </c>
    </row>
    <row r="166" spans="1:3" ht="15">
      <c r="A166" s="80" t="s">
        <v>7859</v>
      </c>
      <c r="B166" s="79" t="s">
        <v>8169</v>
      </c>
      <c r="C166" s="84" t="s">
        <v>7963</v>
      </c>
    </row>
    <row r="167" spans="1:3" ht="15">
      <c r="A167" s="80" t="s">
        <v>7859</v>
      </c>
      <c r="B167" s="79" t="s">
        <v>644</v>
      </c>
      <c r="C167" s="84" t="s">
        <v>7963</v>
      </c>
    </row>
    <row r="168" spans="1:3" ht="15">
      <c r="A168" s="80" t="s">
        <v>7859</v>
      </c>
      <c r="B168" s="79" t="s">
        <v>8131</v>
      </c>
      <c r="C168" s="84" t="s">
        <v>7963</v>
      </c>
    </row>
    <row r="169" spans="1:3" ht="15">
      <c r="A169" s="80" t="s">
        <v>7859</v>
      </c>
      <c r="B169" s="79" t="s">
        <v>496</v>
      </c>
      <c r="C169" s="84" t="s">
        <v>7963</v>
      </c>
    </row>
    <row r="170" spans="1:3" ht="15">
      <c r="A170" s="80" t="s">
        <v>7859</v>
      </c>
      <c r="B170" s="79" t="s">
        <v>804</v>
      </c>
      <c r="C170" s="84" t="s">
        <v>7963</v>
      </c>
    </row>
    <row r="171" spans="1:3" ht="15">
      <c r="A171" s="80" t="s">
        <v>7859</v>
      </c>
      <c r="B171" s="79" t="s">
        <v>7831</v>
      </c>
      <c r="C171" s="84" t="s">
        <v>7963</v>
      </c>
    </row>
    <row r="172" spans="1:3" ht="15">
      <c r="A172" s="80" t="s">
        <v>7859</v>
      </c>
      <c r="B172" s="79" t="s">
        <v>8133</v>
      </c>
      <c r="C172" s="84" t="s">
        <v>7963</v>
      </c>
    </row>
    <row r="173" spans="1:3" ht="15">
      <c r="A173" s="80" t="s">
        <v>7859</v>
      </c>
      <c r="B173" s="79" t="s">
        <v>8134</v>
      </c>
      <c r="C173" s="84" t="s">
        <v>7963</v>
      </c>
    </row>
    <row r="174" spans="1:3" ht="15">
      <c r="A174" s="80" t="s">
        <v>7859</v>
      </c>
      <c r="B174" s="79" t="s">
        <v>484</v>
      </c>
      <c r="C174" s="84" t="s">
        <v>7963</v>
      </c>
    </row>
    <row r="175" spans="1:3" ht="15">
      <c r="A175" s="80" t="s">
        <v>7859</v>
      </c>
      <c r="B175" s="79" t="s">
        <v>772</v>
      </c>
      <c r="C175" s="84" t="s">
        <v>7963</v>
      </c>
    </row>
    <row r="176" spans="1:3" ht="15">
      <c r="A176" s="80" t="s">
        <v>7859</v>
      </c>
      <c r="B176" s="79" t="s">
        <v>8135</v>
      </c>
      <c r="C176" s="84" t="s">
        <v>7963</v>
      </c>
    </row>
    <row r="177" spans="1:3" ht="15">
      <c r="A177" s="80" t="s">
        <v>7859</v>
      </c>
      <c r="B177" s="79" t="s">
        <v>8170</v>
      </c>
      <c r="C177" s="84" t="s">
        <v>7963</v>
      </c>
    </row>
    <row r="178" spans="1:3" ht="15">
      <c r="A178" s="80" t="s">
        <v>7859</v>
      </c>
      <c r="B178" s="79" t="s">
        <v>717</v>
      </c>
      <c r="C178" s="84" t="s">
        <v>7963</v>
      </c>
    </row>
    <row r="179" spans="1:3" ht="15">
      <c r="A179" s="80" t="s">
        <v>7859</v>
      </c>
      <c r="B179" s="79" t="s">
        <v>7868</v>
      </c>
      <c r="C179" s="84" t="s">
        <v>7963</v>
      </c>
    </row>
    <row r="180" spans="1:3" ht="15">
      <c r="A180" s="80" t="s">
        <v>7859</v>
      </c>
      <c r="B180" s="79" t="s">
        <v>8168</v>
      </c>
      <c r="C180" s="84" t="s">
        <v>7963</v>
      </c>
    </row>
    <row r="181" spans="1:3" ht="15">
      <c r="A181" s="80" t="s">
        <v>7859</v>
      </c>
      <c r="B181" s="79" t="s">
        <v>7802</v>
      </c>
      <c r="C181" s="84" t="s">
        <v>7963</v>
      </c>
    </row>
    <row r="182" spans="1:3" ht="15">
      <c r="A182" s="80" t="s">
        <v>7764</v>
      </c>
      <c r="B182" s="79" t="s">
        <v>366</v>
      </c>
      <c r="C182" s="84" t="s">
        <v>7962</v>
      </c>
    </row>
    <row r="183" spans="1:3" ht="15">
      <c r="A183" s="80" t="s">
        <v>7764</v>
      </c>
      <c r="B183" s="79" t="s">
        <v>7832</v>
      </c>
      <c r="C183" s="84" t="s">
        <v>7962</v>
      </c>
    </row>
    <row r="184" spans="1:3" ht="15">
      <c r="A184" s="80" t="s">
        <v>7764</v>
      </c>
      <c r="B184" s="79" t="s">
        <v>8002</v>
      </c>
      <c r="C184" s="84" t="s">
        <v>7962</v>
      </c>
    </row>
    <row r="185" spans="1:3" ht="15">
      <c r="A185" s="80" t="s">
        <v>7764</v>
      </c>
      <c r="B185" s="79" t="s">
        <v>360</v>
      </c>
      <c r="C185" s="84" t="s">
        <v>7962</v>
      </c>
    </row>
    <row r="186" spans="1:3" ht="15">
      <c r="A186" s="80" t="s">
        <v>7764</v>
      </c>
      <c r="B186" s="79" t="s">
        <v>8176</v>
      </c>
      <c r="C186" s="84" t="s">
        <v>7962</v>
      </c>
    </row>
    <row r="187" spans="1:3" ht="15">
      <c r="A187" s="80" t="s">
        <v>7764</v>
      </c>
      <c r="B187" s="79" t="s">
        <v>362</v>
      </c>
      <c r="C187" s="84" t="s">
        <v>7962</v>
      </c>
    </row>
    <row r="188" spans="1:3" ht="15">
      <c r="A188" s="80" t="s">
        <v>7764</v>
      </c>
      <c r="B188" s="79" t="s">
        <v>7769</v>
      </c>
      <c r="C188" s="84" t="s">
        <v>7962</v>
      </c>
    </row>
    <row r="189" spans="1:3" ht="15">
      <c r="A189" s="80" t="s">
        <v>7764</v>
      </c>
      <c r="B189" s="79" t="s">
        <v>7800</v>
      </c>
      <c r="C189" s="84" t="s">
        <v>7962</v>
      </c>
    </row>
    <row r="190" spans="1:3" ht="15">
      <c r="A190" s="80" t="s">
        <v>7764</v>
      </c>
      <c r="B190" s="79" t="s">
        <v>8177</v>
      </c>
      <c r="C190" s="84" t="s">
        <v>7962</v>
      </c>
    </row>
    <row r="191" spans="1:3" ht="15">
      <c r="A191" s="80" t="s">
        <v>7764</v>
      </c>
      <c r="B191" s="79" t="s">
        <v>8178</v>
      </c>
      <c r="C191" s="84" t="s">
        <v>7962</v>
      </c>
    </row>
    <row r="192" spans="1:3" ht="15">
      <c r="A192" s="80" t="s">
        <v>7764</v>
      </c>
      <c r="B192" s="79" t="s">
        <v>8161</v>
      </c>
      <c r="C192" s="84" t="s">
        <v>7962</v>
      </c>
    </row>
    <row r="193" spans="1:3" ht="15">
      <c r="A193" s="80" t="s">
        <v>7764</v>
      </c>
      <c r="B193" s="79" t="s">
        <v>7803</v>
      </c>
      <c r="C193" s="84" t="s">
        <v>7962</v>
      </c>
    </row>
    <row r="194" spans="1:3" ht="15">
      <c r="A194" s="80" t="s">
        <v>7764</v>
      </c>
      <c r="B194" s="79" t="s">
        <v>7802</v>
      </c>
      <c r="C194" s="84" t="s">
        <v>7962</v>
      </c>
    </row>
    <row r="195" spans="1:3" ht="15">
      <c r="A195" s="80" t="s">
        <v>7764</v>
      </c>
      <c r="B195" s="79" t="s">
        <v>7797</v>
      </c>
      <c r="C195" s="84" t="s">
        <v>7962</v>
      </c>
    </row>
    <row r="196" spans="1:3" ht="15">
      <c r="A196" s="80" t="s">
        <v>7764</v>
      </c>
      <c r="B196" s="79" t="s">
        <v>7752</v>
      </c>
      <c r="C196" s="84" t="s">
        <v>7962</v>
      </c>
    </row>
    <row r="197" spans="1:3" ht="15">
      <c r="A197" s="80" t="s">
        <v>7764</v>
      </c>
      <c r="B197" s="79" t="s">
        <v>7799</v>
      </c>
      <c r="C197" s="84" t="s">
        <v>7962</v>
      </c>
    </row>
    <row r="198" spans="1:3" ht="15">
      <c r="A198" s="80" t="s">
        <v>7764</v>
      </c>
      <c r="B198" s="79" t="s">
        <v>7772</v>
      </c>
      <c r="C198" s="84" t="s">
        <v>7962</v>
      </c>
    </row>
    <row r="199" spans="1:3" ht="15">
      <c r="A199" s="80" t="s">
        <v>7764</v>
      </c>
      <c r="B199" s="79" t="s">
        <v>7801</v>
      </c>
      <c r="C199" s="84" t="s">
        <v>7962</v>
      </c>
    </row>
    <row r="200" spans="1:3" ht="15">
      <c r="A200" s="80" t="s">
        <v>7764</v>
      </c>
      <c r="B200" s="79" t="s">
        <v>8179</v>
      </c>
      <c r="C200" s="84" t="s">
        <v>7962</v>
      </c>
    </row>
    <row r="201" spans="1:3" ht="15">
      <c r="A201" s="80" t="s">
        <v>7764</v>
      </c>
      <c r="B201" s="79" t="s">
        <v>8180</v>
      </c>
      <c r="C201" s="84" t="s">
        <v>7962</v>
      </c>
    </row>
    <row r="202" spans="1:3" ht="15">
      <c r="A202" s="80" t="s">
        <v>7764</v>
      </c>
      <c r="B202" s="79" t="s">
        <v>8181</v>
      </c>
      <c r="C202" s="84" t="s">
        <v>7962</v>
      </c>
    </row>
    <row r="203" spans="1:3" ht="15">
      <c r="A203" s="80" t="s">
        <v>7764</v>
      </c>
      <c r="B203" s="79" t="s">
        <v>8182</v>
      </c>
      <c r="C203" s="84" t="s">
        <v>7962</v>
      </c>
    </row>
    <row r="204" spans="1:3" ht="15">
      <c r="A204" s="80" t="s">
        <v>7764</v>
      </c>
      <c r="B204" s="79" t="s">
        <v>8183</v>
      </c>
      <c r="C204" s="84" t="s">
        <v>7962</v>
      </c>
    </row>
    <row r="205" spans="1:3" ht="15">
      <c r="A205" s="80" t="s">
        <v>7764</v>
      </c>
      <c r="B205" s="79" t="s">
        <v>8184</v>
      </c>
      <c r="C205" s="84" t="s">
        <v>7962</v>
      </c>
    </row>
    <row r="206" spans="1:3" ht="15">
      <c r="A206" s="80" t="s">
        <v>7764</v>
      </c>
      <c r="B206" s="79" t="s">
        <v>366</v>
      </c>
      <c r="C206" s="84" t="s">
        <v>7961</v>
      </c>
    </row>
    <row r="207" spans="1:3" ht="15">
      <c r="A207" s="80" t="s">
        <v>7764</v>
      </c>
      <c r="B207" s="79" t="s">
        <v>7832</v>
      </c>
      <c r="C207" s="84" t="s">
        <v>7961</v>
      </c>
    </row>
    <row r="208" spans="1:3" ht="15">
      <c r="A208" s="80" t="s">
        <v>7764</v>
      </c>
      <c r="B208" s="79" t="s">
        <v>8002</v>
      </c>
      <c r="C208" s="84" t="s">
        <v>7961</v>
      </c>
    </row>
    <row r="209" spans="1:3" ht="15">
      <c r="A209" s="80" t="s">
        <v>7764</v>
      </c>
      <c r="B209" s="79" t="s">
        <v>360</v>
      </c>
      <c r="C209" s="84" t="s">
        <v>7961</v>
      </c>
    </row>
    <row r="210" spans="1:3" ht="15">
      <c r="A210" s="80" t="s">
        <v>7764</v>
      </c>
      <c r="B210" s="79" t="s">
        <v>8176</v>
      </c>
      <c r="C210" s="84" t="s">
        <v>7961</v>
      </c>
    </row>
    <row r="211" spans="1:3" ht="15">
      <c r="A211" s="80" t="s">
        <v>7764</v>
      </c>
      <c r="B211" s="79" t="s">
        <v>362</v>
      </c>
      <c r="C211" s="84" t="s">
        <v>7961</v>
      </c>
    </row>
    <row r="212" spans="1:3" ht="15">
      <c r="A212" s="80" t="s">
        <v>7764</v>
      </c>
      <c r="B212" s="79" t="s">
        <v>7769</v>
      </c>
      <c r="C212" s="84" t="s">
        <v>7961</v>
      </c>
    </row>
    <row r="213" spans="1:3" ht="15">
      <c r="A213" s="80" t="s">
        <v>7764</v>
      </c>
      <c r="B213" s="79" t="s">
        <v>7800</v>
      </c>
      <c r="C213" s="84" t="s">
        <v>7961</v>
      </c>
    </row>
    <row r="214" spans="1:3" ht="15">
      <c r="A214" s="80" t="s">
        <v>7764</v>
      </c>
      <c r="B214" s="79" t="s">
        <v>8177</v>
      </c>
      <c r="C214" s="84" t="s">
        <v>7961</v>
      </c>
    </row>
    <row r="215" spans="1:3" ht="15">
      <c r="A215" s="80" t="s">
        <v>7764</v>
      </c>
      <c r="B215" s="79" t="s">
        <v>8178</v>
      </c>
      <c r="C215" s="84" t="s">
        <v>7961</v>
      </c>
    </row>
    <row r="216" spans="1:3" ht="15">
      <c r="A216" s="80" t="s">
        <v>7764</v>
      </c>
      <c r="B216" s="79" t="s">
        <v>8161</v>
      </c>
      <c r="C216" s="84" t="s">
        <v>7961</v>
      </c>
    </row>
    <row r="217" spans="1:3" ht="15">
      <c r="A217" s="80" t="s">
        <v>7764</v>
      </c>
      <c r="B217" s="79" t="s">
        <v>7803</v>
      </c>
      <c r="C217" s="84" t="s">
        <v>7961</v>
      </c>
    </row>
    <row r="218" spans="1:3" ht="15">
      <c r="A218" s="80" t="s">
        <v>7764</v>
      </c>
      <c r="B218" s="79" t="s">
        <v>7802</v>
      </c>
      <c r="C218" s="84" t="s">
        <v>7961</v>
      </c>
    </row>
    <row r="219" spans="1:3" ht="15">
      <c r="A219" s="80" t="s">
        <v>7764</v>
      </c>
      <c r="B219" s="79" t="s">
        <v>7797</v>
      </c>
      <c r="C219" s="84" t="s">
        <v>7961</v>
      </c>
    </row>
    <row r="220" spans="1:3" ht="15">
      <c r="A220" s="80" t="s">
        <v>7764</v>
      </c>
      <c r="B220" s="79" t="s">
        <v>7752</v>
      </c>
      <c r="C220" s="84" t="s">
        <v>7961</v>
      </c>
    </row>
    <row r="221" spans="1:3" ht="15">
      <c r="A221" s="80" t="s">
        <v>7764</v>
      </c>
      <c r="B221" s="79" t="s">
        <v>7799</v>
      </c>
      <c r="C221" s="84" t="s">
        <v>7961</v>
      </c>
    </row>
    <row r="222" spans="1:3" ht="15">
      <c r="A222" s="80" t="s">
        <v>7764</v>
      </c>
      <c r="B222" s="79" t="s">
        <v>7772</v>
      </c>
      <c r="C222" s="84" t="s">
        <v>7961</v>
      </c>
    </row>
    <row r="223" spans="1:3" ht="15">
      <c r="A223" s="80" t="s">
        <v>7764</v>
      </c>
      <c r="B223" s="79" t="s">
        <v>7801</v>
      </c>
      <c r="C223" s="84" t="s">
        <v>7961</v>
      </c>
    </row>
    <row r="224" spans="1:3" ht="15">
      <c r="A224" s="80" t="s">
        <v>7764</v>
      </c>
      <c r="B224" s="79" t="s">
        <v>8179</v>
      </c>
      <c r="C224" s="84" t="s">
        <v>7961</v>
      </c>
    </row>
    <row r="225" spans="1:3" ht="15">
      <c r="A225" s="80" t="s">
        <v>7764</v>
      </c>
      <c r="B225" s="79" t="s">
        <v>8180</v>
      </c>
      <c r="C225" s="84" t="s">
        <v>7961</v>
      </c>
    </row>
    <row r="226" spans="1:3" ht="15">
      <c r="A226" s="80" t="s">
        <v>7764</v>
      </c>
      <c r="B226" s="79" t="s">
        <v>8181</v>
      </c>
      <c r="C226" s="84" t="s">
        <v>7961</v>
      </c>
    </row>
    <row r="227" spans="1:3" ht="15">
      <c r="A227" s="80" t="s">
        <v>7764</v>
      </c>
      <c r="B227" s="79" t="s">
        <v>8182</v>
      </c>
      <c r="C227" s="84" t="s">
        <v>7961</v>
      </c>
    </row>
    <row r="228" spans="1:3" ht="15">
      <c r="A228" s="80" t="s">
        <v>7764</v>
      </c>
      <c r="B228" s="79" t="s">
        <v>8183</v>
      </c>
      <c r="C228" s="84" t="s">
        <v>7961</v>
      </c>
    </row>
    <row r="229" spans="1:3" ht="15">
      <c r="A229" s="80" t="s">
        <v>7764</v>
      </c>
      <c r="B229" s="79" t="s">
        <v>8184</v>
      </c>
      <c r="C229" s="84" t="s">
        <v>7961</v>
      </c>
    </row>
    <row r="230" spans="1:3" ht="15">
      <c r="A230" s="80" t="s">
        <v>7807</v>
      </c>
      <c r="B230" s="79" t="s">
        <v>8185</v>
      </c>
      <c r="C230" s="84" t="s">
        <v>7960</v>
      </c>
    </row>
    <row r="231" spans="1:3" ht="15">
      <c r="A231" s="80" t="s">
        <v>7807</v>
      </c>
      <c r="B231" s="79" t="s">
        <v>8186</v>
      </c>
      <c r="C231" s="84" t="s">
        <v>7960</v>
      </c>
    </row>
    <row r="232" spans="1:3" ht="15">
      <c r="A232" s="80" t="s">
        <v>7807</v>
      </c>
      <c r="B232" s="79" t="s">
        <v>7835</v>
      </c>
      <c r="C232" s="84" t="s">
        <v>7960</v>
      </c>
    </row>
    <row r="233" spans="1:3" ht="15">
      <c r="A233" s="80" t="s">
        <v>7807</v>
      </c>
      <c r="B233" s="79" t="s">
        <v>725</v>
      </c>
      <c r="C233" s="84" t="s">
        <v>7960</v>
      </c>
    </row>
    <row r="234" spans="1:3" ht="15">
      <c r="A234" s="80" t="s">
        <v>7807</v>
      </c>
      <c r="B234" s="79" t="s">
        <v>8187</v>
      </c>
      <c r="C234" s="84" t="s">
        <v>7960</v>
      </c>
    </row>
    <row r="235" spans="1:3" ht="15">
      <c r="A235" s="80" t="s">
        <v>7807</v>
      </c>
      <c r="B235" s="79" t="s">
        <v>7667</v>
      </c>
      <c r="C235" s="84" t="s">
        <v>7960</v>
      </c>
    </row>
    <row r="236" spans="1:3" ht="15">
      <c r="A236" s="80" t="s">
        <v>7807</v>
      </c>
      <c r="B236" s="79" t="s">
        <v>254</v>
      </c>
      <c r="C236" s="84" t="s">
        <v>7960</v>
      </c>
    </row>
    <row r="237" spans="1:3" ht="15">
      <c r="A237" s="80" t="s">
        <v>7807</v>
      </c>
      <c r="B237" s="79" t="s">
        <v>651</v>
      </c>
      <c r="C237" s="84" t="s">
        <v>7960</v>
      </c>
    </row>
    <row r="238" spans="1:3" ht="15">
      <c r="A238" s="80" t="s">
        <v>7807</v>
      </c>
      <c r="B238" s="79" t="s">
        <v>8188</v>
      </c>
      <c r="C238" s="84" t="s">
        <v>7960</v>
      </c>
    </row>
    <row r="239" spans="1:3" ht="15">
      <c r="A239" s="80" t="s">
        <v>7807</v>
      </c>
      <c r="B239" s="79" t="s">
        <v>8170</v>
      </c>
      <c r="C239" s="84" t="s">
        <v>7960</v>
      </c>
    </row>
    <row r="240" spans="1:3" ht="15">
      <c r="A240" s="80" t="s">
        <v>7807</v>
      </c>
      <c r="B240" s="79" t="s">
        <v>821</v>
      </c>
      <c r="C240" s="84" t="s">
        <v>7960</v>
      </c>
    </row>
    <row r="241" spans="1:3" ht="15">
      <c r="A241" s="80" t="s">
        <v>7807</v>
      </c>
      <c r="B241" s="79" t="s">
        <v>7868</v>
      </c>
      <c r="C241" s="84" t="s">
        <v>7960</v>
      </c>
    </row>
    <row r="242" spans="1:3" ht="15">
      <c r="A242" s="80" t="s">
        <v>7807</v>
      </c>
      <c r="B242" s="79" t="s">
        <v>8168</v>
      </c>
      <c r="C242" s="84" t="s">
        <v>7960</v>
      </c>
    </row>
    <row r="243" spans="1:3" ht="15">
      <c r="A243" s="80" t="s">
        <v>7807</v>
      </c>
      <c r="B243" s="79" t="s">
        <v>7802</v>
      </c>
      <c r="C243" s="84" t="s">
        <v>7960</v>
      </c>
    </row>
    <row r="244" spans="1:3" ht="15">
      <c r="A244" s="80" t="s">
        <v>7857</v>
      </c>
      <c r="B244" s="79" t="s">
        <v>8185</v>
      </c>
      <c r="C244" s="84" t="s">
        <v>7958</v>
      </c>
    </row>
    <row r="245" spans="1:3" ht="15">
      <c r="A245" s="80" t="s">
        <v>7857</v>
      </c>
      <c r="B245" s="79" t="s">
        <v>8186</v>
      </c>
      <c r="C245" s="84" t="s">
        <v>7958</v>
      </c>
    </row>
    <row r="246" spans="1:3" ht="15">
      <c r="A246" s="80" t="s">
        <v>7857</v>
      </c>
      <c r="B246" s="79" t="s">
        <v>7835</v>
      </c>
      <c r="C246" s="84" t="s">
        <v>7958</v>
      </c>
    </row>
    <row r="247" spans="1:3" ht="15">
      <c r="A247" s="80" t="s">
        <v>7857</v>
      </c>
      <c r="B247" s="79" t="s">
        <v>725</v>
      </c>
      <c r="C247" s="84" t="s">
        <v>7958</v>
      </c>
    </row>
    <row r="248" spans="1:3" ht="15">
      <c r="A248" s="80" t="s">
        <v>7857</v>
      </c>
      <c r="B248" s="79" t="s">
        <v>8187</v>
      </c>
      <c r="C248" s="84" t="s">
        <v>7958</v>
      </c>
    </row>
    <row r="249" spans="1:3" ht="15">
      <c r="A249" s="80" t="s">
        <v>7857</v>
      </c>
      <c r="B249" s="79" t="s">
        <v>7667</v>
      </c>
      <c r="C249" s="84" t="s">
        <v>7958</v>
      </c>
    </row>
    <row r="250" spans="1:3" ht="15">
      <c r="A250" s="80" t="s">
        <v>7857</v>
      </c>
      <c r="B250" s="79" t="s">
        <v>254</v>
      </c>
      <c r="C250" s="84" t="s">
        <v>7958</v>
      </c>
    </row>
    <row r="251" spans="1:3" ht="15">
      <c r="A251" s="80" t="s">
        <v>7857</v>
      </c>
      <c r="B251" s="79" t="s">
        <v>651</v>
      </c>
      <c r="C251" s="84" t="s">
        <v>7958</v>
      </c>
    </row>
    <row r="252" spans="1:3" ht="15">
      <c r="A252" s="80" t="s">
        <v>7857</v>
      </c>
      <c r="B252" s="79" t="s">
        <v>8188</v>
      </c>
      <c r="C252" s="84" t="s">
        <v>7958</v>
      </c>
    </row>
    <row r="253" spans="1:3" ht="15">
      <c r="A253" s="80" t="s">
        <v>7857</v>
      </c>
      <c r="B253" s="79" t="s">
        <v>8170</v>
      </c>
      <c r="C253" s="84" t="s">
        <v>7958</v>
      </c>
    </row>
    <row r="254" spans="1:3" ht="15">
      <c r="A254" s="80" t="s">
        <v>7857</v>
      </c>
      <c r="B254" s="79" t="s">
        <v>821</v>
      </c>
      <c r="C254" s="84" t="s">
        <v>7958</v>
      </c>
    </row>
    <row r="255" spans="1:3" ht="15">
      <c r="A255" s="80" t="s">
        <v>7857</v>
      </c>
      <c r="B255" s="79" t="s">
        <v>7868</v>
      </c>
      <c r="C255" s="84" t="s">
        <v>7958</v>
      </c>
    </row>
    <row r="256" spans="1:3" ht="15">
      <c r="A256" s="80" t="s">
        <v>7857</v>
      </c>
      <c r="B256" s="79" t="s">
        <v>8168</v>
      </c>
      <c r="C256" s="84" t="s">
        <v>7958</v>
      </c>
    </row>
    <row r="257" spans="1:3" ht="15">
      <c r="A257" s="80" t="s">
        <v>7857</v>
      </c>
      <c r="B257" s="79" t="s">
        <v>7802</v>
      </c>
      <c r="C257" s="84" t="s">
        <v>7958</v>
      </c>
    </row>
    <row r="258" spans="1:3" ht="15">
      <c r="A258" s="80" t="s">
        <v>7857</v>
      </c>
      <c r="B258" s="79" t="s">
        <v>8185</v>
      </c>
      <c r="C258" s="84" t="s">
        <v>7957</v>
      </c>
    </row>
    <row r="259" spans="1:3" ht="15">
      <c r="A259" s="80" t="s">
        <v>7857</v>
      </c>
      <c r="B259" s="79" t="s">
        <v>8186</v>
      </c>
      <c r="C259" s="84" t="s">
        <v>7957</v>
      </c>
    </row>
    <row r="260" spans="1:3" ht="15">
      <c r="A260" s="80" t="s">
        <v>7857</v>
      </c>
      <c r="B260" s="79" t="s">
        <v>7835</v>
      </c>
      <c r="C260" s="84" t="s">
        <v>7957</v>
      </c>
    </row>
    <row r="261" spans="1:3" ht="15">
      <c r="A261" s="80" t="s">
        <v>7857</v>
      </c>
      <c r="B261" s="79" t="s">
        <v>725</v>
      </c>
      <c r="C261" s="84" t="s">
        <v>7957</v>
      </c>
    </row>
    <row r="262" spans="1:3" ht="15">
      <c r="A262" s="80" t="s">
        <v>7857</v>
      </c>
      <c r="B262" s="79" t="s">
        <v>8187</v>
      </c>
      <c r="C262" s="84" t="s">
        <v>7957</v>
      </c>
    </row>
    <row r="263" spans="1:3" ht="15">
      <c r="A263" s="80" t="s">
        <v>7857</v>
      </c>
      <c r="B263" s="79" t="s">
        <v>7667</v>
      </c>
      <c r="C263" s="84" t="s">
        <v>7957</v>
      </c>
    </row>
    <row r="264" spans="1:3" ht="15">
      <c r="A264" s="80" t="s">
        <v>7857</v>
      </c>
      <c r="B264" s="79" t="s">
        <v>254</v>
      </c>
      <c r="C264" s="84" t="s">
        <v>7957</v>
      </c>
    </row>
    <row r="265" spans="1:3" ht="15">
      <c r="A265" s="80" t="s">
        <v>7857</v>
      </c>
      <c r="B265" s="79" t="s">
        <v>651</v>
      </c>
      <c r="C265" s="84" t="s">
        <v>7957</v>
      </c>
    </row>
    <row r="266" spans="1:3" ht="15">
      <c r="A266" s="80" t="s">
        <v>7857</v>
      </c>
      <c r="B266" s="79" t="s">
        <v>8188</v>
      </c>
      <c r="C266" s="84" t="s">
        <v>7957</v>
      </c>
    </row>
    <row r="267" spans="1:3" ht="15">
      <c r="A267" s="80" t="s">
        <v>7857</v>
      </c>
      <c r="B267" s="79" t="s">
        <v>8170</v>
      </c>
      <c r="C267" s="84" t="s">
        <v>7957</v>
      </c>
    </row>
    <row r="268" spans="1:3" ht="15">
      <c r="A268" s="80" t="s">
        <v>7857</v>
      </c>
      <c r="B268" s="79" t="s">
        <v>821</v>
      </c>
      <c r="C268" s="84" t="s">
        <v>7957</v>
      </c>
    </row>
    <row r="269" spans="1:3" ht="15">
      <c r="A269" s="80" t="s">
        <v>7857</v>
      </c>
      <c r="B269" s="79" t="s">
        <v>7868</v>
      </c>
      <c r="C269" s="84" t="s">
        <v>7957</v>
      </c>
    </row>
    <row r="270" spans="1:3" ht="15">
      <c r="A270" s="80" t="s">
        <v>7857</v>
      </c>
      <c r="B270" s="79" t="s">
        <v>8168</v>
      </c>
      <c r="C270" s="84" t="s">
        <v>7957</v>
      </c>
    </row>
    <row r="271" spans="1:3" ht="15">
      <c r="A271" s="80" t="s">
        <v>7857</v>
      </c>
      <c r="B271" s="79" t="s">
        <v>7802</v>
      </c>
      <c r="C271" s="84" t="s">
        <v>7957</v>
      </c>
    </row>
    <row r="272" spans="1:3" ht="15">
      <c r="A272" s="80" t="s">
        <v>7857</v>
      </c>
      <c r="B272" s="79" t="s">
        <v>8185</v>
      </c>
      <c r="C272" s="84" t="s">
        <v>7956</v>
      </c>
    </row>
    <row r="273" spans="1:3" ht="15">
      <c r="A273" s="80" t="s">
        <v>7857</v>
      </c>
      <c r="B273" s="79" t="s">
        <v>8186</v>
      </c>
      <c r="C273" s="84" t="s">
        <v>7956</v>
      </c>
    </row>
    <row r="274" spans="1:3" ht="15">
      <c r="A274" s="80" t="s">
        <v>7857</v>
      </c>
      <c r="B274" s="79" t="s">
        <v>7835</v>
      </c>
      <c r="C274" s="84" t="s">
        <v>7956</v>
      </c>
    </row>
    <row r="275" spans="1:3" ht="15">
      <c r="A275" s="80" t="s">
        <v>7857</v>
      </c>
      <c r="B275" s="79" t="s">
        <v>725</v>
      </c>
      <c r="C275" s="84" t="s">
        <v>7956</v>
      </c>
    </row>
    <row r="276" spans="1:3" ht="15">
      <c r="A276" s="80" t="s">
        <v>7857</v>
      </c>
      <c r="B276" s="79" t="s">
        <v>8187</v>
      </c>
      <c r="C276" s="84" t="s">
        <v>7956</v>
      </c>
    </row>
    <row r="277" spans="1:3" ht="15">
      <c r="A277" s="80" t="s">
        <v>7857</v>
      </c>
      <c r="B277" s="79" t="s">
        <v>7667</v>
      </c>
      <c r="C277" s="84" t="s">
        <v>7956</v>
      </c>
    </row>
    <row r="278" spans="1:3" ht="15">
      <c r="A278" s="80" t="s">
        <v>7857</v>
      </c>
      <c r="B278" s="79" t="s">
        <v>254</v>
      </c>
      <c r="C278" s="84" t="s">
        <v>7956</v>
      </c>
    </row>
    <row r="279" spans="1:3" ht="15">
      <c r="A279" s="80" t="s">
        <v>7857</v>
      </c>
      <c r="B279" s="79" t="s">
        <v>651</v>
      </c>
      <c r="C279" s="84" t="s">
        <v>7956</v>
      </c>
    </row>
    <row r="280" spans="1:3" ht="15">
      <c r="A280" s="80" t="s">
        <v>7857</v>
      </c>
      <c r="B280" s="79" t="s">
        <v>8188</v>
      </c>
      <c r="C280" s="84" t="s">
        <v>7956</v>
      </c>
    </row>
    <row r="281" spans="1:3" ht="15">
      <c r="A281" s="80" t="s">
        <v>7857</v>
      </c>
      <c r="B281" s="79" t="s">
        <v>8170</v>
      </c>
      <c r="C281" s="84" t="s">
        <v>7956</v>
      </c>
    </row>
    <row r="282" spans="1:3" ht="15">
      <c r="A282" s="80" t="s">
        <v>7857</v>
      </c>
      <c r="B282" s="79" t="s">
        <v>821</v>
      </c>
      <c r="C282" s="84" t="s">
        <v>7956</v>
      </c>
    </row>
    <row r="283" spans="1:3" ht="15">
      <c r="A283" s="80" t="s">
        <v>7857</v>
      </c>
      <c r="B283" s="79" t="s">
        <v>7868</v>
      </c>
      <c r="C283" s="84" t="s">
        <v>7956</v>
      </c>
    </row>
    <row r="284" spans="1:3" ht="15">
      <c r="A284" s="80" t="s">
        <v>7857</v>
      </c>
      <c r="B284" s="79" t="s">
        <v>8168</v>
      </c>
      <c r="C284" s="84" t="s">
        <v>7956</v>
      </c>
    </row>
    <row r="285" spans="1:3" ht="15">
      <c r="A285" s="80" t="s">
        <v>7857</v>
      </c>
      <c r="B285" s="79" t="s">
        <v>7802</v>
      </c>
      <c r="C285" s="84" t="s">
        <v>7956</v>
      </c>
    </row>
    <row r="286" spans="1:3" ht="15">
      <c r="A286" s="80" t="s">
        <v>7766</v>
      </c>
      <c r="B286" s="79" t="s">
        <v>366</v>
      </c>
      <c r="C286" s="84" t="s">
        <v>7955</v>
      </c>
    </row>
    <row r="287" spans="1:3" ht="15">
      <c r="A287" s="80" t="s">
        <v>7766</v>
      </c>
      <c r="B287" s="79" t="s">
        <v>7832</v>
      </c>
      <c r="C287" s="84" t="s">
        <v>7955</v>
      </c>
    </row>
    <row r="288" spans="1:3" ht="15">
      <c r="A288" s="80" t="s">
        <v>7766</v>
      </c>
      <c r="B288" s="79" t="s">
        <v>8002</v>
      </c>
      <c r="C288" s="84" t="s">
        <v>7955</v>
      </c>
    </row>
    <row r="289" spans="1:3" ht="15">
      <c r="A289" s="80" t="s">
        <v>7766</v>
      </c>
      <c r="B289" s="79" t="s">
        <v>360</v>
      </c>
      <c r="C289" s="84" t="s">
        <v>7955</v>
      </c>
    </row>
    <row r="290" spans="1:3" ht="15">
      <c r="A290" s="80" t="s">
        <v>7766</v>
      </c>
      <c r="B290" s="79" t="s">
        <v>8176</v>
      </c>
      <c r="C290" s="84" t="s">
        <v>7955</v>
      </c>
    </row>
    <row r="291" spans="1:3" ht="15">
      <c r="A291" s="80" t="s">
        <v>7766</v>
      </c>
      <c r="B291" s="79" t="s">
        <v>362</v>
      </c>
      <c r="C291" s="84" t="s">
        <v>7955</v>
      </c>
    </row>
    <row r="292" spans="1:3" ht="15">
      <c r="A292" s="80" t="s">
        <v>7766</v>
      </c>
      <c r="B292" s="79" t="s">
        <v>7769</v>
      </c>
      <c r="C292" s="84" t="s">
        <v>7955</v>
      </c>
    </row>
    <row r="293" spans="1:3" ht="15">
      <c r="A293" s="80" t="s">
        <v>7766</v>
      </c>
      <c r="B293" s="79" t="s">
        <v>7800</v>
      </c>
      <c r="C293" s="84" t="s">
        <v>7955</v>
      </c>
    </row>
    <row r="294" spans="1:3" ht="15">
      <c r="A294" s="80" t="s">
        <v>7766</v>
      </c>
      <c r="B294" s="79" t="s">
        <v>8177</v>
      </c>
      <c r="C294" s="84" t="s">
        <v>7955</v>
      </c>
    </row>
    <row r="295" spans="1:3" ht="15">
      <c r="A295" s="80" t="s">
        <v>7766</v>
      </c>
      <c r="B295" s="79" t="s">
        <v>8178</v>
      </c>
      <c r="C295" s="84" t="s">
        <v>7955</v>
      </c>
    </row>
    <row r="296" spans="1:3" ht="15">
      <c r="A296" s="80" t="s">
        <v>7766</v>
      </c>
      <c r="B296" s="79" t="s">
        <v>8161</v>
      </c>
      <c r="C296" s="84" t="s">
        <v>7955</v>
      </c>
    </row>
    <row r="297" spans="1:3" ht="15">
      <c r="A297" s="80" t="s">
        <v>7766</v>
      </c>
      <c r="B297" s="79" t="s">
        <v>7803</v>
      </c>
      <c r="C297" s="84" t="s">
        <v>7955</v>
      </c>
    </row>
    <row r="298" spans="1:3" ht="15">
      <c r="A298" s="80" t="s">
        <v>7766</v>
      </c>
      <c r="B298" s="79" t="s">
        <v>7802</v>
      </c>
      <c r="C298" s="84" t="s">
        <v>7955</v>
      </c>
    </row>
    <row r="299" spans="1:3" ht="15">
      <c r="A299" s="80" t="s">
        <v>7766</v>
      </c>
      <c r="B299" s="79" t="s">
        <v>7797</v>
      </c>
      <c r="C299" s="84" t="s">
        <v>7955</v>
      </c>
    </row>
    <row r="300" spans="1:3" ht="15">
      <c r="A300" s="80" t="s">
        <v>7766</v>
      </c>
      <c r="B300" s="79" t="s">
        <v>7752</v>
      </c>
      <c r="C300" s="84" t="s">
        <v>7955</v>
      </c>
    </row>
    <row r="301" spans="1:3" ht="15">
      <c r="A301" s="80" t="s">
        <v>7766</v>
      </c>
      <c r="B301" s="79" t="s">
        <v>7799</v>
      </c>
      <c r="C301" s="84" t="s">
        <v>7955</v>
      </c>
    </row>
    <row r="302" spans="1:3" ht="15">
      <c r="A302" s="80" t="s">
        <v>7766</v>
      </c>
      <c r="B302" s="79" t="s">
        <v>7772</v>
      </c>
      <c r="C302" s="84" t="s">
        <v>7955</v>
      </c>
    </row>
    <row r="303" spans="1:3" ht="15">
      <c r="A303" s="80" t="s">
        <v>7766</v>
      </c>
      <c r="B303" s="79" t="s">
        <v>7801</v>
      </c>
      <c r="C303" s="84" t="s">
        <v>7955</v>
      </c>
    </row>
    <row r="304" spans="1:3" ht="15">
      <c r="A304" s="80" t="s">
        <v>7766</v>
      </c>
      <c r="B304" s="79" t="s">
        <v>8179</v>
      </c>
      <c r="C304" s="84" t="s">
        <v>7955</v>
      </c>
    </row>
    <row r="305" spans="1:3" ht="15">
      <c r="A305" s="80" t="s">
        <v>7766</v>
      </c>
      <c r="B305" s="79" t="s">
        <v>8180</v>
      </c>
      <c r="C305" s="84" t="s">
        <v>7955</v>
      </c>
    </row>
    <row r="306" spans="1:3" ht="15">
      <c r="A306" s="80" t="s">
        <v>7766</v>
      </c>
      <c r="B306" s="79" t="s">
        <v>8181</v>
      </c>
      <c r="C306" s="84" t="s">
        <v>7955</v>
      </c>
    </row>
    <row r="307" spans="1:3" ht="15">
      <c r="A307" s="80" t="s">
        <v>7766</v>
      </c>
      <c r="B307" s="79" t="s">
        <v>8182</v>
      </c>
      <c r="C307" s="84" t="s">
        <v>7955</v>
      </c>
    </row>
    <row r="308" spans="1:3" ht="15">
      <c r="A308" s="80" t="s">
        <v>7766</v>
      </c>
      <c r="B308" s="79" t="s">
        <v>8183</v>
      </c>
      <c r="C308" s="84" t="s">
        <v>7955</v>
      </c>
    </row>
    <row r="309" spans="1:3" ht="15">
      <c r="A309" s="80" t="s">
        <v>7766</v>
      </c>
      <c r="B309" s="79" t="s">
        <v>8184</v>
      </c>
      <c r="C309" s="84" t="s">
        <v>7955</v>
      </c>
    </row>
    <row r="310" spans="1:3" ht="15">
      <c r="A310" s="80" t="s">
        <v>7765</v>
      </c>
      <c r="B310" s="79" t="s">
        <v>366</v>
      </c>
      <c r="C310" s="84" t="s">
        <v>7954</v>
      </c>
    </row>
    <row r="311" spans="1:3" ht="15">
      <c r="A311" s="80" t="s">
        <v>7765</v>
      </c>
      <c r="B311" s="79" t="s">
        <v>7832</v>
      </c>
      <c r="C311" s="84" t="s">
        <v>7954</v>
      </c>
    </row>
    <row r="312" spans="1:3" ht="15">
      <c r="A312" s="80" t="s">
        <v>7765</v>
      </c>
      <c r="B312" s="79" t="s">
        <v>8002</v>
      </c>
      <c r="C312" s="84" t="s">
        <v>7954</v>
      </c>
    </row>
    <row r="313" spans="1:3" ht="15">
      <c r="A313" s="80" t="s">
        <v>7765</v>
      </c>
      <c r="B313" s="79" t="s">
        <v>360</v>
      </c>
      <c r="C313" s="84" t="s">
        <v>7954</v>
      </c>
    </row>
    <row r="314" spans="1:3" ht="15">
      <c r="A314" s="80" t="s">
        <v>7765</v>
      </c>
      <c r="B314" s="79" t="s">
        <v>8176</v>
      </c>
      <c r="C314" s="84" t="s">
        <v>7954</v>
      </c>
    </row>
    <row r="315" spans="1:3" ht="15">
      <c r="A315" s="80" t="s">
        <v>7765</v>
      </c>
      <c r="B315" s="79" t="s">
        <v>362</v>
      </c>
      <c r="C315" s="84" t="s">
        <v>7954</v>
      </c>
    </row>
    <row r="316" spans="1:3" ht="15">
      <c r="A316" s="80" t="s">
        <v>7765</v>
      </c>
      <c r="B316" s="79" t="s">
        <v>7769</v>
      </c>
      <c r="C316" s="84" t="s">
        <v>7954</v>
      </c>
    </row>
    <row r="317" spans="1:3" ht="15">
      <c r="A317" s="80" t="s">
        <v>7765</v>
      </c>
      <c r="B317" s="79" t="s">
        <v>7800</v>
      </c>
      <c r="C317" s="84" t="s">
        <v>7954</v>
      </c>
    </row>
    <row r="318" spans="1:3" ht="15">
      <c r="A318" s="80" t="s">
        <v>7765</v>
      </c>
      <c r="B318" s="79" t="s">
        <v>8177</v>
      </c>
      <c r="C318" s="84" t="s">
        <v>7954</v>
      </c>
    </row>
    <row r="319" spans="1:3" ht="15">
      <c r="A319" s="80" t="s">
        <v>7765</v>
      </c>
      <c r="B319" s="79" t="s">
        <v>8178</v>
      </c>
      <c r="C319" s="84" t="s">
        <v>7954</v>
      </c>
    </row>
    <row r="320" spans="1:3" ht="15">
      <c r="A320" s="80" t="s">
        <v>7765</v>
      </c>
      <c r="B320" s="79" t="s">
        <v>8161</v>
      </c>
      <c r="C320" s="84" t="s">
        <v>7954</v>
      </c>
    </row>
    <row r="321" spans="1:3" ht="15">
      <c r="A321" s="80" t="s">
        <v>7765</v>
      </c>
      <c r="B321" s="79" t="s">
        <v>7803</v>
      </c>
      <c r="C321" s="84" t="s">
        <v>7954</v>
      </c>
    </row>
    <row r="322" spans="1:3" ht="15">
      <c r="A322" s="80" t="s">
        <v>7765</v>
      </c>
      <c r="B322" s="79" t="s">
        <v>7802</v>
      </c>
      <c r="C322" s="84" t="s">
        <v>7954</v>
      </c>
    </row>
    <row r="323" spans="1:3" ht="15">
      <c r="A323" s="80" t="s">
        <v>7765</v>
      </c>
      <c r="B323" s="79" t="s">
        <v>7797</v>
      </c>
      <c r="C323" s="84" t="s">
        <v>7954</v>
      </c>
    </row>
    <row r="324" spans="1:3" ht="15">
      <c r="A324" s="80" t="s">
        <v>7765</v>
      </c>
      <c r="B324" s="79" t="s">
        <v>7752</v>
      </c>
      <c r="C324" s="84" t="s">
        <v>7954</v>
      </c>
    </row>
    <row r="325" spans="1:3" ht="15">
      <c r="A325" s="80" t="s">
        <v>7765</v>
      </c>
      <c r="B325" s="79" t="s">
        <v>7799</v>
      </c>
      <c r="C325" s="84" t="s">
        <v>7954</v>
      </c>
    </row>
    <row r="326" spans="1:3" ht="15">
      <c r="A326" s="80" t="s">
        <v>7765</v>
      </c>
      <c r="B326" s="79" t="s">
        <v>7772</v>
      </c>
      <c r="C326" s="84" t="s">
        <v>7954</v>
      </c>
    </row>
    <row r="327" spans="1:3" ht="15">
      <c r="A327" s="80" t="s">
        <v>7765</v>
      </c>
      <c r="B327" s="79" t="s">
        <v>7801</v>
      </c>
      <c r="C327" s="84" t="s">
        <v>7954</v>
      </c>
    </row>
    <row r="328" spans="1:3" ht="15">
      <c r="A328" s="80" t="s">
        <v>7765</v>
      </c>
      <c r="B328" s="79" t="s">
        <v>8179</v>
      </c>
      <c r="C328" s="84" t="s">
        <v>7954</v>
      </c>
    </row>
    <row r="329" spans="1:3" ht="15">
      <c r="A329" s="80" t="s">
        <v>7765</v>
      </c>
      <c r="B329" s="79" t="s">
        <v>8180</v>
      </c>
      <c r="C329" s="84" t="s">
        <v>7954</v>
      </c>
    </row>
    <row r="330" spans="1:3" ht="15">
      <c r="A330" s="80" t="s">
        <v>7765</v>
      </c>
      <c r="B330" s="79" t="s">
        <v>8181</v>
      </c>
      <c r="C330" s="84" t="s">
        <v>7954</v>
      </c>
    </row>
    <row r="331" spans="1:3" ht="15">
      <c r="A331" s="80" t="s">
        <v>7765</v>
      </c>
      <c r="B331" s="79" t="s">
        <v>8182</v>
      </c>
      <c r="C331" s="84" t="s">
        <v>7954</v>
      </c>
    </row>
    <row r="332" spans="1:3" ht="15">
      <c r="A332" s="80" t="s">
        <v>7765</v>
      </c>
      <c r="B332" s="79" t="s">
        <v>8183</v>
      </c>
      <c r="C332" s="84" t="s">
        <v>7954</v>
      </c>
    </row>
    <row r="333" spans="1:3" ht="15">
      <c r="A333" s="80" t="s">
        <v>7765</v>
      </c>
      <c r="B333" s="79" t="s">
        <v>8184</v>
      </c>
      <c r="C333" s="84" t="s">
        <v>7954</v>
      </c>
    </row>
    <row r="334" spans="1:3" ht="15">
      <c r="A334" s="80" t="s">
        <v>7765</v>
      </c>
      <c r="B334" s="79" t="s">
        <v>366</v>
      </c>
      <c r="C334" s="84" t="s">
        <v>7953</v>
      </c>
    </row>
    <row r="335" spans="1:3" ht="15">
      <c r="A335" s="80" t="s">
        <v>7765</v>
      </c>
      <c r="B335" s="79" t="s">
        <v>7832</v>
      </c>
      <c r="C335" s="84" t="s">
        <v>7953</v>
      </c>
    </row>
    <row r="336" spans="1:3" ht="15">
      <c r="A336" s="80" t="s">
        <v>7765</v>
      </c>
      <c r="B336" s="79" t="s">
        <v>8002</v>
      </c>
      <c r="C336" s="84" t="s">
        <v>7953</v>
      </c>
    </row>
    <row r="337" spans="1:3" ht="15">
      <c r="A337" s="80" t="s">
        <v>7765</v>
      </c>
      <c r="B337" s="79" t="s">
        <v>360</v>
      </c>
      <c r="C337" s="84" t="s">
        <v>7953</v>
      </c>
    </row>
    <row r="338" spans="1:3" ht="15">
      <c r="A338" s="80" t="s">
        <v>7765</v>
      </c>
      <c r="B338" s="79" t="s">
        <v>8176</v>
      </c>
      <c r="C338" s="84" t="s">
        <v>7953</v>
      </c>
    </row>
    <row r="339" spans="1:3" ht="15">
      <c r="A339" s="80" t="s">
        <v>7765</v>
      </c>
      <c r="B339" s="79" t="s">
        <v>362</v>
      </c>
      <c r="C339" s="84" t="s">
        <v>7953</v>
      </c>
    </row>
    <row r="340" spans="1:3" ht="15">
      <c r="A340" s="80" t="s">
        <v>7765</v>
      </c>
      <c r="B340" s="79" t="s">
        <v>7769</v>
      </c>
      <c r="C340" s="84" t="s">
        <v>7953</v>
      </c>
    </row>
    <row r="341" spans="1:3" ht="15">
      <c r="A341" s="80" t="s">
        <v>7765</v>
      </c>
      <c r="B341" s="79" t="s">
        <v>7800</v>
      </c>
      <c r="C341" s="84" t="s">
        <v>7953</v>
      </c>
    </row>
    <row r="342" spans="1:3" ht="15">
      <c r="A342" s="80" t="s">
        <v>7765</v>
      </c>
      <c r="B342" s="79" t="s">
        <v>8177</v>
      </c>
      <c r="C342" s="84" t="s">
        <v>7953</v>
      </c>
    </row>
    <row r="343" spans="1:3" ht="15">
      <c r="A343" s="80" t="s">
        <v>7765</v>
      </c>
      <c r="B343" s="79" t="s">
        <v>8178</v>
      </c>
      <c r="C343" s="84" t="s">
        <v>7953</v>
      </c>
    </row>
    <row r="344" spans="1:3" ht="15">
      <c r="A344" s="80" t="s">
        <v>7765</v>
      </c>
      <c r="B344" s="79" t="s">
        <v>8161</v>
      </c>
      <c r="C344" s="84" t="s">
        <v>7953</v>
      </c>
    </row>
    <row r="345" spans="1:3" ht="15">
      <c r="A345" s="80" t="s">
        <v>7765</v>
      </c>
      <c r="B345" s="79" t="s">
        <v>7803</v>
      </c>
      <c r="C345" s="84" t="s">
        <v>7953</v>
      </c>
    </row>
    <row r="346" spans="1:3" ht="15">
      <c r="A346" s="80" t="s">
        <v>7765</v>
      </c>
      <c r="B346" s="79" t="s">
        <v>7802</v>
      </c>
      <c r="C346" s="84" t="s">
        <v>7953</v>
      </c>
    </row>
    <row r="347" spans="1:3" ht="15">
      <c r="A347" s="80" t="s">
        <v>7765</v>
      </c>
      <c r="B347" s="79" t="s">
        <v>7797</v>
      </c>
      <c r="C347" s="84" t="s">
        <v>7953</v>
      </c>
    </row>
    <row r="348" spans="1:3" ht="15">
      <c r="A348" s="80" t="s">
        <v>7765</v>
      </c>
      <c r="B348" s="79" t="s">
        <v>7752</v>
      </c>
      <c r="C348" s="84" t="s">
        <v>7953</v>
      </c>
    </row>
    <row r="349" spans="1:3" ht="15">
      <c r="A349" s="80" t="s">
        <v>7765</v>
      </c>
      <c r="B349" s="79" t="s">
        <v>7799</v>
      </c>
      <c r="C349" s="84" t="s">
        <v>7953</v>
      </c>
    </row>
    <row r="350" spans="1:3" ht="15">
      <c r="A350" s="80" t="s">
        <v>7765</v>
      </c>
      <c r="B350" s="79" t="s">
        <v>7772</v>
      </c>
      <c r="C350" s="84" t="s">
        <v>7953</v>
      </c>
    </row>
    <row r="351" spans="1:3" ht="15">
      <c r="A351" s="80" t="s">
        <v>7765</v>
      </c>
      <c r="B351" s="79" t="s">
        <v>7801</v>
      </c>
      <c r="C351" s="84" t="s">
        <v>7953</v>
      </c>
    </row>
    <row r="352" spans="1:3" ht="15">
      <c r="A352" s="80" t="s">
        <v>7765</v>
      </c>
      <c r="B352" s="79" t="s">
        <v>8179</v>
      </c>
      <c r="C352" s="84" t="s">
        <v>7953</v>
      </c>
    </row>
    <row r="353" spans="1:3" ht="15">
      <c r="A353" s="80" t="s">
        <v>7765</v>
      </c>
      <c r="B353" s="79" t="s">
        <v>8180</v>
      </c>
      <c r="C353" s="84" t="s">
        <v>7953</v>
      </c>
    </row>
    <row r="354" spans="1:3" ht="15">
      <c r="A354" s="80" t="s">
        <v>7765</v>
      </c>
      <c r="B354" s="79" t="s">
        <v>8181</v>
      </c>
      <c r="C354" s="84" t="s">
        <v>7953</v>
      </c>
    </row>
    <row r="355" spans="1:3" ht="15">
      <c r="A355" s="80" t="s">
        <v>7765</v>
      </c>
      <c r="B355" s="79" t="s">
        <v>8182</v>
      </c>
      <c r="C355" s="84" t="s">
        <v>7953</v>
      </c>
    </row>
    <row r="356" spans="1:3" ht="15">
      <c r="A356" s="80" t="s">
        <v>7765</v>
      </c>
      <c r="B356" s="79" t="s">
        <v>8183</v>
      </c>
      <c r="C356" s="84" t="s">
        <v>7953</v>
      </c>
    </row>
    <row r="357" spans="1:3" ht="15">
      <c r="A357" s="80" t="s">
        <v>7765</v>
      </c>
      <c r="B357" s="79" t="s">
        <v>8184</v>
      </c>
      <c r="C357" s="84" t="s">
        <v>7953</v>
      </c>
    </row>
    <row r="358" spans="1:3" ht="15">
      <c r="A358" s="80" t="s">
        <v>7858</v>
      </c>
      <c r="B358" s="79" t="s">
        <v>8185</v>
      </c>
      <c r="C358" s="84" t="s">
        <v>7959</v>
      </c>
    </row>
    <row r="359" spans="1:3" ht="15">
      <c r="A359" s="80" t="s">
        <v>7858</v>
      </c>
      <c r="B359" s="79" t="s">
        <v>8186</v>
      </c>
      <c r="C359" s="84" t="s">
        <v>7959</v>
      </c>
    </row>
    <row r="360" spans="1:3" ht="15">
      <c r="A360" s="80" t="s">
        <v>7858</v>
      </c>
      <c r="B360" s="79" t="s">
        <v>7835</v>
      </c>
      <c r="C360" s="84" t="s">
        <v>7959</v>
      </c>
    </row>
    <row r="361" spans="1:3" ht="15">
      <c r="A361" s="80" t="s">
        <v>7858</v>
      </c>
      <c r="B361" s="79" t="s">
        <v>725</v>
      </c>
      <c r="C361" s="84" t="s">
        <v>7959</v>
      </c>
    </row>
    <row r="362" spans="1:3" ht="15">
      <c r="A362" s="80" t="s">
        <v>7858</v>
      </c>
      <c r="B362" s="79" t="s">
        <v>8187</v>
      </c>
      <c r="C362" s="84" t="s">
        <v>7959</v>
      </c>
    </row>
    <row r="363" spans="1:3" ht="15">
      <c r="A363" s="80" t="s">
        <v>7858</v>
      </c>
      <c r="B363" s="79" t="s">
        <v>7667</v>
      </c>
      <c r="C363" s="84" t="s">
        <v>7959</v>
      </c>
    </row>
    <row r="364" spans="1:3" ht="15">
      <c r="A364" s="80" t="s">
        <v>7858</v>
      </c>
      <c r="B364" s="79" t="s">
        <v>254</v>
      </c>
      <c r="C364" s="84" t="s">
        <v>7959</v>
      </c>
    </row>
    <row r="365" spans="1:3" ht="15">
      <c r="A365" s="80" t="s">
        <v>7858</v>
      </c>
      <c r="B365" s="79" t="s">
        <v>651</v>
      </c>
      <c r="C365" s="84" t="s">
        <v>7959</v>
      </c>
    </row>
    <row r="366" spans="1:3" ht="15">
      <c r="A366" s="80" t="s">
        <v>7858</v>
      </c>
      <c r="B366" s="79" t="s">
        <v>8188</v>
      </c>
      <c r="C366" s="84" t="s">
        <v>7959</v>
      </c>
    </row>
    <row r="367" spans="1:3" ht="15">
      <c r="A367" s="80" t="s">
        <v>7858</v>
      </c>
      <c r="B367" s="79" t="s">
        <v>8170</v>
      </c>
      <c r="C367" s="84" t="s">
        <v>7959</v>
      </c>
    </row>
    <row r="368" spans="1:3" ht="15">
      <c r="A368" s="80" t="s">
        <v>7858</v>
      </c>
      <c r="B368" s="79" t="s">
        <v>821</v>
      </c>
      <c r="C368" s="84" t="s">
        <v>7959</v>
      </c>
    </row>
    <row r="369" spans="1:3" ht="15">
      <c r="A369" s="80" t="s">
        <v>7858</v>
      </c>
      <c r="B369" s="79" t="s">
        <v>7868</v>
      </c>
      <c r="C369" s="84" t="s">
        <v>7959</v>
      </c>
    </row>
    <row r="370" spans="1:3" ht="15">
      <c r="A370" s="80" t="s">
        <v>7858</v>
      </c>
      <c r="B370" s="79" t="s">
        <v>8168</v>
      </c>
      <c r="C370" s="84" t="s">
        <v>7959</v>
      </c>
    </row>
    <row r="371" spans="1:3" ht="15">
      <c r="A371" s="80" t="s">
        <v>7858</v>
      </c>
      <c r="B371" s="79" t="s">
        <v>7802</v>
      </c>
      <c r="C371" s="84" t="s">
        <v>7959</v>
      </c>
    </row>
    <row r="372" spans="1:3" ht="15">
      <c r="A372" s="80" t="s">
        <v>7856</v>
      </c>
      <c r="B372" s="79" t="s">
        <v>8185</v>
      </c>
      <c r="C372" s="84" t="s">
        <v>7952</v>
      </c>
    </row>
    <row r="373" spans="1:3" ht="15">
      <c r="A373" s="80" t="s">
        <v>7856</v>
      </c>
      <c r="B373" s="79" t="s">
        <v>8186</v>
      </c>
      <c r="C373" s="84" t="s">
        <v>7952</v>
      </c>
    </row>
    <row r="374" spans="1:3" ht="15">
      <c r="A374" s="80" t="s">
        <v>7856</v>
      </c>
      <c r="B374" s="79" t="s">
        <v>7835</v>
      </c>
      <c r="C374" s="84" t="s">
        <v>7952</v>
      </c>
    </row>
    <row r="375" spans="1:3" ht="15">
      <c r="A375" s="80" t="s">
        <v>7856</v>
      </c>
      <c r="B375" s="79" t="s">
        <v>725</v>
      </c>
      <c r="C375" s="84" t="s">
        <v>7952</v>
      </c>
    </row>
    <row r="376" spans="1:3" ht="15">
      <c r="A376" s="80" t="s">
        <v>7856</v>
      </c>
      <c r="B376" s="79" t="s">
        <v>8187</v>
      </c>
      <c r="C376" s="84" t="s">
        <v>7952</v>
      </c>
    </row>
    <row r="377" spans="1:3" ht="15">
      <c r="A377" s="80" t="s">
        <v>7856</v>
      </c>
      <c r="B377" s="79" t="s">
        <v>7667</v>
      </c>
      <c r="C377" s="84" t="s">
        <v>7952</v>
      </c>
    </row>
    <row r="378" spans="1:3" ht="15">
      <c r="A378" s="80" t="s">
        <v>7856</v>
      </c>
      <c r="B378" s="79" t="s">
        <v>254</v>
      </c>
      <c r="C378" s="84" t="s">
        <v>7952</v>
      </c>
    </row>
    <row r="379" spans="1:3" ht="15">
      <c r="A379" s="80" t="s">
        <v>7856</v>
      </c>
      <c r="B379" s="79" t="s">
        <v>651</v>
      </c>
      <c r="C379" s="84" t="s">
        <v>7952</v>
      </c>
    </row>
    <row r="380" spans="1:3" ht="15">
      <c r="A380" s="80" t="s">
        <v>7856</v>
      </c>
      <c r="B380" s="79" t="s">
        <v>8188</v>
      </c>
      <c r="C380" s="84" t="s">
        <v>7952</v>
      </c>
    </row>
    <row r="381" spans="1:3" ht="15">
      <c r="A381" s="80" t="s">
        <v>7856</v>
      </c>
      <c r="B381" s="79" t="s">
        <v>8170</v>
      </c>
      <c r="C381" s="84" t="s">
        <v>7952</v>
      </c>
    </row>
    <row r="382" spans="1:3" ht="15">
      <c r="A382" s="80" t="s">
        <v>7856</v>
      </c>
      <c r="B382" s="79" t="s">
        <v>821</v>
      </c>
      <c r="C382" s="84" t="s">
        <v>7952</v>
      </c>
    </row>
    <row r="383" spans="1:3" ht="15">
      <c r="A383" s="80" t="s">
        <v>7856</v>
      </c>
      <c r="B383" s="79" t="s">
        <v>7868</v>
      </c>
      <c r="C383" s="84" t="s">
        <v>7952</v>
      </c>
    </row>
    <row r="384" spans="1:3" ht="15">
      <c r="A384" s="80" t="s">
        <v>7856</v>
      </c>
      <c r="B384" s="79" t="s">
        <v>8168</v>
      </c>
      <c r="C384" s="84" t="s">
        <v>7952</v>
      </c>
    </row>
    <row r="385" spans="1:3" ht="15">
      <c r="A385" s="80" t="s">
        <v>7856</v>
      </c>
      <c r="B385" s="79" t="s">
        <v>7802</v>
      </c>
      <c r="C385" s="84" t="s">
        <v>7952</v>
      </c>
    </row>
    <row r="386" spans="1:3" ht="15">
      <c r="A386" s="80" t="s">
        <v>7855</v>
      </c>
      <c r="B386" s="79" t="s">
        <v>8189</v>
      </c>
      <c r="C386" s="84" t="s">
        <v>7951</v>
      </c>
    </row>
    <row r="387" spans="1:3" ht="15">
      <c r="A387" s="80" t="s">
        <v>7855</v>
      </c>
      <c r="B387" s="79" t="s">
        <v>496</v>
      </c>
      <c r="C387" s="84" t="s">
        <v>7951</v>
      </c>
    </row>
    <row r="388" spans="1:3" ht="15">
      <c r="A388" s="80" t="s">
        <v>7855</v>
      </c>
      <c r="B388" s="79" t="s">
        <v>8157</v>
      </c>
      <c r="C388" s="84" t="s">
        <v>7951</v>
      </c>
    </row>
    <row r="389" spans="1:3" ht="15">
      <c r="A389" s="80" t="s">
        <v>7855</v>
      </c>
      <c r="B389" s="79" t="s">
        <v>8131</v>
      </c>
      <c r="C389" s="84" t="s">
        <v>7951</v>
      </c>
    </row>
    <row r="390" spans="1:3" ht="15">
      <c r="A390" s="80" t="s">
        <v>7855</v>
      </c>
      <c r="B390" s="79" t="s">
        <v>7833</v>
      </c>
      <c r="C390" s="84" t="s">
        <v>7951</v>
      </c>
    </row>
    <row r="391" spans="1:3" ht="15">
      <c r="A391" s="80" t="s">
        <v>7855</v>
      </c>
      <c r="B391" s="79" t="s">
        <v>254</v>
      </c>
      <c r="C391" s="84" t="s">
        <v>7951</v>
      </c>
    </row>
    <row r="392" spans="1:3" ht="15">
      <c r="A392" s="80" t="s">
        <v>7855</v>
      </c>
      <c r="B392" s="79" t="s">
        <v>7841</v>
      </c>
      <c r="C392" s="84" t="s">
        <v>7951</v>
      </c>
    </row>
    <row r="393" spans="1:3" ht="15">
      <c r="A393" s="80" t="s">
        <v>7855</v>
      </c>
      <c r="B393" s="79" t="s">
        <v>8190</v>
      </c>
      <c r="C393" s="84" t="s">
        <v>7951</v>
      </c>
    </row>
    <row r="394" spans="1:3" ht="15">
      <c r="A394" s="80" t="s">
        <v>7855</v>
      </c>
      <c r="B394" s="79" t="s">
        <v>393</v>
      </c>
      <c r="C394" s="84" t="s">
        <v>7951</v>
      </c>
    </row>
    <row r="395" spans="1:3" ht="15">
      <c r="A395" s="80" t="s">
        <v>7855</v>
      </c>
      <c r="B395" s="79" t="s">
        <v>8161</v>
      </c>
      <c r="C395" s="84" t="s">
        <v>7951</v>
      </c>
    </row>
    <row r="396" spans="1:3" ht="15">
      <c r="A396" s="80" t="s">
        <v>7855</v>
      </c>
      <c r="B396" s="79" t="s">
        <v>717</v>
      </c>
      <c r="C396" s="84" t="s">
        <v>7951</v>
      </c>
    </row>
    <row r="397" spans="1:3" ht="15">
      <c r="A397" s="80" t="s">
        <v>7855</v>
      </c>
      <c r="B397" s="79" t="s">
        <v>7868</v>
      </c>
      <c r="C397" s="84" t="s">
        <v>7951</v>
      </c>
    </row>
    <row r="398" spans="1:3" ht="15">
      <c r="A398" s="80" t="s">
        <v>7855</v>
      </c>
      <c r="B398" s="79" t="s">
        <v>8168</v>
      </c>
      <c r="C398" s="84" t="s">
        <v>7951</v>
      </c>
    </row>
    <row r="399" spans="1:3" ht="15">
      <c r="A399" s="80" t="s">
        <v>7855</v>
      </c>
      <c r="B399" s="79" t="s">
        <v>7802</v>
      </c>
      <c r="C399" s="84" t="s">
        <v>7951</v>
      </c>
    </row>
    <row r="400" spans="1:3" ht="15">
      <c r="A400" s="80" t="s">
        <v>7854</v>
      </c>
      <c r="B400" s="79" t="s">
        <v>8189</v>
      </c>
      <c r="C400" s="84" t="s">
        <v>7950</v>
      </c>
    </row>
    <row r="401" spans="1:3" ht="15">
      <c r="A401" s="80" t="s">
        <v>7854</v>
      </c>
      <c r="B401" s="79" t="s">
        <v>496</v>
      </c>
      <c r="C401" s="84" t="s">
        <v>7950</v>
      </c>
    </row>
    <row r="402" spans="1:3" ht="15">
      <c r="A402" s="80" t="s">
        <v>7854</v>
      </c>
      <c r="B402" s="79" t="s">
        <v>8157</v>
      </c>
      <c r="C402" s="84" t="s">
        <v>7950</v>
      </c>
    </row>
    <row r="403" spans="1:3" ht="15">
      <c r="A403" s="80" t="s">
        <v>7854</v>
      </c>
      <c r="B403" s="79" t="s">
        <v>8131</v>
      </c>
      <c r="C403" s="84" t="s">
        <v>7950</v>
      </c>
    </row>
    <row r="404" spans="1:3" ht="15">
      <c r="A404" s="80" t="s">
        <v>7854</v>
      </c>
      <c r="B404" s="79" t="s">
        <v>7833</v>
      </c>
      <c r="C404" s="84" t="s">
        <v>7950</v>
      </c>
    </row>
    <row r="405" spans="1:3" ht="15">
      <c r="A405" s="80" t="s">
        <v>7854</v>
      </c>
      <c r="B405" s="79" t="s">
        <v>254</v>
      </c>
      <c r="C405" s="84" t="s">
        <v>7950</v>
      </c>
    </row>
    <row r="406" spans="1:3" ht="15">
      <c r="A406" s="80" t="s">
        <v>7854</v>
      </c>
      <c r="B406" s="79" t="s">
        <v>7841</v>
      </c>
      <c r="C406" s="84" t="s">
        <v>7950</v>
      </c>
    </row>
    <row r="407" spans="1:3" ht="15">
      <c r="A407" s="80" t="s">
        <v>7854</v>
      </c>
      <c r="B407" s="79" t="s">
        <v>8190</v>
      </c>
      <c r="C407" s="84" t="s">
        <v>7950</v>
      </c>
    </row>
    <row r="408" spans="1:3" ht="15">
      <c r="A408" s="80" t="s">
        <v>7854</v>
      </c>
      <c r="B408" s="79" t="s">
        <v>393</v>
      </c>
      <c r="C408" s="84" t="s">
        <v>7950</v>
      </c>
    </row>
    <row r="409" spans="1:3" ht="15">
      <c r="A409" s="80" t="s">
        <v>7854</v>
      </c>
      <c r="B409" s="79" t="s">
        <v>8161</v>
      </c>
      <c r="C409" s="84" t="s">
        <v>7950</v>
      </c>
    </row>
    <row r="410" spans="1:3" ht="15">
      <c r="A410" s="80" t="s">
        <v>7854</v>
      </c>
      <c r="B410" s="79" t="s">
        <v>717</v>
      </c>
      <c r="C410" s="84" t="s">
        <v>7950</v>
      </c>
    </row>
    <row r="411" spans="1:3" ht="15">
      <c r="A411" s="80" t="s">
        <v>7854</v>
      </c>
      <c r="B411" s="79" t="s">
        <v>7868</v>
      </c>
      <c r="C411" s="84" t="s">
        <v>7950</v>
      </c>
    </row>
    <row r="412" spans="1:3" ht="15">
      <c r="A412" s="80" t="s">
        <v>7854</v>
      </c>
      <c r="B412" s="79" t="s">
        <v>8168</v>
      </c>
      <c r="C412" s="84" t="s">
        <v>7950</v>
      </c>
    </row>
    <row r="413" spans="1:3" ht="15">
      <c r="A413" s="80" t="s">
        <v>7854</v>
      </c>
      <c r="B413" s="79" t="s">
        <v>7802</v>
      </c>
      <c r="C413" s="84" t="s">
        <v>7950</v>
      </c>
    </row>
    <row r="414" spans="1:3" ht="15">
      <c r="A414" s="80" t="s">
        <v>7853</v>
      </c>
      <c r="B414" s="79" t="s">
        <v>8169</v>
      </c>
      <c r="C414" s="84" t="s">
        <v>7949</v>
      </c>
    </row>
    <row r="415" spans="1:3" ht="15">
      <c r="A415" s="80" t="s">
        <v>7853</v>
      </c>
      <c r="B415" s="79" t="s">
        <v>644</v>
      </c>
      <c r="C415" s="84" t="s">
        <v>7949</v>
      </c>
    </row>
    <row r="416" spans="1:3" ht="15">
      <c r="A416" s="80" t="s">
        <v>7853</v>
      </c>
      <c r="B416" s="79" t="s">
        <v>8131</v>
      </c>
      <c r="C416" s="84" t="s">
        <v>7949</v>
      </c>
    </row>
    <row r="417" spans="1:3" ht="15">
      <c r="A417" s="80" t="s">
        <v>7853</v>
      </c>
      <c r="B417" s="79" t="s">
        <v>496</v>
      </c>
      <c r="C417" s="84" t="s">
        <v>7949</v>
      </c>
    </row>
    <row r="418" spans="1:3" ht="15">
      <c r="A418" s="80" t="s">
        <v>7853</v>
      </c>
      <c r="B418" s="79" t="s">
        <v>804</v>
      </c>
      <c r="C418" s="84" t="s">
        <v>7949</v>
      </c>
    </row>
    <row r="419" spans="1:3" ht="15">
      <c r="A419" s="80" t="s">
        <v>7853</v>
      </c>
      <c r="B419" s="79" t="s">
        <v>7831</v>
      </c>
      <c r="C419" s="84" t="s">
        <v>7949</v>
      </c>
    </row>
    <row r="420" spans="1:3" ht="15">
      <c r="A420" s="80" t="s">
        <v>7853</v>
      </c>
      <c r="B420" s="79" t="s">
        <v>8133</v>
      </c>
      <c r="C420" s="84" t="s">
        <v>7949</v>
      </c>
    </row>
    <row r="421" spans="1:3" ht="15">
      <c r="A421" s="80" t="s">
        <v>7853</v>
      </c>
      <c r="B421" s="79" t="s">
        <v>8134</v>
      </c>
      <c r="C421" s="84" t="s">
        <v>7949</v>
      </c>
    </row>
    <row r="422" spans="1:3" ht="15">
      <c r="A422" s="80" t="s">
        <v>7853</v>
      </c>
      <c r="B422" s="79" t="s">
        <v>484</v>
      </c>
      <c r="C422" s="84" t="s">
        <v>7949</v>
      </c>
    </row>
    <row r="423" spans="1:3" ht="15">
      <c r="A423" s="80" t="s">
        <v>7853</v>
      </c>
      <c r="B423" s="79" t="s">
        <v>772</v>
      </c>
      <c r="C423" s="84" t="s">
        <v>7949</v>
      </c>
    </row>
    <row r="424" spans="1:3" ht="15">
      <c r="A424" s="80" t="s">
        <v>7853</v>
      </c>
      <c r="B424" s="79" t="s">
        <v>8135</v>
      </c>
      <c r="C424" s="84" t="s">
        <v>7949</v>
      </c>
    </row>
    <row r="425" spans="1:3" ht="15">
      <c r="A425" s="80" t="s">
        <v>7853</v>
      </c>
      <c r="B425" s="79" t="s">
        <v>8170</v>
      </c>
      <c r="C425" s="84" t="s">
        <v>7949</v>
      </c>
    </row>
    <row r="426" spans="1:3" ht="15">
      <c r="A426" s="80" t="s">
        <v>7853</v>
      </c>
      <c r="B426" s="79" t="s">
        <v>821</v>
      </c>
      <c r="C426" s="84" t="s">
        <v>7949</v>
      </c>
    </row>
    <row r="427" spans="1:3" ht="15">
      <c r="A427" s="80" t="s">
        <v>7853</v>
      </c>
      <c r="B427" s="79" t="s">
        <v>7868</v>
      </c>
      <c r="C427" s="84" t="s">
        <v>7949</v>
      </c>
    </row>
    <row r="428" spans="1:3" ht="15">
      <c r="A428" s="80" t="s">
        <v>7853</v>
      </c>
      <c r="B428" s="79" t="s">
        <v>8168</v>
      </c>
      <c r="C428" s="84" t="s">
        <v>7949</v>
      </c>
    </row>
    <row r="429" spans="1:3" ht="15">
      <c r="A429" s="80" t="s">
        <v>7853</v>
      </c>
      <c r="B429" s="79" t="s">
        <v>7802</v>
      </c>
      <c r="C429" s="84" t="s">
        <v>7949</v>
      </c>
    </row>
    <row r="430" spans="1:3" ht="15">
      <c r="A430" s="80" t="s">
        <v>7864</v>
      </c>
      <c r="B430" s="79" t="s">
        <v>366</v>
      </c>
      <c r="C430" s="84" t="s">
        <v>7980</v>
      </c>
    </row>
    <row r="431" spans="1:3" ht="15">
      <c r="A431" s="80" t="s">
        <v>7864</v>
      </c>
      <c r="B431" s="79" t="s">
        <v>7832</v>
      </c>
      <c r="C431" s="84" t="s">
        <v>7980</v>
      </c>
    </row>
    <row r="432" spans="1:3" ht="15">
      <c r="A432" s="80" t="s">
        <v>7864</v>
      </c>
      <c r="B432" s="79" t="s">
        <v>8002</v>
      </c>
      <c r="C432" s="84" t="s">
        <v>7980</v>
      </c>
    </row>
    <row r="433" spans="1:3" ht="15">
      <c r="A433" s="80" t="s">
        <v>7864</v>
      </c>
      <c r="B433" s="79" t="s">
        <v>360</v>
      </c>
      <c r="C433" s="84" t="s">
        <v>7980</v>
      </c>
    </row>
    <row r="434" spans="1:3" ht="15">
      <c r="A434" s="80" t="s">
        <v>7864</v>
      </c>
      <c r="B434" s="79" t="s">
        <v>8176</v>
      </c>
      <c r="C434" s="84" t="s">
        <v>7980</v>
      </c>
    </row>
    <row r="435" spans="1:3" ht="15">
      <c r="A435" s="80" t="s">
        <v>7864</v>
      </c>
      <c r="B435" s="79" t="s">
        <v>362</v>
      </c>
      <c r="C435" s="84" t="s">
        <v>7980</v>
      </c>
    </row>
    <row r="436" spans="1:3" ht="15">
      <c r="A436" s="80" t="s">
        <v>7864</v>
      </c>
      <c r="B436" s="79" t="s">
        <v>7769</v>
      </c>
      <c r="C436" s="84" t="s">
        <v>7980</v>
      </c>
    </row>
    <row r="437" spans="1:3" ht="15">
      <c r="A437" s="80" t="s">
        <v>7864</v>
      </c>
      <c r="B437" s="79" t="s">
        <v>7800</v>
      </c>
      <c r="C437" s="84" t="s">
        <v>7980</v>
      </c>
    </row>
    <row r="438" spans="1:3" ht="15">
      <c r="A438" s="80" t="s">
        <v>7864</v>
      </c>
      <c r="B438" s="79" t="s">
        <v>8177</v>
      </c>
      <c r="C438" s="84" t="s">
        <v>7980</v>
      </c>
    </row>
    <row r="439" spans="1:3" ht="15">
      <c r="A439" s="80" t="s">
        <v>7864</v>
      </c>
      <c r="B439" s="79" t="s">
        <v>8178</v>
      </c>
      <c r="C439" s="84" t="s">
        <v>7980</v>
      </c>
    </row>
    <row r="440" spans="1:3" ht="15">
      <c r="A440" s="80" t="s">
        <v>7864</v>
      </c>
      <c r="B440" s="79" t="s">
        <v>8161</v>
      </c>
      <c r="C440" s="84" t="s">
        <v>7980</v>
      </c>
    </row>
    <row r="441" spans="1:3" ht="15">
      <c r="A441" s="80" t="s">
        <v>7864</v>
      </c>
      <c r="B441" s="79" t="s">
        <v>7803</v>
      </c>
      <c r="C441" s="84" t="s">
        <v>7980</v>
      </c>
    </row>
    <row r="442" spans="1:3" ht="15">
      <c r="A442" s="80" t="s">
        <v>7864</v>
      </c>
      <c r="B442" s="79" t="s">
        <v>7802</v>
      </c>
      <c r="C442" s="84" t="s">
        <v>7980</v>
      </c>
    </row>
    <row r="443" spans="1:3" ht="15">
      <c r="A443" s="80" t="s">
        <v>7864</v>
      </c>
      <c r="B443" s="79" t="s">
        <v>7797</v>
      </c>
      <c r="C443" s="84" t="s">
        <v>7980</v>
      </c>
    </row>
    <row r="444" spans="1:3" ht="15">
      <c r="A444" s="80" t="s">
        <v>7864</v>
      </c>
      <c r="B444" s="79" t="s">
        <v>7752</v>
      </c>
      <c r="C444" s="84" t="s">
        <v>7980</v>
      </c>
    </row>
    <row r="445" spans="1:3" ht="15">
      <c r="A445" s="80" t="s">
        <v>7864</v>
      </c>
      <c r="B445" s="79" t="s">
        <v>7799</v>
      </c>
      <c r="C445" s="84" t="s">
        <v>7980</v>
      </c>
    </row>
    <row r="446" spans="1:3" ht="15">
      <c r="A446" s="80" t="s">
        <v>7864</v>
      </c>
      <c r="B446" s="79" t="s">
        <v>7772</v>
      </c>
      <c r="C446" s="84" t="s">
        <v>7980</v>
      </c>
    </row>
    <row r="447" spans="1:3" ht="15">
      <c r="A447" s="80" t="s">
        <v>7864</v>
      </c>
      <c r="B447" s="79" t="s">
        <v>7801</v>
      </c>
      <c r="C447" s="84" t="s">
        <v>7980</v>
      </c>
    </row>
    <row r="448" spans="1:3" ht="15">
      <c r="A448" s="80" t="s">
        <v>7864</v>
      </c>
      <c r="B448" s="79" t="s">
        <v>8179</v>
      </c>
      <c r="C448" s="84" t="s">
        <v>7980</v>
      </c>
    </row>
    <row r="449" spans="1:3" ht="15">
      <c r="A449" s="80" t="s">
        <v>7864</v>
      </c>
      <c r="B449" s="79" t="s">
        <v>8180</v>
      </c>
      <c r="C449" s="84" t="s">
        <v>7980</v>
      </c>
    </row>
    <row r="450" spans="1:3" ht="15">
      <c r="A450" s="80" t="s">
        <v>7864</v>
      </c>
      <c r="B450" s="79" t="s">
        <v>8181</v>
      </c>
      <c r="C450" s="84" t="s">
        <v>7980</v>
      </c>
    </row>
    <row r="451" spans="1:3" ht="15">
      <c r="A451" s="80" t="s">
        <v>7864</v>
      </c>
      <c r="B451" s="79" t="s">
        <v>8182</v>
      </c>
      <c r="C451" s="84" t="s">
        <v>7980</v>
      </c>
    </row>
    <row r="452" spans="1:3" ht="15">
      <c r="A452" s="80" t="s">
        <v>7864</v>
      </c>
      <c r="B452" s="79" t="s">
        <v>8183</v>
      </c>
      <c r="C452" s="84" t="s">
        <v>7980</v>
      </c>
    </row>
    <row r="453" spans="1:3" ht="15">
      <c r="A453" s="80" t="s">
        <v>7864</v>
      </c>
      <c r="B453" s="79" t="s">
        <v>8184</v>
      </c>
      <c r="C453" s="84" t="s">
        <v>7980</v>
      </c>
    </row>
    <row r="454" spans="1:3" ht="15">
      <c r="A454" s="80" t="s">
        <v>7864</v>
      </c>
      <c r="B454" s="79" t="s">
        <v>366</v>
      </c>
      <c r="C454" s="84" t="s">
        <v>7979</v>
      </c>
    </row>
    <row r="455" spans="1:3" ht="15">
      <c r="A455" s="80" t="s">
        <v>7864</v>
      </c>
      <c r="B455" s="79" t="s">
        <v>7832</v>
      </c>
      <c r="C455" s="84" t="s">
        <v>7979</v>
      </c>
    </row>
    <row r="456" spans="1:3" ht="15">
      <c r="A456" s="80" t="s">
        <v>7864</v>
      </c>
      <c r="B456" s="79" t="s">
        <v>8002</v>
      </c>
      <c r="C456" s="84" t="s">
        <v>7979</v>
      </c>
    </row>
    <row r="457" spans="1:3" ht="15">
      <c r="A457" s="80" t="s">
        <v>7864</v>
      </c>
      <c r="B457" s="79" t="s">
        <v>360</v>
      </c>
      <c r="C457" s="84" t="s">
        <v>7979</v>
      </c>
    </row>
    <row r="458" spans="1:3" ht="15">
      <c r="A458" s="80" t="s">
        <v>7864</v>
      </c>
      <c r="B458" s="79" t="s">
        <v>8176</v>
      </c>
      <c r="C458" s="84" t="s">
        <v>7979</v>
      </c>
    </row>
    <row r="459" spans="1:3" ht="15">
      <c r="A459" s="80" t="s">
        <v>7864</v>
      </c>
      <c r="B459" s="79" t="s">
        <v>362</v>
      </c>
      <c r="C459" s="84" t="s">
        <v>7979</v>
      </c>
    </row>
    <row r="460" spans="1:3" ht="15">
      <c r="A460" s="80" t="s">
        <v>7864</v>
      </c>
      <c r="B460" s="79" t="s">
        <v>7769</v>
      </c>
      <c r="C460" s="84" t="s">
        <v>7979</v>
      </c>
    </row>
    <row r="461" spans="1:3" ht="15">
      <c r="A461" s="80" t="s">
        <v>7864</v>
      </c>
      <c r="B461" s="79" t="s">
        <v>7800</v>
      </c>
      <c r="C461" s="84" t="s">
        <v>7979</v>
      </c>
    </row>
    <row r="462" spans="1:3" ht="15">
      <c r="A462" s="80" t="s">
        <v>7864</v>
      </c>
      <c r="B462" s="79" t="s">
        <v>8177</v>
      </c>
      <c r="C462" s="84" t="s">
        <v>7979</v>
      </c>
    </row>
    <row r="463" spans="1:3" ht="15">
      <c r="A463" s="80" t="s">
        <v>7864</v>
      </c>
      <c r="B463" s="79" t="s">
        <v>8178</v>
      </c>
      <c r="C463" s="84" t="s">
        <v>7979</v>
      </c>
    </row>
    <row r="464" spans="1:3" ht="15">
      <c r="A464" s="80" t="s">
        <v>7864</v>
      </c>
      <c r="B464" s="79" t="s">
        <v>8161</v>
      </c>
      <c r="C464" s="84" t="s">
        <v>7979</v>
      </c>
    </row>
    <row r="465" spans="1:3" ht="15">
      <c r="A465" s="80" t="s">
        <v>7864</v>
      </c>
      <c r="B465" s="79" t="s">
        <v>7803</v>
      </c>
      <c r="C465" s="84" t="s">
        <v>7979</v>
      </c>
    </row>
    <row r="466" spans="1:3" ht="15">
      <c r="A466" s="80" t="s">
        <v>7864</v>
      </c>
      <c r="B466" s="79" t="s">
        <v>7802</v>
      </c>
      <c r="C466" s="84" t="s">
        <v>7979</v>
      </c>
    </row>
    <row r="467" spans="1:3" ht="15">
      <c r="A467" s="80" t="s">
        <v>7864</v>
      </c>
      <c r="B467" s="79" t="s">
        <v>7797</v>
      </c>
      <c r="C467" s="84" t="s">
        <v>7979</v>
      </c>
    </row>
    <row r="468" spans="1:3" ht="15">
      <c r="A468" s="80" t="s">
        <v>7864</v>
      </c>
      <c r="B468" s="79" t="s">
        <v>7752</v>
      </c>
      <c r="C468" s="84" t="s">
        <v>7979</v>
      </c>
    </row>
    <row r="469" spans="1:3" ht="15">
      <c r="A469" s="80" t="s">
        <v>7864</v>
      </c>
      <c r="B469" s="79" t="s">
        <v>7799</v>
      </c>
      <c r="C469" s="84" t="s">
        <v>7979</v>
      </c>
    </row>
    <row r="470" spans="1:3" ht="15">
      <c r="A470" s="80" t="s">
        <v>7864</v>
      </c>
      <c r="B470" s="79" t="s">
        <v>7772</v>
      </c>
      <c r="C470" s="84" t="s">
        <v>7979</v>
      </c>
    </row>
    <row r="471" spans="1:3" ht="15">
      <c r="A471" s="80" t="s">
        <v>7864</v>
      </c>
      <c r="B471" s="79" t="s">
        <v>7801</v>
      </c>
      <c r="C471" s="84" t="s">
        <v>7979</v>
      </c>
    </row>
    <row r="472" spans="1:3" ht="15">
      <c r="A472" s="80" t="s">
        <v>7864</v>
      </c>
      <c r="B472" s="79" t="s">
        <v>8179</v>
      </c>
      <c r="C472" s="84" t="s">
        <v>7979</v>
      </c>
    </row>
    <row r="473" spans="1:3" ht="15">
      <c r="A473" s="80" t="s">
        <v>7864</v>
      </c>
      <c r="B473" s="79" t="s">
        <v>8180</v>
      </c>
      <c r="C473" s="84" t="s">
        <v>7979</v>
      </c>
    </row>
    <row r="474" spans="1:3" ht="15">
      <c r="A474" s="80" t="s">
        <v>7864</v>
      </c>
      <c r="B474" s="79" t="s">
        <v>8181</v>
      </c>
      <c r="C474" s="84" t="s">
        <v>7979</v>
      </c>
    </row>
    <row r="475" spans="1:3" ht="15">
      <c r="A475" s="80" t="s">
        <v>7864</v>
      </c>
      <c r="B475" s="79" t="s">
        <v>8182</v>
      </c>
      <c r="C475" s="84" t="s">
        <v>7979</v>
      </c>
    </row>
    <row r="476" spans="1:3" ht="15">
      <c r="A476" s="80" t="s">
        <v>7864</v>
      </c>
      <c r="B476" s="79" t="s">
        <v>8183</v>
      </c>
      <c r="C476" s="84" t="s">
        <v>7979</v>
      </c>
    </row>
    <row r="477" spans="1:3" ht="15">
      <c r="A477" s="80" t="s">
        <v>7864</v>
      </c>
      <c r="B477" s="79" t="s">
        <v>8184</v>
      </c>
      <c r="C477" s="84" t="s">
        <v>7979</v>
      </c>
    </row>
    <row r="478" spans="1:3" ht="15">
      <c r="A478" s="80" t="s">
        <v>7864</v>
      </c>
      <c r="B478" s="79" t="s">
        <v>366</v>
      </c>
      <c r="C478" s="84" t="s">
        <v>7978</v>
      </c>
    </row>
    <row r="479" spans="1:3" ht="15">
      <c r="A479" s="80" t="s">
        <v>7864</v>
      </c>
      <c r="B479" s="79" t="s">
        <v>7832</v>
      </c>
      <c r="C479" s="84" t="s">
        <v>7978</v>
      </c>
    </row>
    <row r="480" spans="1:3" ht="15">
      <c r="A480" s="80" t="s">
        <v>7864</v>
      </c>
      <c r="B480" s="79" t="s">
        <v>8002</v>
      </c>
      <c r="C480" s="84" t="s">
        <v>7978</v>
      </c>
    </row>
    <row r="481" spans="1:3" ht="15">
      <c r="A481" s="80" t="s">
        <v>7864</v>
      </c>
      <c r="B481" s="79" t="s">
        <v>360</v>
      </c>
      <c r="C481" s="84" t="s">
        <v>7978</v>
      </c>
    </row>
    <row r="482" spans="1:3" ht="15">
      <c r="A482" s="80" t="s">
        <v>7864</v>
      </c>
      <c r="B482" s="79" t="s">
        <v>8176</v>
      </c>
      <c r="C482" s="84" t="s">
        <v>7978</v>
      </c>
    </row>
    <row r="483" spans="1:3" ht="15">
      <c r="A483" s="80" t="s">
        <v>7864</v>
      </c>
      <c r="B483" s="79" t="s">
        <v>362</v>
      </c>
      <c r="C483" s="84" t="s">
        <v>7978</v>
      </c>
    </row>
    <row r="484" spans="1:3" ht="15">
      <c r="A484" s="80" t="s">
        <v>7864</v>
      </c>
      <c r="B484" s="79" t="s">
        <v>7769</v>
      </c>
      <c r="C484" s="84" t="s">
        <v>7978</v>
      </c>
    </row>
    <row r="485" spans="1:3" ht="15">
      <c r="A485" s="80" t="s">
        <v>7864</v>
      </c>
      <c r="B485" s="79" t="s">
        <v>7800</v>
      </c>
      <c r="C485" s="84" t="s">
        <v>7978</v>
      </c>
    </row>
    <row r="486" spans="1:3" ht="15">
      <c r="A486" s="80" t="s">
        <v>7864</v>
      </c>
      <c r="B486" s="79" t="s">
        <v>8177</v>
      </c>
      <c r="C486" s="84" t="s">
        <v>7978</v>
      </c>
    </row>
    <row r="487" spans="1:3" ht="15">
      <c r="A487" s="80" t="s">
        <v>7864</v>
      </c>
      <c r="B487" s="79" t="s">
        <v>8178</v>
      </c>
      <c r="C487" s="84" t="s">
        <v>7978</v>
      </c>
    </row>
    <row r="488" spans="1:3" ht="15">
      <c r="A488" s="80" t="s">
        <v>7864</v>
      </c>
      <c r="B488" s="79" t="s">
        <v>8161</v>
      </c>
      <c r="C488" s="84" t="s">
        <v>7978</v>
      </c>
    </row>
    <row r="489" spans="1:3" ht="15">
      <c r="A489" s="80" t="s">
        <v>7864</v>
      </c>
      <c r="B489" s="79" t="s">
        <v>7803</v>
      </c>
      <c r="C489" s="84" t="s">
        <v>7978</v>
      </c>
    </row>
    <row r="490" spans="1:3" ht="15">
      <c r="A490" s="80" t="s">
        <v>7864</v>
      </c>
      <c r="B490" s="79" t="s">
        <v>7802</v>
      </c>
      <c r="C490" s="84" t="s">
        <v>7978</v>
      </c>
    </row>
    <row r="491" spans="1:3" ht="15">
      <c r="A491" s="80" t="s">
        <v>7864</v>
      </c>
      <c r="B491" s="79" t="s">
        <v>7797</v>
      </c>
      <c r="C491" s="84" t="s">
        <v>7978</v>
      </c>
    </row>
    <row r="492" spans="1:3" ht="15">
      <c r="A492" s="80" t="s">
        <v>7864</v>
      </c>
      <c r="B492" s="79" t="s">
        <v>7752</v>
      </c>
      <c r="C492" s="84" t="s">
        <v>7978</v>
      </c>
    </row>
    <row r="493" spans="1:3" ht="15">
      <c r="A493" s="80" t="s">
        <v>7864</v>
      </c>
      <c r="B493" s="79" t="s">
        <v>7799</v>
      </c>
      <c r="C493" s="84" t="s">
        <v>7978</v>
      </c>
    </row>
    <row r="494" spans="1:3" ht="15">
      <c r="A494" s="80" t="s">
        <v>7864</v>
      </c>
      <c r="B494" s="79" t="s">
        <v>7772</v>
      </c>
      <c r="C494" s="84" t="s">
        <v>7978</v>
      </c>
    </row>
    <row r="495" spans="1:3" ht="15">
      <c r="A495" s="80" t="s">
        <v>7864</v>
      </c>
      <c r="B495" s="79" t="s">
        <v>7801</v>
      </c>
      <c r="C495" s="84" t="s">
        <v>7978</v>
      </c>
    </row>
    <row r="496" spans="1:3" ht="15">
      <c r="A496" s="80" t="s">
        <v>7864</v>
      </c>
      <c r="B496" s="79" t="s">
        <v>8179</v>
      </c>
      <c r="C496" s="84" t="s">
        <v>7978</v>
      </c>
    </row>
    <row r="497" spans="1:3" ht="15">
      <c r="A497" s="80" t="s">
        <v>7864</v>
      </c>
      <c r="B497" s="79" t="s">
        <v>8180</v>
      </c>
      <c r="C497" s="84" t="s">
        <v>7978</v>
      </c>
    </row>
    <row r="498" spans="1:3" ht="15">
      <c r="A498" s="80" t="s">
        <v>7864</v>
      </c>
      <c r="B498" s="79" t="s">
        <v>8181</v>
      </c>
      <c r="C498" s="84" t="s">
        <v>7978</v>
      </c>
    </row>
    <row r="499" spans="1:3" ht="15">
      <c r="A499" s="80" t="s">
        <v>7864</v>
      </c>
      <c r="B499" s="79" t="s">
        <v>8182</v>
      </c>
      <c r="C499" s="84" t="s">
        <v>7978</v>
      </c>
    </row>
    <row r="500" spans="1:3" ht="15">
      <c r="A500" s="80" t="s">
        <v>7864</v>
      </c>
      <c r="B500" s="79" t="s">
        <v>8183</v>
      </c>
      <c r="C500" s="84" t="s">
        <v>7978</v>
      </c>
    </row>
    <row r="501" spans="1:3" ht="15">
      <c r="A501" s="80" t="s">
        <v>7864</v>
      </c>
      <c r="B501" s="79" t="s">
        <v>8184</v>
      </c>
      <c r="C501" s="84" t="s">
        <v>7978</v>
      </c>
    </row>
    <row r="502" spans="1:3" ht="15">
      <c r="A502" s="80" t="s">
        <v>7864</v>
      </c>
      <c r="B502" s="79" t="s">
        <v>366</v>
      </c>
      <c r="C502" s="84" t="s">
        <v>7977</v>
      </c>
    </row>
    <row r="503" spans="1:3" ht="15">
      <c r="A503" s="80" t="s">
        <v>7864</v>
      </c>
      <c r="B503" s="79" t="s">
        <v>7832</v>
      </c>
      <c r="C503" s="84" t="s">
        <v>7977</v>
      </c>
    </row>
    <row r="504" spans="1:3" ht="15">
      <c r="A504" s="80" t="s">
        <v>7864</v>
      </c>
      <c r="B504" s="79" t="s">
        <v>8002</v>
      </c>
      <c r="C504" s="84" t="s">
        <v>7977</v>
      </c>
    </row>
    <row r="505" spans="1:3" ht="15">
      <c r="A505" s="80" t="s">
        <v>7864</v>
      </c>
      <c r="B505" s="79" t="s">
        <v>360</v>
      </c>
      <c r="C505" s="84" t="s">
        <v>7977</v>
      </c>
    </row>
    <row r="506" spans="1:3" ht="15">
      <c r="A506" s="80" t="s">
        <v>7864</v>
      </c>
      <c r="B506" s="79" t="s">
        <v>8176</v>
      </c>
      <c r="C506" s="84" t="s">
        <v>7977</v>
      </c>
    </row>
    <row r="507" spans="1:3" ht="15">
      <c r="A507" s="80" t="s">
        <v>7864</v>
      </c>
      <c r="B507" s="79" t="s">
        <v>362</v>
      </c>
      <c r="C507" s="84" t="s">
        <v>7977</v>
      </c>
    </row>
    <row r="508" spans="1:3" ht="15">
      <c r="A508" s="80" t="s">
        <v>7864</v>
      </c>
      <c r="B508" s="79" t="s">
        <v>7769</v>
      </c>
      <c r="C508" s="84" t="s">
        <v>7977</v>
      </c>
    </row>
    <row r="509" spans="1:3" ht="15">
      <c r="A509" s="80" t="s">
        <v>7864</v>
      </c>
      <c r="B509" s="79" t="s">
        <v>7800</v>
      </c>
      <c r="C509" s="84" t="s">
        <v>7977</v>
      </c>
    </row>
    <row r="510" spans="1:3" ht="15">
      <c r="A510" s="80" t="s">
        <v>7864</v>
      </c>
      <c r="B510" s="79" t="s">
        <v>8177</v>
      </c>
      <c r="C510" s="84" t="s">
        <v>7977</v>
      </c>
    </row>
    <row r="511" spans="1:3" ht="15">
      <c r="A511" s="80" t="s">
        <v>7864</v>
      </c>
      <c r="B511" s="79" t="s">
        <v>8178</v>
      </c>
      <c r="C511" s="84" t="s">
        <v>7977</v>
      </c>
    </row>
    <row r="512" spans="1:3" ht="15">
      <c r="A512" s="80" t="s">
        <v>7864</v>
      </c>
      <c r="B512" s="79" t="s">
        <v>8161</v>
      </c>
      <c r="C512" s="84" t="s">
        <v>7977</v>
      </c>
    </row>
    <row r="513" spans="1:3" ht="15">
      <c r="A513" s="80" t="s">
        <v>7864</v>
      </c>
      <c r="B513" s="79" t="s">
        <v>7803</v>
      </c>
      <c r="C513" s="84" t="s">
        <v>7977</v>
      </c>
    </row>
    <row r="514" spans="1:3" ht="15">
      <c r="A514" s="80" t="s">
        <v>7864</v>
      </c>
      <c r="B514" s="79" t="s">
        <v>7802</v>
      </c>
      <c r="C514" s="84" t="s">
        <v>7977</v>
      </c>
    </row>
    <row r="515" spans="1:3" ht="15">
      <c r="A515" s="80" t="s">
        <v>7864</v>
      </c>
      <c r="B515" s="79" t="s">
        <v>7797</v>
      </c>
      <c r="C515" s="84" t="s">
        <v>7977</v>
      </c>
    </row>
    <row r="516" spans="1:3" ht="15">
      <c r="A516" s="80" t="s">
        <v>7864</v>
      </c>
      <c r="B516" s="79" t="s">
        <v>7752</v>
      </c>
      <c r="C516" s="84" t="s">
        <v>7977</v>
      </c>
    </row>
    <row r="517" spans="1:3" ht="15">
      <c r="A517" s="80" t="s">
        <v>7864</v>
      </c>
      <c r="B517" s="79" t="s">
        <v>7799</v>
      </c>
      <c r="C517" s="84" t="s">
        <v>7977</v>
      </c>
    </row>
    <row r="518" spans="1:3" ht="15">
      <c r="A518" s="80" t="s">
        <v>7864</v>
      </c>
      <c r="B518" s="79" t="s">
        <v>7772</v>
      </c>
      <c r="C518" s="84" t="s">
        <v>7977</v>
      </c>
    </row>
    <row r="519" spans="1:3" ht="15">
      <c r="A519" s="80" t="s">
        <v>7864</v>
      </c>
      <c r="B519" s="79" t="s">
        <v>7801</v>
      </c>
      <c r="C519" s="84" t="s">
        <v>7977</v>
      </c>
    </row>
    <row r="520" spans="1:3" ht="15">
      <c r="A520" s="80" t="s">
        <v>7864</v>
      </c>
      <c r="B520" s="79" t="s">
        <v>8179</v>
      </c>
      <c r="C520" s="84" t="s">
        <v>7977</v>
      </c>
    </row>
    <row r="521" spans="1:3" ht="15">
      <c r="A521" s="80" t="s">
        <v>7864</v>
      </c>
      <c r="B521" s="79" t="s">
        <v>8180</v>
      </c>
      <c r="C521" s="84" t="s">
        <v>7977</v>
      </c>
    </row>
    <row r="522" spans="1:3" ht="15">
      <c r="A522" s="80" t="s">
        <v>7864</v>
      </c>
      <c r="B522" s="79" t="s">
        <v>8181</v>
      </c>
      <c r="C522" s="84" t="s">
        <v>7977</v>
      </c>
    </row>
    <row r="523" spans="1:3" ht="15">
      <c r="A523" s="80" t="s">
        <v>7864</v>
      </c>
      <c r="B523" s="79" t="s">
        <v>8182</v>
      </c>
      <c r="C523" s="84" t="s">
        <v>7977</v>
      </c>
    </row>
    <row r="524" spans="1:3" ht="15">
      <c r="A524" s="80" t="s">
        <v>7864</v>
      </c>
      <c r="B524" s="79" t="s">
        <v>8183</v>
      </c>
      <c r="C524" s="84" t="s">
        <v>7977</v>
      </c>
    </row>
    <row r="525" spans="1:3" ht="15">
      <c r="A525" s="80" t="s">
        <v>7864</v>
      </c>
      <c r="B525" s="79" t="s">
        <v>8184</v>
      </c>
      <c r="C525" s="84" t="s">
        <v>7977</v>
      </c>
    </row>
    <row r="526" spans="1:3" ht="15">
      <c r="A526" s="80" t="s">
        <v>7864</v>
      </c>
      <c r="B526" s="79" t="s">
        <v>366</v>
      </c>
      <c r="C526" s="84" t="s">
        <v>7976</v>
      </c>
    </row>
    <row r="527" spans="1:3" ht="15">
      <c r="A527" s="80" t="s">
        <v>7864</v>
      </c>
      <c r="B527" s="79" t="s">
        <v>7832</v>
      </c>
      <c r="C527" s="84" t="s">
        <v>7976</v>
      </c>
    </row>
    <row r="528" spans="1:3" ht="15">
      <c r="A528" s="80" t="s">
        <v>7864</v>
      </c>
      <c r="B528" s="79" t="s">
        <v>8002</v>
      </c>
      <c r="C528" s="84" t="s">
        <v>7976</v>
      </c>
    </row>
    <row r="529" spans="1:3" ht="15">
      <c r="A529" s="80" t="s">
        <v>7864</v>
      </c>
      <c r="B529" s="79" t="s">
        <v>360</v>
      </c>
      <c r="C529" s="84" t="s">
        <v>7976</v>
      </c>
    </row>
    <row r="530" spans="1:3" ht="15">
      <c r="A530" s="80" t="s">
        <v>7864</v>
      </c>
      <c r="B530" s="79" t="s">
        <v>8176</v>
      </c>
      <c r="C530" s="84" t="s">
        <v>7976</v>
      </c>
    </row>
    <row r="531" spans="1:3" ht="15">
      <c r="A531" s="80" t="s">
        <v>7864</v>
      </c>
      <c r="B531" s="79" t="s">
        <v>362</v>
      </c>
      <c r="C531" s="84" t="s">
        <v>7976</v>
      </c>
    </row>
    <row r="532" spans="1:3" ht="15">
      <c r="A532" s="80" t="s">
        <v>7864</v>
      </c>
      <c r="B532" s="79" t="s">
        <v>7769</v>
      </c>
      <c r="C532" s="84" t="s">
        <v>7976</v>
      </c>
    </row>
    <row r="533" spans="1:3" ht="15">
      <c r="A533" s="80" t="s">
        <v>7864</v>
      </c>
      <c r="B533" s="79" t="s">
        <v>7800</v>
      </c>
      <c r="C533" s="84" t="s">
        <v>7976</v>
      </c>
    </row>
    <row r="534" spans="1:3" ht="15">
      <c r="A534" s="80" t="s">
        <v>7864</v>
      </c>
      <c r="B534" s="79" t="s">
        <v>8177</v>
      </c>
      <c r="C534" s="84" t="s">
        <v>7976</v>
      </c>
    </row>
    <row r="535" spans="1:3" ht="15">
      <c r="A535" s="80" t="s">
        <v>7864</v>
      </c>
      <c r="B535" s="79" t="s">
        <v>8178</v>
      </c>
      <c r="C535" s="84" t="s">
        <v>7976</v>
      </c>
    </row>
    <row r="536" spans="1:3" ht="15">
      <c r="A536" s="80" t="s">
        <v>7864</v>
      </c>
      <c r="B536" s="79" t="s">
        <v>8161</v>
      </c>
      <c r="C536" s="84" t="s">
        <v>7976</v>
      </c>
    </row>
    <row r="537" spans="1:3" ht="15">
      <c r="A537" s="80" t="s">
        <v>7864</v>
      </c>
      <c r="B537" s="79" t="s">
        <v>7803</v>
      </c>
      <c r="C537" s="84" t="s">
        <v>7976</v>
      </c>
    </row>
    <row r="538" spans="1:3" ht="15">
      <c r="A538" s="80" t="s">
        <v>7864</v>
      </c>
      <c r="B538" s="79" t="s">
        <v>7802</v>
      </c>
      <c r="C538" s="84" t="s">
        <v>7976</v>
      </c>
    </row>
    <row r="539" spans="1:3" ht="15">
      <c r="A539" s="80" t="s">
        <v>7864</v>
      </c>
      <c r="B539" s="79" t="s">
        <v>7797</v>
      </c>
      <c r="C539" s="84" t="s">
        <v>7976</v>
      </c>
    </row>
    <row r="540" spans="1:3" ht="15">
      <c r="A540" s="80" t="s">
        <v>7864</v>
      </c>
      <c r="B540" s="79" t="s">
        <v>7752</v>
      </c>
      <c r="C540" s="84" t="s">
        <v>7976</v>
      </c>
    </row>
    <row r="541" spans="1:3" ht="15">
      <c r="A541" s="80" t="s">
        <v>7864</v>
      </c>
      <c r="B541" s="79" t="s">
        <v>7799</v>
      </c>
      <c r="C541" s="84" t="s">
        <v>7976</v>
      </c>
    </row>
    <row r="542" spans="1:3" ht="15">
      <c r="A542" s="80" t="s">
        <v>7864</v>
      </c>
      <c r="B542" s="79" t="s">
        <v>7772</v>
      </c>
      <c r="C542" s="84" t="s">
        <v>7976</v>
      </c>
    </row>
    <row r="543" spans="1:3" ht="15">
      <c r="A543" s="80" t="s">
        <v>7864</v>
      </c>
      <c r="B543" s="79" t="s">
        <v>7801</v>
      </c>
      <c r="C543" s="84" t="s">
        <v>7976</v>
      </c>
    </row>
    <row r="544" spans="1:3" ht="15">
      <c r="A544" s="80" t="s">
        <v>7864</v>
      </c>
      <c r="B544" s="79" t="s">
        <v>8179</v>
      </c>
      <c r="C544" s="84" t="s">
        <v>7976</v>
      </c>
    </row>
    <row r="545" spans="1:3" ht="15">
      <c r="A545" s="80" t="s">
        <v>7864</v>
      </c>
      <c r="B545" s="79" t="s">
        <v>8180</v>
      </c>
      <c r="C545" s="84" t="s">
        <v>7976</v>
      </c>
    </row>
    <row r="546" spans="1:3" ht="15">
      <c r="A546" s="80" t="s">
        <v>7864</v>
      </c>
      <c r="B546" s="79" t="s">
        <v>8181</v>
      </c>
      <c r="C546" s="84" t="s">
        <v>7976</v>
      </c>
    </row>
    <row r="547" spans="1:3" ht="15">
      <c r="A547" s="80" t="s">
        <v>7864</v>
      </c>
      <c r="B547" s="79" t="s">
        <v>8182</v>
      </c>
      <c r="C547" s="84" t="s">
        <v>7976</v>
      </c>
    </row>
    <row r="548" spans="1:3" ht="15">
      <c r="A548" s="80" t="s">
        <v>7864</v>
      </c>
      <c r="B548" s="79" t="s">
        <v>8183</v>
      </c>
      <c r="C548" s="84" t="s">
        <v>7976</v>
      </c>
    </row>
    <row r="549" spans="1:3" ht="15">
      <c r="A549" s="80" t="s">
        <v>7864</v>
      </c>
      <c r="B549" s="79" t="s">
        <v>8184</v>
      </c>
      <c r="C549" s="84" t="s">
        <v>7976</v>
      </c>
    </row>
    <row r="550" spans="1:3" ht="15">
      <c r="A550" s="80" t="s">
        <v>7864</v>
      </c>
      <c r="B550" s="79" t="s">
        <v>366</v>
      </c>
      <c r="C550" s="84" t="s">
        <v>7975</v>
      </c>
    </row>
    <row r="551" spans="1:3" ht="15">
      <c r="A551" s="80" t="s">
        <v>7864</v>
      </c>
      <c r="B551" s="79" t="s">
        <v>7832</v>
      </c>
      <c r="C551" s="84" t="s">
        <v>7975</v>
      </c>
    </row>
    <row r="552" spans="1:3" ht="15">
      <c r="A552" s="80" t="s">
        <v>7864</v>
      </c>
      <c r="B552" s="79" t="s">
        <v>8002</v>
      </c>
      <c r="C552" s="84" t="s">
        <v>7975</v>
      </c>
    </row>
    <row r="553" spans="1:3" ht="15">
      <c r="A553" s="80" t="s">
        <v>7864</v>
      </c>
      <c r="B553" s="79" t="s">
        <v>360</v>
      </c>
      <c r="C553" s="84" t="s">
        <v>7975</v>
      </c>
    </row>
    <row r="554" spans="1:3" ht="15">
      <c r="A554" s="80" t="s">
        <v>7864</v>
      </c>
      <c r="B554" s="79" t="s">
        <v>8176</v>
      </c>
      <c r="C554" s="84" t="s">
        <v>7975</v>
      </c>
    </row>
    <row r="555" spans="1:3" ht="15">
      <c r="A555" s="80" t="s">
        <v>7864</v>
      </c>
      <c r="B555" s="79" t="s">
        <v>362</v>
      </c>
      <c r="C555" s="84" t="s">
        <v>7975</v>
      </c>
    </row>
    <row r="556" spans="1:3" ht="15">
      <c r="A556" s="80" t="s">
        <v>7864</v>
      </c>
      <c r="B556" s="79" t="s">
        <v>7769</v>
      </c>
      <c r="C556" s="84" t="s">
        <v>7975</v>
      </c>
    </row>
    <row r="557" spans="1:3" ht="15">
      <c r="A557" s="80" t="s">
        <v>7864</v>
      </c>
      <c r="B557" s="79" t="s">
        <v>7800</v>
      </c>
      <c r="C557" s="84" t="s">
        <v>7975</v>
      </c>
    </row>
    <row r="558" spans="1:3" ht="15">
      <c r="A558" s="80" t="s">
        <v>7864</v>
      </c>
      <c r="B558" s="79" t="s">
        <v>8177</v>
      </c>
      <c r="C558" s="84" t="s">
        <v>7975</v>
      </c>
    </row>
    <row r="559" spans="1:3" ht="15">
      <c r="A559" s="80" t="s">
        <v>7864</v>
      </c>
      <c r="B559" s="79" t="s">
        <v>8178</v>
      </c>
      <c r="C559" s="84" t="s">
        <v>7975</v>
      </c>
    </row>
    <row r="560" spans="1:3" ht="15">
      <c r="A560" s="80" t="s">
        <v>7864</v>
      </c>
      <c r="B560" s="79" t="s">
        <v>8161</v>
      </c>
      <c r="C560" s="84" t="s">
        <v>7975</v>
      </c>
    </row>
    <row r="561" spans="1:3" ht="15">
      <c r="A561" s="80" t="s">
        <v>7864</v>
      </c>
      <c r="B561" s="79" t="s">
        <v>7803</v>
      </c>
      <c r="C561" s="84" t="s">
        <v>7975</v>
      </c>
    </row>
    <row r="562" spans="1:3" ht="15">
      <c r="A562" s="80" t="s">
        <v>7864</v>
      </c>
      <c r="B562" s="79" t="s">
        <v>7802</v>
      </c>
      <c r="C562" s="84" t="s">
        <v>7975</v>
      </c>
    </row>
    <row r="563" spans="1:3" ht="15">
      <c r="A563" s="80" t="s">
        <v>7864</v>
      </c>
      <c r="B563" s="79" t="s">
        <v>7797</v>
      </c>
      <c r="C563" s="84" t="s">
        <v>7975</v>
      </c>
    </row>
    <row r="564" spans="1:3" ht="15">
      <c r="A564" s="80" t="s">
        <v>7864</v>
      </c>
      <c r="B564" s="79" t="s">
        <v>7752</v>
      </c>
      <c r="C564" s="84" t="s">
        <v>7975</v>
      </c>
    </row>
    <row r="565" spans="1:3" ht="15">
      <c r="A565" s="80" t="s">
        <v>7864</v>
      </c>
      <c r="B565" s="79" t="s">
        <v>7799</v>
      </c>
      <c r="C565" s="84" t="s">
        <v>7975</v>
      </c>
    </row>
    <row r="566" spans="1:3" ht="15">
      <c r="A566" s="80" t="s">
        <v>7864</v>
      </c>
      <c r="B566" s="79" t="s">
        <v>7772</v>
      </c>
      <c r="C566" s="84" t="s">
        <v>7975</v>
      </c>
    </row>
    <row r="567" spans="1:3" ht="15">
      <c r="A567" s="80" t="s">
        <v>7864</v>
      </c>
      <c r="B567" s="79" t="s">
        <v>7801</v>
      </c>
      <c r="C567" s="84" t="s">
        <v>7975</v>
      </c>
    </row>
    <row r="568" spans="1:3" ht="15">
      <c r="A568" s="80" t="s">
        <v>7864</v>
      </c>
      <c r="B568" s="79" t="s">
        <v>8179</v>
      </c>
      <c r="C568" s="84" t="s">
        <v>7975</v>
      </c>
    </row>
    <row r="569" spans="1:3" ht="15">
      <c r="A569" s="80" t="s">
        <v>7864</v>
      </c>
      <c r="B569" s="79" t="s">
        <v>8180</v>
      </c>
      <c r="C569" s="84" t="s">
        <v>7975</v>
      </c>
    </row>
    <row r="570" spans="1:3" ht="15">
      <c r="A570" s="80" t="s">
        <v>7864</v>
      </c>
      <c r="B570" s="79" t="s">
        <v>8181</v>
      </c>
      <c r="C570" s="84" t="s">
        <v>7975</v>
      </c>
    </row>
    <row r="571" spans="1:3" ht="15">
      <c r="A571" s="80" t="s">
        <v>7864</v>
      </c>
      <c r="B571" s="79" t="s">
        <v>8182</v>
      </c>
      <c r="C571" s="84" t="s">
        <v>7975</v>
      </c>
    </row>
    <row r="572" spans="1:3" ht="15">
      <c r="A572" s="80" t="s">
        <v>7864</v>
      </c>
      <c r="B572" s="79" t="s">
        <v>8183</v>
      </c>
      <c r="C572" s="84" t="s">
        <v>7975</v>
      </c>
    </row>
    <row r="573" spans="1:3" ht="15">
      <c r="A573" s="80" t="s">
        <v>7864</v>
      </c>
      <c r="B573" s="79" t="s">
        <v>8184</v>
      </c>
      <c r="C573" s="84" t="s">
        <v>7975</v>
      </c>
    </row>
    <row r="574" spans="1:3" ht="15">
      <c r="A574" s="80" t="s">
        <v>7864</v>
      </c>
      <c r="B574" s="79" t="s">
        <v>366</v>
      </c>
      <c r="C574" s="84" t="s">
        <v>7974</v>
      </c>
    </row>
    <row r="575" spans="1:3" ht="15">
      <c r="A575" s="80" t="s">
        <v>7864</v>
      </c>
      <c r="B575" s="79" t="s">
        <v>7832</v>
      </c>
      <c r="C575" s="84" t="s">
        <v>7974</v>
      </c>
    </row>
    <row r="576" spans="1:3" ht="15">
      <c r="A576" s="80" t="s">
        <v>7864</v>
      </c>
      <c r="B576" s="79" t="s">
        <v>8002</v>
      </c>
      <c r="C576" s="84" t="s">
        <v>7974</v>
      </c>
    </row>
    <row r="577" spans="1:3" ht="15">
      <c r="A577" s="80" t="s">
        <v>7864</v>
      </c>
      <c r="B577" s="79" t="s">
        <v>360</v>
      </c>
      <c r="C577" s="84" t="s">
        <v>7974</v>
      </c>
    </row>
    <row r="578" spans="1:3" ht="15">
      <c r="A578" s="80" t="s">
        <v>7864</v>
      </c>
      <c r="B578" s="79" t="s">
        <v>8176</v>
      </c>
      <c r="C578" s="84" t="s">
        <v>7974</v>
      </c>
    </row>
    <row r="579" spans="1:3" ht="15">
      <c r="A579" s="80" t="s">
        <v>7864</v>
      </c>
      <c r="B579" s="79" t="s">
        <v>362</v>
      </c>
      <c r="C579" s="84" t="s">
        <v>7974</v>
      </c>
    </row>
    <row r="580" spans="1:3" ht="15">
      <c r="A580" s="80" t="s">
        <v>7864</v>
      </c>
      <c r="B580" s="79" t="s">
        <v>7769</v>
      </c>
      <c r="C580" s="84" t="s">
        <v>7974</v>
      </c>
    </row>
    <row r="581" spans="1:3" ht="15">
      <c r="A581" s="80" t="s">
        <v>7864</v>
      </c>
      <c r="B581" s="79" t="s">
        <v>7800</v>
      </c>
      <c r="C581" s="84" t="s">
        <v>7974</v>
      </c>
    </row>
    <row r="582" spans="1:3" ht="15">
      <c r="A582" s="80" t="s">
        <v>7864</v>
      </c>
      <c r="B582" s="79" t="s">
        <v>8177</v>
      </c>
      <c r="C582" s="84" t="s">
        <v>7974</v>
      </c>
    </row>
    <row r="583" spans="1:3" ht="15">
      <c r="A583" s="80" t="s">
        <v>7864</v>
      </c>
      <c r="B583" s="79" t="s">
        <v>8178</v>
      </c>
      <c r="C583" s="84" t="s">
        <v>7974</v>
      </c>
    </row>
    <row r="584" spans="1:3" ht="15">
      <c r="A584" s="80" t="s">
        <v>7864</v>
      </c>
      <c r="B584" s="79" t="s">
        <v>8161</v>
      </c>
      <c r="C584" s="84" t="s">
        <v>7974</v>
      </c>
    </row>
    <row r="585" spans="1:3" ht="15">
      <c r="A585" s="80" t="s">
        <v>7864</v>
      </c>
      <c r="B585" s="79" t="s">
        <v>7803</v>
      </c>
      <c r="C585" s="84" t="s">
        <v>7974</v>
      </c>
    </row>
    <row r="586" spans="1:3" ht="15">
      <c r="A586" s="80" t="s">
        <v>7864</v>
      </c>
      <c r="B586" s="79" t="s">
        <v>7802</v>
      </c>
      <c r="C586" s="84" t="s">
        <v>7974</v>
      </c>
    </row>
    <row r="587" spans="1:3" ht="15">
      <c r="A587" s="80" t="s">
        <v>7864</v>
      </c>
      <c r="B587" s="79" t="s">
        <v>7797</v>
      </c>
      <c r="C587" s="84" t="s">
        <v>7974</v>
      </c>
    </row>
    <row r="588" spans="1:3" ht="15">
      <c r="A588" s="80" t="s">
        <v>7864</v>
      </c>
      <c r="B588" s="79" t="s">
        <v>7752</v>
      </c>
      <c r="C588" s="84" t="s">
        <v>7974</v>
      </c>
    </row>
    <row r="589" spans="1:3" ht="15">
      <c r="A589" s="80" t="s">
        <v>7864</v>
      </c>
      <c r="B589" s="79" t="s">
        <v>7799</v>
      </c>
      <c r="C589" s="84" t="s">
        <v>7974</v>
      </c>
    </row>
    <row r="590" spans="1:3" ht="15">
      <c r="A590" s="80" t="s">
        <v>7864</v>
      </c>
      <c r="B590" s="79" t="s">
        <v>7772</v>
      </c>
      <c r="C590" s="84" t="s">
        <v>7974</v>
      </c>
    </row>
    <row r="591" spans="1:3" ht="15">
      <c r="A591" s="80" t="s">
        <v>7864</v>
      </c>
      <c r="B591" s="79" t="s">
        <v>7801</v>
      </c>
      <c r="C591" s="84" t="s">
        <v>7974</v>
      </c>
    </row>
    <row r="592" spans="1:3" ht="15">
      <c r="A592" s="80" t="s">
        <v>7864</v>
      </c>
      <c r="B592" s="79" t="s">
        <v>8179</v>
      </c>
      <c r="C592" s="84" t="s">
        <v>7974</v>
      </c>
    </row>
    <row r="593" spans="1:3" ht="15">
      <c r="A593" s="80" t="s">
        <v>7864</v>
      </c>
      <c r="B593" s="79" t="s">
        <v>8180</v>
      </c>
      <c r="C593" s="84" t="s">
        <v>7974</v>
      </c>
    </row>
    <row r="594" spans="1:3" ht="15">
      <c r="A594" s="80" t="s">
        <v>7864</v>
      </c>
      <c r="B594" s="79" t="s">
        <v>8181</v>
      </c>
      <c r="C594" s="84" t="s">
        <v>7974</v>
      </c>
    </row>
    <row r="595" spans="1:3" ht="15">
      <c r="A595" s="80" t="s">
        <v>7864</v>
      </c>
      <c r="B595" s="79" t="s">
        <v>8182</v>
      </c>
      <c r="C595" s="84" t="s">
        <v>7974</v>
      </c>
    </row>
    <row r="596" spans="1:3" ht="15">
      <c r="A596" s="80" t="s">
        <v>7864</v>
      </c>
      <c r="B596" s="79" t="s">
        <v>8183</v>
      </c>
      <c r="C596" s="84" t="s">
        <v>7974</v>
      </c>
    </row>
    <row r="597" spans="1:3" ht="15">
      <c r="A597" s="80" t="s">
        <v>7864</v>
      </c>
      <c r="B597" s="79" t="s">
        <v>8184</v>
      </c>
      <c r="C597" s="84" t="s">
        <v>7974</v>
      </c>
    </row>
    <row r="598" spans="1:3" ht="15">
      <c r="A598" s="80" t="s">
        <v>7864</v>
      </c>
      <c r="B598" s="79" t="s">
        <v>366</v>
      </c>
      <c r="C598" s="84" t="s">
        <v>7973</v>
      </c>
    </row>
    <row r="599" spans="1:3" ht="15">
      <c r="A599" s="80" t="s">
        <v>7864</v>
      </c>
      <c r="B599" s="79" t="s">
        <v>7832</v>
      </c>
      <c r="C599" s="84" t="s">
        <v>7973</v>
      </c>
    </row>
    <row r="600" spans="1:3" ht="15">
      <c r="A600" s="80" t="s">
        <v>7864</v>
      </c>
      <c r="B600" s="79" t="s">
        <v>8002</v>
      </c>
      <c r="C600" s="84" t="s">
        <v>7973</v>
      </c>
    </row>
    <row r="601" spans="1:3" ht="15">
      <c r="A601" s="80" t="s">
        <v>7864</v>
      </c>
      <c r="B601" s="79" t="s">
        <v>360</v>
      </c>
      <c r="C601" s="84" t="s">
        <v>7973</v>
      </c>
    </row>
    <row r="602" spans="1:3" ht="15">
      <c r="A602" s="80" t="s">
        <v>7864</v>
      </c>
      <c r="B602" s="79" t="s">
        <v>8176</v>
      </c>
      <c r="C602" s="84" t="s">
        <v>7973</v>
      </c>
    </row>
    <row r="603" spans="1:3" ht="15">
      <c r="A603" s="80" t="s">
        <v>7864</v>
      </c>
      <c r="B603" s="79" t="s">
        <v>362</v>
      </c>
      <c r="C603" s="84" t="s">
        <v>7973</v>
      </c>
    </row>
    <row r="604" spans="1:3" ht="15">
      <c r="A604" s="80" t="s">
        <v>7864</v>
      </c>
      <c r="B604" s="79" t="s">
        <v>7769</v>
      </c>
      <c r="C604" s="84" t="s">
        <v>7973</v>
      </c>
    </row>
    <row r="605" spans="1:3" ht="15">
      <c r="A605" s="80" t="s">
        <v>7864</v>
      </c>
      <c r="B605" s="79" t="s">
        <v>7800</v>
      </c>
      <c r="C605" s="84" t="s">
        <v>7973</v>
      </c>
    </row>
    <row r="606" spans="1:3" ht="15">
      <c r="A606" s="80" t="s">
        <v>7864</v>
      </c>
      <c r="B606" s="79" t="s">
        <v>8177</v>
      </c>
      <c r="C606" s="84" t="s">
        <v>7973</v>
      </c>
    </row>
    <row r="607" spans="1:3" ht="15">
      <c r="A607" s="80" t="s">
        <v>7864</v>
      </c>
      <c r="B607" s="79" t="s">
        <v>8178</v>
      </c>
      <c r="C607" s="84" t="s">
        <v>7973</v>
      </c>
    </row>
    <row r="608" spans="1:3" ht="15">
      <c r="A608" s="80" t="s">
        <v>7864</v>
      </c>
      <c r="B608" s="79" t="s">
        <v>8161</v>
      </c>
      <c r="C608" s="84" t="s">
        <v>7973</v>
      </c>
    </row>
    <row r="609" spans="1:3" ht="15">
      <c r="A609" s="80" t="s">
        <v>7864</v>
      </c>
      <c r="B609" s="79" t="s">
        <v>7803</v>
      </c>
      <c r="C609" s="84" t="s">
        <v>7973</v>
      </c>
    </row>
    <row r="610" spans="1:3" ht="15">
      <c r="A610" s="80" t="s">
        <v>7864</v>
      </c>
      <c r="B610" s="79" t="s">
        <v>7802</v>
      </c>
      <c r="C610" s="84" t="s">
        <v>7973</v>
      </c>
    </row>
    <row r="611" spans="1:3" ht="15">
      <c r="A611" s="80" t="s">
        <v>7864</v>
      </c>
      <c r="B611" s="79" t="s">
        <v>7797</v>
      </c>
      <c r="C611" s="84" t="s">
        <v>7973</v>
      </c>
    </row>
    <row r="612" spans="1:3" ht="15">
      <c r="A612" s="80" t="s">
        <v>7864</v>
      </c>
      <c r="B612" s="79" t="s">
        <v>7752</v>
      </c>
      <c r="C612" s="84" t="s">
        <v>7973</v>
      </c>
    </row>
    <row r="613" spans="1:3" ht="15">
      <c r="A613" s="80" t="s">
        <v>7864</v>
      </c>
      <c r="B613" s="79" t="s">
        <v>7799</v>
      </c>
      <c r="C613" s="84" t="s">
        <v>7973</v>
      </c>
    </row>
    <row r="614" spans="1:3" ht="15">
      <c r="A614" s="80" t="s">
        <v>7864</v>
      </c>
      <c r="B614" s="79" t="s">
        <v>7772</v>
      </c>
      <c r="C614" s="84" t="s">
        <v>7973</v>
      </c>
    </row>
    <row r="615" spans="1:3" ht="15">
      <c r="A615" s="80" t="s">
        <v>7864</v>
      </c>
      <c r="B615" s="79" t="s">
        <v>7801</v>
      </c>
      <c r="C615" s="84" t="s">
        <v>7973</v>
      </c>
    </row>
    <row r="616" spans="1:3" ht="15">
      <c r="A616" s="80" t="s">
        <v>7864</v>
      </c>
      <c r="B616" s="79" t="s">
        <v>8179</v>
      </c>
      <c r="C616" s="84" t="s">
        <v>7973</v>
      </c>
    </row>
    <row r="617" spans="1:3" ht="15">
      <c r="A617" s="80" t="s">
        <v>7864</v>
      </c>
      <c r="B617" s="79" t="s">
        <v>8180</v>
      </c>
      <c r="C617" s="84" t="s">
        <v>7973</v>
      </c>
    </row>
    <row r="618" spans="1:3" ht="15">
      <c r="A618" s="80" t="s">
        <v>7864</v>
      </c>
      <c r="B618" s="79" t="s">
        <v>8181</v>
      </c>
      <c r="C618" s="84" t="s">
        <v>7973</v>
      </c>
    </row>
    <row r="619" spans="1:3" ht="15">
      <c r="A619" s="80" t="s">
        <v>7864</v>
      </c>
      <c r="B619" s="79" t="s">
        <v>8182</v>
      </c>
      <c r="C619" s="84" t="s">
        <v>7973</v>
      </c>
    </row>
    <row r="620" spans="1:3" ht="15">
      <c r="A620" s="80" t="s">
        <v>7864</v>
      </c>
      <c r="B620" s="79" t="s">
        <v>8183</v>
      </c>
      <c r="C620" s="84" t="s">
        <v>7973</v>
      </c>
    </row>
    <row r="621" spans="1:3" ht="15">
      <c r="A621" s="80" t="s">
        <v>7864</v>
      </c>
      <c r="B621" s="79" t="s">
        <v>8184</v>
      </c>
      <c r="C621" s="84" t="s">
        <v>7973</v>
      </c>
    </row>
    <row r="622" spans="1:3" ht="15">
      <c r="A622" s="80" t="s">
        <v>7864</v>
      </c>
      <c r="B622" s="79" t="s">
        <v>366</v>
      </c>
      <c r="C622" s="84" t="s">
        <v>7972</v>
      </c>
    </row>
    <row r="623" spans="1:3" ht="15">
      <c r="A623" s="80" t="s">
        <v>7864</v>
      </c>
      <c r="B623" s="79" t="s">
        <v>7832</v>
      </c>
      <c r="C623" s="84" t="s">
        <v>7972</v>
      </c>
    </row>
    <row r="624" spans="1:3" ht="15">
      <c r="A624" s="80" t="s">
        <v>7864</v>
      </c>
      <c r="B624" s="79" t="s">
        <v>8002</v>
      </c>
      <c r="C624" s="84" t="s">
        <v>7972</v>
      </c>
    </row>
    <row r="625" spans="1:3" ht="15">
      <c r="A625" s="80" t="s">
        <v>7864</v>
      </c>
      <c r="B625" s="79" t="s">
        <v>360</v>
      </c>
      <c r="C625" s="84" t="s">
        <v>7972</v>
      </c>
    </row>
    <row r="626" spans="1:3" ht="15">
      <c r="A626" s="80" t="s">
        <v>7864</v>
      </c>
      <c r="B626" s="79" t="s">
        <v>8176</v>
      </c>
      <c r="C626" s="84" t="s">
        <v>7972</v>
      </c>
    </row>
    <row r="627" spans="1:3" ht="15">
      <c r="A627" s="80" t="s">
        <v>7864</v>
      </c>
      <c r="B627" s="79" t="s">
        <v>362</v>
      </c>
      <c r="C627" s="84" t="s">
        <v>7972</v>
      </c>
    </row>
    <row r="628" spans="1:3" ht="15">
      <c r="A628" s="80" t="s">
        <v>7864</v>
      </c>
      <c r="B628" s="79" t="s">
        <v>7769</v>
      </c>
      <c r="C628" s="84" t="s">
        <v>7972</v>
      </c>
    </row>
    <row r="629" spans="1:3" ht="15">
      <c r="A629" s="80" t="s">
        <v>7864</v>
      </c>
      <c r="B629" s="79" t="s">
        <v>7800</v>
      </c>
      <c r="C629" s="84" t="s">
        <v>7972</v>
      </c>
    </row>
    <row r="630" spans="1:3" ht="15">
      <c r="A630" s="80" t="s">
        <v>7864</v>
      </c>
      <c r="B630" s="79" t="s">
        <v>8177</v>
      </c>
      <c r="C630" s="84" t="s">
        <v>7972</v>
      </c>
    </row>
    <row r="631" spans="1:3" ht="15">
      <c r="A631" s="80" t="s">
        <v>7864</v>
      </c>
      <c r="B631" s="79" t="s">
        <v>8178</v>
      </c>
      <c r="C631" s="84" t="s">
        <v>7972</v>
      </c>
    </row>
    <row r="632" spans="1:3" ht="15">
      <c r="A632" s="80" t="s">
        <v>7864</v>
      </c>
      <c r="B632" s="79" t="s">
        <v>8161</v>
      </c>
      <c r="C632" s="84" t="s">
        <v>7972</v>
      </c>
    </row>
    <row r="633" spans="1:3" ht="15">
      <c r="A633" s="80" t="s">
        <v>7864</v>
      </c>
      <c r="B633" s="79" t="s">
        <v>7803</v>
      </c>
      <c r="C633" s="84" t="s">
        <v>7972</v>
      </c>
    </row>
    <row r="634" spans="1:3" ht="15">
      <c r="A634" s="80" t="s">
        <v>7864</v>
      </c>
      <c r="B634" s="79" t="s">
        <v>7802</v>
      </c>
      <c r="C634" s="84" t="s">
        <v>7972</v>
      </c>
    </row>
    <row r="635" spans="1:3" ht="15">
      <c r="A635" s="80" t="s">
        <v>7864</v>
      </c>
      <c r="B635" s="79" t="s">
        <v>7797</v>
      </c>
      <c r="C635" s="84" t="s">
        <v>7972</v>
      </c>
    </row>
    <row r="636" spans="1:3" ht="15">
      <c r="A636" s="80" t="s">
        <v>7864</v>
      </c>
      <c r="B636" s="79" t="s">
        <v>7752</v>
      </c>
      <c r="C636" s="84" t="s">
        <v>7972</v>
      </c>
    </row>
    <row r="637" spans="1:3" ht="15">
      <c r="A637" s="80" t="s">
        <v>7864</v>
      </c>
      <c r="B637" s="79" t="s">
        <v>7799</v>
      </c>
      <c r="C637" s="84" t="s">
        <v>7972</v>
      </c>
    </row>
    <row r="638" spans="1:3" ht="15">
      <c r="A638" s="80" t="s">
        <v>7864</v>
      </c>
      <c r="B638" s="79" t="s">
        <v>7772</v>
      </c>
      <c r="C638" s="84" t="s">
        <v>7972</v>
      </c>
    </row>
    <row r="639" spans="1:3" ht="15">
      <c r="A639" s="80" t="s">
        <v>7864</v>
      </c>
      <c r="B639" s="79" t="s">
        <v>7801</v>
      </c>
      <c r="C639" s="84" t="s">
        <v>7972</v>
      </c>
    </row>
    <row r="640" spans="1:3" ht="15">
      <c r="A640" s="80" t="s">
        <v>7864</v>
      </c>
      <c r="B640" s="79" t="s">
        <v>8179</v>
      </c>
      <c r="C640" s="84" t="s">
        <v>7972</v>
      </c>
    </row>
    <row r="641" spans="1:3" ht="15">
      <c r="A641" s="80" t="s">
        <v>7864</v>
      </c>
      <c r="B641" s="79" t="s">
        <v>8180</v>
      </c>
      <c r="C641" s="84" t="s">
        <v>7972</v>
      </c>
    </row>
    <row r="642" spans="1:3" ht="15">
      <c r="A642" s="80" t="s">
        <v>7864</v>
      </c>
      <c r="B642" s="79" t="s">
        <v>8181</v>
      </c>
      <c r="C642" s="84" t="s">
        <v>7972</v>
      </c>
    </row>
    <row r="643" spans="1:3" ht="15">
      <c r="A643" s="80" t="s">
        <v>7864</v>
      </c>
      <c r="B643" s="79" t="s">
        <v>8182</v>
      </c>
      <c r="C643" s="84" t="s">
        <v>7972</v>
      </c>
    </row>
    <row r="644" spans="1:3" ht="15">
      <c r="A644" s="80" t="s">
        <v>7864</v>
      </c>
      <c r="B644" s="79" t="s">
        <v>8183</v>
      </c>
      <c r="C644" s="84" t="s">
        <v>7972</v>
      </c>
    </row>
    <row r="645" spans="1:3" ht="15">
      <c r="A645" s="80" t="s">
        <v>7864</v>
      </c>
      <c r="B645" s="79" t="s">
        <v>8184</v>
      </c>
      <c r="C645" s="84" t="s">
        <v>7972</v>
      </c>
    </row>
    <row r="646" spans="1:3" ht="15">
      <c r="A646" s="80" t="s">
        <v>7863</v>
      </c>
      <c r="B646" s="79" t="s">
        <v>366</v>
      </c>
      <c r="C646" s="84" t="s">
        <v>7971</v>
      </c>
    </row>
    <row r="647" spans="1:3" ht="15">
      <c r="A647" s="80" t="s">
        <v>7863</v>
      </c>
      <c r="B647" s="79" t="s">
        <v>7832</v>
      </c>
      <c r="C647" s="84" t="s">
        <v>7971</v>
      </c>
    </row>
    <row r="648" spans="1:3" ht="15">
      <c r="A648" s="80" t="s">
        <v>7863</v>
      </c>
      <c r="B648" s="79" t="s">
        <v>8002</v>
      </c>
      <c r="C648" s="84" t="s">
        <v>7971</v>
      </c>
    </row>
    <row r="649" spans="1:3" ht="15">
      <c r="A649" s="80" t="s">
        <v>7863</v>
      </c>
      <c r="B649" s="79" t="s">
        <v>360</v>
      </c>
      <c r="C649" s="84" t="s">
        <v>7971</v>
      </c>
    </row>
    <row r="650" spans="1:3" ht="15">
      <c r="A650" s="80" t="s">
        <v>7863</v>
      </c>
      <c r="B650" s="79" t="s">
        <v>8176</v>
      </c>
      <c r="C650" s="84" t="s">
        <v>7971</v>
      </c>
    </row>
    <row r="651" spans="1:3" ht="15">
      <c r="A651" s="80" t="s">
        <v>7863</v>
      </c>
      <c r="B651" s="79" t="s">
        <v>362</v>
      </c>
      <c r="C651" s="84" t="s">
        <v>7971</v>
      </c>
    </row>
    <row r="652" spans="1:3" ht="15">
      <c r="A652" s="80" t="s">
        <v>7863</v>
      </c>
      <c r="B652" s="79" t="s">
        <v>7769</v>
      </c>
      <c r="C652" s="84" t="s">
        <v>7971</v>
      </c>
    </row>
    <row r="653" spans="1:3" ht="15">
      <c r="A653" s="80" t="s">
        <v>7863</v>
      </c>
      <c r="B653" s="79" t="s">
        <v>7800</v>
      </c>
      <c r="C653" s="84" t="s">
        <v>7971</v>
      </c>
    </row>
    <row r="654" spans="1:3" ht="15">
      <c r="A654" s="80" t="s">
        <v>7863</v>
      </c>
      <c r="B654" s="79" t="s">
        <v>8177</v>
      </c>
      <c r="C654" s="84" t="s">
        <v>7971</v>
      </c>
    </row>
    <row r="655" spans="1:3" ht="15">
      <c r="A655" s="80" t="s">
        <v>7863</v>
      </c>
      <c r="B655" s="79" t="s">
        <v>8178</v>
      </c>
      <c r="C655" s="84" t="s">
        <v>7971</v>
      </c>
    </row>
    <row r="656" spans="1:3" ht="15">
      <c r="A656" s="80" t="s">
        <v>7863</v>
      </c>
      <c r="B656" s="79" t="s">
        <v>8161</v>
      </c>
      <c r="C656" s="84" t="s">
        <v>7971</v>
      </c>
    </row>
    <row r="657" spans="1:3" ht="15">
      <c r="A657" s="80" t="s">
        <v>7863</v>
      </c>
      <c r="B657" s="79" t="s">
        <v>7803</v>
      </c>
      <c r="C657" s="84" t="s">
        <v>7971</v>
      </c>
    </row>
    <row r="658" spans="1:3" ht="15">
      <c r="A658" s="80" t="s">
        <v>7863</v>
      </c>
      <c r="B658" s="79" t="s">
        <v>7802</v>
      </c>
      <c r="C658" s="84" t="s">
        <v>7971</v>
      </c>
    </row>
    <row r="659" spans="1:3" ht="15">
      <c r="A659" s="80" t="s">
        <v>7863</v>
      </c>
      <c r="B659" s="79" t="s">
        <v>7797</v>
      </c>
      <c r="C659" s="84" t="s">
        <v>7971</v>
      </c>
    </row>
    <row r="660" spans="1:3" ht="15">
      <c r="A660" s="80" t="s">
        <v>7863</v>
      </c>
      <c r="B660" s="79" t="s">
        <v>7752</v>
      </c>
      <c r="C660" s="84" t="s">
        <v>7971</v>
      </c>
    </row>
    <row r="661" spans="1:3" ht="15">
      <c r="A661" s="80" t="s">
        <v>7863</v>
      </c>
      <c r="B661" s="79" t="s">
        <v>7799</v>
      </c>
      <c r="C661" s="84" t="s">
        <v>7971</v>
      </c>
    </row>
    <row r="662" spans="1:3" ht="15">
      <c r="A662" s="80" t="s">
        <v>7863</v>
      </c>
      <c r="B662" s="79" t="s">
        <v>7772</v>
      </c>
      <c r="C662" s="84" t="s">
        <v>7971</v>
      </c>
    </row>
    <row r="663" spans="1:3" ht="15">
      <c r="A663" s="80" t="s">
        <v>7863</v>
      </c>
      <c r="B663" s="79" t="s">
        <v>7801</v>
      </c>
      <c r="C663" s="84" t="s">
        <v>7971</v>
      </c>
    </row>
    <row r="664" spans="1:3" ht="15">
      <c r="A664" s="80" t="s">
        <v>7863</v>
      </c>
      <c r="B664" s="79" t="s">
        <v>8179</v>
      </c>
      <c r="C664" s="84" t="s">
        <v>7971</v>
      </c>
    </row>
    <row r="665" spans="1:3" ht="15">
      <c r="A665" s="80" t="s">
        <v>7863</v>
      </c>
      <c r="B665" s="79" t="s">
        <v>8180</v>
      </c>
      <c r="C665" s="84" t="s">
        <v>7971</v>
      </c>
    </row>
    <row r="666" spans="1:3" ht="15">
      <c r="A666" s="80" t="s">
        <v>7863</v>
      </c>
      <c r="B666" s="79" t="s">
        <v>8181</v>
      </c>
      <c r="C666" s="84" t="s">
        <v>7971</v>
      </c>
    </row>
    <row r="667" spans="1:3" ht="15">
      <c r="A667" s="80" t="s">
        <v>7863</v>
      </c>
      <c r="B667" s="79" t="s">
        <v>8182</v>
      </c>
      <c r="C667" s="84" t="s">
        <v>7971</v>
      </c>
    </row>
    <row r="668" spans="1:3" ht="15">
      <c r="A668" s="80" t="s">
        <v>7863</v>
      </c>
      <c r="B668" s="79" t="s">
        <v>8183</v>
      </c>
      <c r="C668" s="84" t="s">
        <v>7971</v>
      </c>
    </row>
    <row r="669" spans="1:3" ht="15">
      <c r="A669" s="80" t="s">
        <v>7863</v>
      </c>
      <c r="B669" s="79" t="s">
        <v>8184</v>
      </c>
      <c r="C669" s="84" t="s">
        <v>7971</v>
      </c>
    </row>
    <row r="670" spans="1:3" ht="15">
      <c r="A670" s="80" t="s">
        <v>7863</v>
      </c>
      <c r="B670" s="79" t="s">
        <v>366</v>
      </c>
      <c r="C670" s="84" t="s">
        <v>7970</v>
      </c>
    </row>
    <row r="671" spans="1:3" ht="15">
      <c r="A671" s="80" t="s">
        <v>7863</v>
      </c>
      <c r="B671" s="79" t="s">
        <v>7832</v>
      </c>
      <c r="C671" s="84" t="s">
        <v>7970</v>
      </c>
    </row>
    <row r="672" spans="1:3" ht="15">
      <c r="A672" s="80" t="s">
        <v>7863</v>
      </c>
      <c r="B672" s="79" t="s">
        <v>8002</v>
      </c>
      <c r="C672" s="84" t="s">
        <v>7970</v>
      </c>
    </row>
    <row r="673" spans="1:3" ht="15">
      <c r="A673" s="80" t="s">
        <v>7863</v>
      </c>
      <c r="B673" s="79" t="s">
        <v>360</v>
      </c>
      <c r="C673" s="84" t="s">
        <v>7970</v>
      </c>
    </row>
    <row r="674" spans="1:3" ht="15">
      <c r="A674" s="80" t="s">
        <v>7863</v>
      </c>
      <c r="B674" s="79" t="s">
        <v>8176</v>
      </c>
      <c r="C674" s="84" t="s">
        <v>7970</v>
      </c>
    </row>
    <row r="675" spans="1:3" ht="15">
      <c r="A675" s="80" t="s">
        <v>7863</v>
      </c>
      <c r="B675" s="79" t="s">
        <v>362</v>
      </c>
      <c r="C675" s="84" t="s">
        <v>7970</v>
      </c>
    </row>
    <row r="676" spans="1:3" ht="15">
      <c r="A676" s="80" t="s">
        <v>7863</v>
      </c>
      <c r="B676" s="79" t="s">
        <v>7769</v>
      </c>
      <c r="C676" s="84" t="s">
        <v>7970</v>
      </c>
    </row>
    <row r="677" spans="1:3" ht="15">
      <c r="A677" s="80" t="s">
        <v>7863</v>
      </c>
      <c r="B677" s="79" t="s">
        <v>7800</v>
      </c>
      <c r="C677" s="84" t="s">
        <v>7970</v>
      </c>
    </row>
    <row r="678" spans="1:3" ht="15">
      <c r="A678" s="80" t="s">
        <v>7863</v>
      </c>
      <c r="B678" s="79" t="s">
        <v>8177</v>
      </c>
      <c r="C678" s="84" t="s">
        <v>7970</v>
      </c>
    </row>
    <row r="679" spans="1:3" ht="15">
      <c r="A679" s="80" t="s">
        <v>7863</v>
      </c>
      <c r="B679" s="79" t="s">
        <v>8178</v>
      </c>
      <c r="C679" s="84" t="s">
        <v>7970</v>
      </c>
    </row>
    <row r="680" spans="1:3" ht="15">
      <c r="A680" s="80" t="s">
        <v>7863</v>
      </c>
      <c r="B680" s="79" t="s">
        <v>8161</v>
      </c>
      <c r="C680" s="84" t="s">
        <v>7970</v>
      </c>
    </row>
    <row r="681" spans="1:3" ht="15">
      <c r="A681" s="80" t="s">
        <v>7863</v>
      </c>
      <c r="B681" s="79" t="s">
        <v>7803</v>
      </c>
      <c r="C681" s="84" t="s">
        <v>7970</v>
      </c>
    </row>
    <row r="682" spans="1:3" ht="15">
      <c r="A682" s="80" t="s">
        <v>7863</v>
      </c>
      <c r="B682" s="79" t="s">
        <v>7802</v>
      </c>
      <c r="C682" s="84" t="s">
        <v>7970</v>
      </c>
    </row>
    <row r="683" spans="1:3" ht="15">
      <c r="A683" s="80" t="s">
        <v>7863</v>
      </c>
      <c r="B683" s="79" t="s">
        <v>7797</v>
      </c>
      <c r="C683" s="84" t="s">
        <v>7970</v>
      </c>
    </row>
    <row r="684" spans="1:3" ht="15">
      <c r="A684" s="80" t="s">
        <v>7863</v>
      </c>
      <c r="B684" s="79" t="s">
        <v>7752</v>
      </c>
      <c r="C684" s="84" t="s">
        <v>7970</v>
      </c>
    </row>
    <row r="685" spans="1:3" ht="15">
      <c r="A685" s="80" t="s">
        <v>7863</v>
      </c>
      <c r="B685" s="79" t="s">
        <v>7799</v>
      </c>
      <c r="C685" s="84" t="s">
        <v>7970</v>
      </c>
    </row>
    <row r="686" spans="1:3" ht="15">
      <c r="A686" s="80" t="s">
        <v>7863</v>
      </c>
      <c r="B686" s="79" t="s">
        <v>7772</v>
      </c>
      <c r="C686" s="84" t="s">
        <v>7970</v>
      </c>
    </row>
    <row r="687" spans="1:3" ht="15">
      <c r="A687" s="80" t="s">
        <v>7863</v>
      </c>
      <c r="B687" s="79" t="s">
        <v>7801</v>
      </c>
      <c r="C687" s="84" t="s">
        <v>7970</v>
      </c>
    </row>
    <row r="688" spans="1:3" ht="15">
      <c r="A688" s="80" t="s">
        <v>7863</v>
      </c>
      <c r="B688" s="79" t="s">
        <v>8179</v>
      </c>
      <c r="C688" s="84" t="s">
        <v>7970</v>
      </c>
    </row>
    <row r="689" spans="1:3" ht="15">
      <c r="A689" s="80" t="s">
        <v>7863</v>
      </c>
      <c r="B689" s="79" t="s">
        <v>8180</v>
      </c>
      <c r="C689" s="84" t="s">
        <v>7970</v>
      </c>
    </row>
    <row r="690" spans="1:3" ht="15">
      <c r="A690" s="80" t="s">
        <v>7863</v>
      </c>
      <c r="B690" s="79" t="s">
        <v>8181</v>
      </c>
      <c r="C690" s="84" t="s">
        <v>7970</v>
      </c>
    </row>
    <row r="691" spans="1:3" ht="15">
      <c r="A691" s="80" t="s">
        <v>7863</v>
      </c>
      <c r="B691" s="79" t="s">
        <v>8182</v>
      </c>
      <c r="C691" s="84" t="s">
        <v>7970</v>
      </c>
    </row>
    <row r="692" spans="1:3" ht="15">
      <c r="A692" s="80" t="s">
        <v>7863</v>
      </c>
      <c r="B692" s="79" t="s">
        <v>8183</v>
      </c>
      <c r="C692" s="84" t="s">
        <v>7970</v>
      </c>
    </row>
    <row r="693" spans="1:3" ht="15">
      <c r="A693" s="80" t="s">
        <v>7863</v>
      </c>
      <c r="B693" s="79" t="s">
        <v>8184</v>
      </c>
      <c r="C693" s="84" t="s">
        <v>7970</v>
      </c>
    </row>
    <row r="694" spans="1:3" ht="15">
      <c r="A694" s="80" t="s">
        <v>7863</v>
      </c>
      <c r="B694" s="79" t="s">
        <v>366</v>
      </c>
      <c r="C694" s="84" t="s">
        <v>7969</v>
      </c>
    </row>
    <row r="695" spans="1:3" ht="15">
      <c r="A695" s="80" t="s">
        <v>7863</v>
      </c>
      <c r="B695" s="79" t="s">
        <v>7832</v>
      </c>
      <c r="C695" s="84" t="s">
        <v>7969</v>
      </c>
    </row>
    <row r="696" spans="1:3" ht="15">
      <c r="A696" s="80" t="s">
        <v>7863</v>
      </c>
      <c r="B696" s="79" t="s">
        <v>8002</v>
      </c>
      <c r="C696" s="84" t="s">
        <v>7969</v>
      </c>
    </row>
    <row r="697" spans="1:3" ht="15">
      <c r="A697" s="80" t="s">
        <v>7863</v>
      </c>
      <c r="B697" s="79" t="s">
        <v>360</v>
      </c>
      <c r="C697" s="84" t="s">
        <v>7969</v>
      </c>
    </row>
    <row r="698" spans="1:3" ht="15">
      <c r="A698" s="80" t="s">
        <v>7863</v>
      </c>
      <c r="B698" s="79" t="s">
        <v>8176</v>
      </c>
      <c r="C698" s="84" t="s">
        <v>7969</v>
      </c>
    </row>
    <row r="699" spans="1:3" ht="15">
      <c r="A699" s="80" t="s">
        <v>7863</v>
      </c>
      <c r="B699" s="79" t="s">
        <v>362</v>
      </c>
      <c r="C699" s="84" t="s">
        <v>7969</v>
      </c>
    </row>
    <row r="700" spans="1:3" ht="15">
      <c r="A700" s="80" t="s">
        <v>7863</v>
      </c>
      <c r="B700" s="79" t="s">
        <v>7769</v>
      </c>
      <c r="C700" s="84" t="s">
        <v>7969</v>
      </c>
    </row>
    <row r="701" spans="1:3" ht="15">
      <c r="A701" s="80" t="s">
        <v>7863</v>
      </c>
      <c r="B701" s="79" t="s">
        <v>7800</v>
      </c>
      <c r="C701" s="84" t="s">
        <v>7969</v>
      </c>
    </row>
    <row r="702" spans="1:3" ht="15">
      <c r="A702" s="80" t="s">
        <v>7863</v>
      </c>
      <c r="B702" s="79" t="s">
        <v>8177</v>
      </c>
      <c r="C702" s="84" t="s">
        <v>7969</v>
      </c>
    </row>
    <row r="703" spans="1:3" ht="15">
      <c r="A703" s="80" t="s">
        <v>7863</v>
      </c>
      <c r="B703" s="79" t="s">
        <v>8178</v>
      </c>
      <c r="C703" s="84" t="s">
        <v>7969</v>
      </c>
    </row>
    <row r="704" spans="1:3" ht="15">
      <c r="A704" s="80" t="s">
        <v>7863</v>
      </c>
      <c r="B704" s="79" t="s">
        <v>8161</v>
      </c>
      <c r="C704" s="84" t="s">
        <v>7969</v>
      </c>
    </row>
    <row r="705" spans="1:3" ht="15">
      <c r="A705" s="80" t="s">
        <v>7863</v>
      </c>
      <c r="B705" s="79" t="s">
        <v>7803</v>
      </c>
      <c r="C705" s="84" t="s">
        <v>7969</v>
      </c>
    </row>
    <row r="706" spans="1:3" ht="15">
      <c r="A706" s="80" t="s">
        <v>7863</v>
      </c>
      <c r="B706" s="79" t="s">
        <v>7802</v>
      </c>
      <c r="C706" s="84" t="s">
        <v>7969</v>
      </c>
    </row>
    <row r="707" spans="1:3" ht="15">
      <c r="A707" s="80" t="s">
        <v>7863</v>
      </c>
      <c r="B707" s="79" t="s">
        <v>7797</v>
      </c>
      <c r="C707" s="84" t="s">
        <v>7969</v>
      </c>
    </row>
    <row r="708" spans="1:3" ht="15">
      <c r="A708" s="80" t="s">
        <v>7863</v>
      </c>
      <c r="B708" s="79" t="s">
        <v>7752</v>
      </c>
      <c r="C708" s="84" t="s">
        <v>7969</v>
      </c>
    </row>
    <row r="709" spans="1:3" ht="15">
      <c r="A709" s="80" t="s">
        <v>7863</v>
      </c>
      <c r="B709" s="79" t="s">
        <v>7799</v>
      </c>
      <c r="C709" s="84" t="s">
        <v>7969</v>
      </c>
    </row>
    <row r="710" spans="1:3" ht="15">
      <c r="A710" s="80" t="s">
        <v>7863</v>
      </c>
      <c r="B710" s="79" t="s">
        <v>7772</v>
      </c>
      <c r="C710" s="84" t="s">
        <v>7969</v>
      </c>
    </row>
    <row r="711" spans="1:3" ht="15">
      <c r="A711" s="80" t="s">
        <v>7863</v>
      </c>
      <c r="B711" s="79" t="s">
        <v>7801</v>
      </c>
      <c r="C711" s="84" t="s">
        <v>7969</v>
      </c>
    </row>
    <row r="712" spans="1:3" ht="15">
      <c r="A712" s="80" t="s">
        <v>7863</v>
      </c>
      <c r="B712" s="79" t="s">
        <v>8179</v>
      </c>
      <c r="C712" s="84" t="s">
        <v>7969</v>
      </c>
    </row>
    <row r="713" spans="1:3" ht="15">
      <c r="A713" s="80" t="s">
        <v>7863</v>
      </c>
      <c r="B713" s="79" t="s">
        <v>8180</v>
      </c>
      <c r="C713" s="84" t="s">
        <v>7969</v>
      </c>
    </row>
    <row r="714" spans="1:3" ht="15">
      <c r="A714" s="80" t="s">
        <v>7863</v>
      </c>
      <c r="B714" s="79" t="s">
        <v>8181</v>
      </c>
      <c r="C714" s="84" t="s">
        <v>7969</v>
      </c>
    </row>
    <row r="715" spans="1:3" ht="15">
      <c r="A715" s="80" t="s">
        <v>7863</v>
      </c>
      <c r="B715" s="79" t="s">
        <v>8182</v>
      </c>
      <c r="C715" s="84" t="s">
        <v>7969</v>
      </c>
    </row>
    <row r="716" spans="1:3" ht="15">
      <c r="A716" s="80" t="s">
        <v>7863</v>
      </c>
      <c r="B716" s="79" t="s">
        <v>8183</v>
      </c>
      <c r="C716" s="84" t="s">
        <v>7969</v>
      </c>
    </row>
    <row r="717" spans="1:3" ht="15">
      <c r="A717" s="80" t="s">
        <v>7863</v>
      </c>
      <c r="B717" s="79" t="s">
        <v>8184</v>
      </c>
      <c r="C717" s="84" t="s">
        <v>7969</v>
      </c>
    </row>
    <row r="718" spans="1:3" ht="15">
      <c r="A718" s="80" t="s">
        <v>7852</v>
      </c>
      <c r="B718" s="79" t="s">
        <v>366</v>
      </c>
      <c r="C718" s="84" t="s">
        <v>7948</v>
      </c>
    </row>
    <row r="719" spans="1:3" ht="15">
      <c r="A719" s="80" t="s">
        <v>7852</v>
      </c>
      <c r="B719" s="79" t="s">
        <v>7832</v>
      </c>
      <c r="C719" s="84" t="s">
        <v>7948</v>
      </c>
    </row>
    <row r="720" spans="1:3" ht="15">
      <c r="A720" s="80" t="s">
        <v>7852</v>
      </c>
      <c r="B720" s="79" t="s">
        <v>8002</v>
      </c>
      <c r="C720" s="84" t="s">
        <v>7948</v>
      </c>
    </row>
    <row r="721" spans="1:3" ht="15">
      <c r="A721" s="80" t="s">
        <v>7852</v>
      </c>
      <c r="B721" s="79" t="s">
        <v>360</v>
      </c>
      <c r="C721" s="84" t="s">
        <v>7948</v>
      </c>
    </row>
    <row r="722" spans="1:3" ht="15">
      <c r="A722" s="80" t="s">
        <v>7852</v>
      </c>
      <c r="B722" s="79" t="s">
        <v>8176</v>
      </c>
      <c r="C722" s="84" t="s">
        <v>7948</v>
      </c>
    </row>
    <row r="723" spans="1:3" ht="15">
      <c r="A723" s="80" t="s">
        <v>7852</v>
      </c>
      <c r="B723" s="79" t="s">
        <v>362</v>
      </c>
      <c r="C723" s="84" t="s">
        <v>7948</v>
      </c>
    </row>
    <row r="724" spans="1:3" ht="15">
      <c r="A724" s="80" t="s">
        <v>7852</v>
      </c>
      <c r="B724" s="79" t="s">
        <v>7769</v>
      </c>
      <c r="C724" s="84" t="s">
        <v>7948</v>
      </c>
    </row>
    <row r="725" spans="1:3" ht="15">
      <c r="A725" s="80" t="s">
        <v>7852</v>
      </c>
      <c r="B725" s="79" t="s">
        <v>7800</v>
      </c>
      <c r="C725" s="84" t="s">
        <v>7948</v>
      </c>
    </row>
    <row r="726" spans="1:3" ht="15">
      <c r="A726" s="80" t="s">
        <v>7852</v>
      </c>
      <c r="B726" s="79" t="s">
        <v>8177</v>
      </c>
      <c r="C726" s="84" t="s">
        <v>7948</v>
      </c>
    </row>
    <row r="727" spans="1:3" ht="15">
      <c r="A727" s="80" t="s">
        <v>7852</v>
      </c>
      <c r="B727" s="79" t="s">
        <v>8178</v>
      </c>
      <c r="C727" s="84" t="s">
        <v>7948</v>
      </c>
    </row>
    <row r="728" spans="1:3" ht="15">
      <c r="A728" s="80" t="s">
        <v>7852</v>
      </c>
      <c r="B728" s="79" t="s">
        <v>8161</v>
      </c>
      <c r="C728" s="84" t="s">
        <v>7948</v>
      </c>
    </row>
    <row r="729" spans="1:3" ht="15">
      <c r="A729" s="80" t="s">
        <v>7852</v>
      </c>
      <c r="B729" s="79" t="s">
        <v>7803</v>
      </c>
      <c r="C729" s="84" t="s">
        <v>7948</v>
      </c>
    </row>
    <row r="730" spans="1:3" ht="15">
      <c r="A730" s="80" t="s">
        <v>7852</v>
      </c>
      <c r="B730" s="79" t="s">
        <v>7802</v>
      </c>
      <c r="C730" s="84" t="s">
        <v>7948</v>
      </c>
    </row>
    <row r="731" spans="1:3" ht="15">
      <c r="A731" s="80" t="s">
        <v>7852</v>
      </c>
      <c r="B731" s="79" t="s">
        <v>7797</v>
      </c>
      <c r="C731" s="84" t="s">
        <v>7948</v>
      </c>
    </row>
    <row r="732" spans="1:3" ht="15">
      <c r="A732" s="80" t="s">
        <v>7852</v>
      </c>
      <c r="B732" s="79" t="s">
        <v>7752</v>
      </c>
      <c r="C732" s="84" t="s">
        <v>7948</v>
      </c>
    </row>
    <row r="733" spans="1:3" ht="15">
      <c r="A733" s="80" t="s">
        <v>7852</v>
      </c>
      <c r="B733" s="79" t="s">
        <v>7799</v>
      </c>
      <c r="C733" s="84" t="s">
        <v>7948</v>
      </c>
    </row>
    <row r="734" spans="1:3" ht="15">
      <c r="A734" s="80" t="s">
        <v>7852</v>
      </c>
      <c r="B734" s="79" t="s">
        <v>7772</v>
      </c>
      <c r="C734" s="84" t="s">
        <v>7948</v>
      </c>
    </row>
    <row r="735" spans="1:3" ht="15">
      <c r="A735" s="80" t="s">
        <v>7852</v>
      </c>
      <c r="B735" s="79" t="s">
        <v>7801</v>
      </c>
      <c r="C735" s="84" t="s">
        <v>7948</v>
      </c>
    </row>
    <row r="736" spans="1:3" ht="15">
      <c r="A736" s="80" t="s">
        <v>7852</v>
      </c>
      <c r="B736" s="79" t="s">
        <v>8179</v>
      </c>
      <c r="C736" s="84" t="s">
        <v>7948</v>
      </c>
    </row>
    <row r="737" spans="1:3" ht="15">
      <c r="A737" s="80" t="s">
        <v>7852</v>
      </c>
      <c r="B737" s="79" t="s">
        <v>8180</v>
      </c>
      <c r="C737" s="84" t="s">
        <v>7948</v>
      </c>
    </row>
    <row r="738" spans="1:3" ht="15">
      <c r="A738" s="80" t="s">
        <v>7852</v>
      </c>
      <c r="B738" s="79" t="s">
        <v>8181</v>
      </c>
      <c r="C738" s="84" t="s">
        <v>7948</v>
      </c>
    </row>
    <row r="739" spans="1:3" ht="15">
      <c r="A739" s="80" t="s">
        <v>7852</v>
      </c>
      <c r="B739" s="79" t="s">
        <v>8182</v>
      </c>
      <c r="C739" s="84" t="s">
        <v>7948</v>
      </c>
    </row>
    <row r="740" spans="1:3" ht="15">
      <c r="A740" s="80" t="s">
        <v>7852</v>
      </c>
      <c r="B740" s="79" t="s">
        <v>8183</v>
      </c>
      <c r="C740" s="84" t="s">
        <v>7948</v>
      </c>
    </row>
    <row r="741" spans="1:3" ht="15">
      <c r="A741" s="80" t="s">
        <v>7852</v>
      </c>
      <c r="B741" s="79" t="s">
        <v>8184</v>
      </c>
      <c r="C741" s="84" t="s">
        <v>7948</v>
      </c>
    </row>
    <row r="742" spans="1:3" ht="15">
      <c r="A742" s="80" t="s">
        <v>7851</v>
      </c>
      <c r="B742" s="79" t="s">
        <v>8169</v>
      </c>
      <c r="C742" s="84" t="s">
        <v>7947</v>
      </c>
    </row>
    <row r="743" spans="1:3" ht="15">
      <c r="A743" s="80" t="s">
        <v>7851</v>
      </c>
      <c r="B743" s="79" t="s">
        <v>644</v>
      </c>
      <c r="C743" s="84" t="s">
        <v>7947</v>
      </c>
    </row>
    <row r="744" spans="1:3" ht="15">
      <c r="A744" s="80" t="s">
        <v>7851</v>
      </c>
      <c r="B744" s="79" t="s">
        <v>8131</v>
      </c>
      <c r="C744" s="84" t="s">
        <v>7947</v>
      </c>
    </row>
    <row r="745" spans="1:3" ht="15">
      <c r="A745" s="80" t="s">
        <v>7851</v>
      </c>
      <c r="B745" s="79" t="s">
        <v>496</v>
      </c>
      <c r="C745" s="84" t="s">
        <v>7947</v>
      </c>
    </row>
    <row r="746" spans="1:3" ht="15">
      <c r="A746" s="80" t="s">
        <v>7851</v>
      </c>
      <c r="B746" s="79" t="s">
        <v>804</v>
      </c>
      <c r="C746" s="84" t="s">
        <v>7947</v>
      </c>
    </row>
    <row r="747" spans="1:3" ht="15">
      <c r="A747" s="80" t="s">
        <v>7851</v>
      </c>
      <c r="B747" s="79" t="s">
        <v>7831</v>
      </c>
      <c r="C747" s="84" t="s">
        <v>7947</v>
      </c>
    </row>
    <row r="748" spans="1:3" ht="15">
      <c r="A748" s="80" t="s">
        <v>7851</v>
      </c>
      <c r="B748" s="79" t="s">
        <v>8133</v>
      </c>
      <c r="C748" s="84" t="s">
        <v>7947</v>
      </c>
    </row>
    <row r="749" spans="1:3" ht="15">
      <c r="A749" s="80" t="s">
        <v>7851</v>
      </c>
      <c r="B749" s="79" t="s">
        <v>8134</v>
      </c>
      <c r="C749" s="84" t="s">
        <v>7947</v>
      </c>
    </row>
    <row r="750" spans="1:3" ht="15">
      <c r="A750" s="80" t="s">
        <v>7851</v>
      </c>
      <c r="B750" s="79" t="s">
        <v>484</v>
      </c>
      <c r="C750" s="84" t="s">
        <v>7947</v>
      </c>
    </row>
    <row r="751" spans="1:3" ht="15">
      <c r="A751" s="80" t="s">
        <v>7851</v>
      </c>
      <c r="B751" s="79" t="s">
        <v>772</v>
      </c>
      <c r="C751" s="84" t="s">
        <v>7947</v>
      </c>
    </row>
    <row r="752" spans="1:3" ht="15">
      <c r="A752" s="80" t="s">
        <v>7851</v>
      </c>
      <c r="B752" s="79" t="s">
        <v>8135</v>
      </c>
      <c r="C752" s="84" t="s">
        <v>7947</v>
      </c>
    </row>
    <row r="753" spans="1:3" ht="15">
      <c r="A753" s="80" t="s">
        <v>7851</v>
      </c>
      <c r="B753" s="79" t="s">
        <v>8170</v>
      </c>
      <c r="C753" s="84" t="s">
        <v>7947</v>
      </c>
    </row>
    <row r="754" spans="1:3" ht="15">
      <c r="A754" s="80" t="s">
        <v>7851</v>
      </c>
      <c r="B754" s="79" t="s">
        <v>7868</v>
      </c>
      <c r="C754" s="84" t="s">
        <v>7947</v>
      </c>
    </row>
    <row r="755" spans="1:3" ht="15">
      <c r="A755" s="80" t="s">
        <v>7851</v>
      </c>
      <c r="B755" s="79" t="s">
        <v>8168</v>
      </c>
      <c r="C755" s="84" t="s">
        <v>7947</v>
      </c>
    </row>
    <row r="756" spans="1:3" ht="15">
      <c r="A756" s="80" t="s">
        <v>7851</v>
      </c>
      <c r="B756" s="79" t="s">
        <v>7802</v>
      </c>
      <c r="C756" s="84" t="s">
        <v>7947</v>
      </c>
    </row>
    <row r="757" spans="1:3" ht="15">
      <c r="A757" s="80" t="s">
        <v>7850</v>
      </c>
      <c r="B757" s="79" t="s">
        <v>8169</v>
      </c>
      <c r="C757" s="84" t="s">
        <v>7946</v>
      </c>
    </row>
    <row r="758" spans="1:3" ht="15">
      <c r="A758" s="80" t="s">
        <v>7850</v>
      </c>
      <c r="B758" s="79" t="s">
        <v>644</v>
      </c>
      <c r="C758" s="84" t="s">
        <v>7946</v>
      </c>
    </row>
    <row r="759" spans="1:3" ht="15">
      <c r="A759" s="80" t="s">
        <v>7850</v>
      </c>
      <c r="B759" s="79" t="s">
        <v>8131</v>
      </c>
      <c r="C759" s="84" t="s">
        <v>7946</v>
      </c>
    </row>
    <row r="760" spans="1:3" ht="15">
      <c r="A760" s="80" t="s">
        <v>7850</v>
      </c>
      <c r="B760" s="79" t="s">
        <v>496</v>
      </c>
      <c r="C760" s="84" t="s">
        <v>7946</v>
      </c>
    </row>
    <row r="761" spans="1:3" ht="15">
      <c r="A761" s="80" t="s">
        <v>7850</v>
      </c>
      <c r="B761" s="79" t="s">
        <v>804</v>
      </c>
      <c r="C761" s="84" t="s">
        <v>7946</v>
      </c>
    </row>
    <row r="762" spans="1:3" ht="15">
      <c r="A762" s="80" t="s">
        <v>7850</v>
      </c>
      <c r="B762" s="79" t="s">
        <v>7831</v>
      </c>
      <c r="C762" s="84" t="s">
        <v>7946</v>
      </c>
    </row>
    <row r="763" spans="1:3" ht="15">
      <c r="A763" s="80" t="s">
        <v>7850</v>
      </c>
      <c r="B763" s="79" t="s">
        <v>8133</v>
      </c>
      <c r="C763" s="84" t="s">
        <v>7946</v>
      </c>
    </row>
    <row r="764" spans="1:3" ht="15">
      <c r="A764" s="80" t="s">
        <v>7850</v>
      </c>
      <c r="B764" s="79" t="s">
        <v>8134</v>
      </c>
      <c r="C764" s="84" t="s">
        <v>7946</v>
      </c>
    </row>
    <row r="765" spans="1:3" ht="15">
      <c r="A765" s="80" t="s">
        <v>7850</v>
      </c>
      <c r="B765" s="79" t="s">
        <v>484</v>
      </c>
      <c r="C765" s="84" t="s">
        <v>7946</v>
      </c>
    </row>
    <row r="766" spans="1:3" ht="15">
      <c r="A766" s="80" t="s">
        <v>7850</v>
      </c>
      <c r="B766" s="79" t="s">
        <v>772</v>
      </c>
      <c r="C766" s="84" t="s">
        <v>7946</v>
      </c>
    </row>
    <row r="767" spans="1:3" ht="15">
      <c r="A767" s="80" t="s">
        <v>7850</v>
      </c>
      <c r="B767" s="79" t="s">
        <v>8135</v>
      </c>
      <c r="C767" s="84" t="s">
        <v>7946</v>
      </c>
    </row>
    <row r="768" spans="1:3" ht="15">
      <c r="A768" s="80" t="s">
        <v>7850</v>
      </c>
      <c r="B768" s="79" t="s">
        <v>8170</v>
      </c>
      <c r="C768" s="84" t="s">
        <v>7946</v>
      </c>
    </row>
    <row r="769" spans="1:3" ht="15">
      <c r="A769" s="80" t="s">
        <v>7850</v>
      </c>
      <c r="B769" s="79" t="s">
        <v>717</v>
      </c>
      <c r="C769" s="84" t="s">
        <v>7946</v>
      </c>
    </row>
    <row r="770" spans="1:3" ht="15">
      <c r="A770" s="80" t="s">
        <v>7850</v>
      </c>
      <c r="B770" s="79" t="s">
        <v>7868</v>
      </c>
      <c r="C770" s="84" t="s">
        <v>7946</v>
      </c>
    </row>
    <row r="771" spans="1:3" ht="15">
      <c r="A771" s="80" t="s">
        <v>7850</v>
      </c>
      <c r="B771" s="79" t="s">
        <v>8168</v>
      </c>
      <c r="C771" s="84" t="s">
        <v>7946</v>
      </c>
    </row>
    <row r="772" spans="1:3" ht="15">
      <c r="A772" s="80" t="s">
        <v>7850</v>
      </c>
      <c r="B772" s="79" t="s">
        <v>7802</v>
      </c>
      <c r="C772" s="84" t="s">
        <v>7946</v>
      </c>
    </row>
    <row r="773" spans="1:3" ht="15">
      <c r="A773" s="80" t="s">
        <v>7849</v>
      </c>
      <c r="B773" s="79" t="s">
        <v>8169</v>
      </c>
      <c r="C773" s="84" t="s">
        <v>7945</v>
      </c>
    </row>
    <row r="774" spans="1:3" ht="15">
      <c r="A774" s="80" t="s">
        <v>7849</v>
      </c>
      <c r="B774" s="79" t="s">
        <v>644</v>
      </c>
      <c r="C774" s="84" t="s">
        <v>7945</v>
      </c>
    </row>
    <row r="775" spans="1:3" ht="15">
      <c r="A775" s="80" t="s">
        <v>7849</v>
      </c>
      <c r="B775" s="79" t="s">
        <v>8131</v>
      </c>
      <c r="C775" s="84" t="s">
        <v>7945</v>
      </c>
    </row>
    <row r="776" spans="1:3" ht="15">
      <c r="A776" s="80" t="s">
        <v>7849</v>
      </c>
      <c r="B776" s="79" t="s">
        <v>496</v>
      </c>
      <c r="C776" s="84" t="s">
        <v>7945</v>
      </c>
    </row>
    <row r="777" spans="1:3" ht="15">
      <c r="A777" s="80" t="s">
        <v>7849</v>
      </c>
      <c r="B777" s="79" t="s">
        <v>804</v>
      </c>
      <c r="C777" s="84" t="s">
        <v>7945</v>
      </c>
    </row>
    <row r="778" spans="1:3" ht="15">
      <c r="A778" s="80" t="s">
        <v>7849</v>
      </c>
      <c r="B778" s="79" t="s">
        <v>7831</v>
      </c>
      <c r="C778" s="84" t="s">
        <v>7945</v>
      </c>
    </row>
    <row r="779" spans="1:3" ht="15">
      <c r="A779" s="80" t="s">
        <v>7849</v>
      </c>
      <c r="B779" s="79" t="s">
        <v>8133</v>
      </c>
      <c r="C779" s="84" t="s">
        <v>7945</v>
      </c>
    </row>
    <row r="780" spans="1:3" ht="15">
      <c r="A780" s="80" t="s">
        <v>7849</v>
      </c>
      <c r="B780" s="79" t="s">
        <v>8134</v>
      </c>
      <c r="C780" s="84" t="s">
        <v>7945</v>
      </c>
    </row>
    <row r="781" spans="1:3" ht="15">
      <c r="A781" s="80" t="s">
        <v>7849</v>
      </c>
      <c r="B781" s="79" t="s">
        <v>484</v>
      </c>
      <c r="C781" s="84" t="s">
        <v>7945</v>
      </c>
    </row>
    <row r="782" spans="1:3" ht="15">
      <c r="A782" s="80" t="s">
        <v>7849</v>
      </c>
      <c r="B782" s="79" t="s">
        <v>772</v>
      </c>
      <c r="C782" s="84" t="s">
        <v>7945</v>
      </c>
    </row>
    <row r="783" spans="1:3" ht="15">
      <c r="A783" s="80" t="s">
        <v>7849</v>
      </c>
      <c r="B783" s="79" t="s">
        <v>8135</v>
      </c>
      <c r="C783" s="84" t="s">
        <v>7945</v>
      </c>
    </row>
    <row r="784" spans="1:3" ht="15">
      <c r="A784" s="80" t="s">
        <v>7849</v>
      </c>
      <c r="B784" s="79" t="s">
        <v>8170</v>
      </c>
      <c r="C784" s="84" t="s">
        <v>7945</v>
      </c>
    </row>
    <row r="785" spans="1:3" ht="15">
      <c r="A785" s="80" t="s">
        <v>7849</v>
      </c>
      <c r="B785" s="79" t="s">
        <v>717</v>
      </c>
      <c r="C785" s="84" t="s">
        <v>7945</v>
      </c>
    </row>
    <row r="786" spans="1:3" ht="15">
      <c r="A786" s="80" t="s">
        <v>7849</v>
      </c>
      <c r="B786" s="79" t="s">
        <v>7868</v>
      </c>
      <c r="C786" s="84" t="s">
        <v>7945</v>
      </c>
    </row>
    <row r="787" spans="1:3" ht="15">
      <c r="A787" s="80" t="s">
        <v>7849</v>
      </c>
      <c r="B787" s="79" t="s">
        <v>8168</v>
      </c>
      <c r="C787" s="84" t="s">
        <v>7945</v>
      </c>
    </row>
    <row r="788" spans="1:3" ht="15">
      <c r="A788" s="80" t="s">
        <v>7849</v>
      </c>
      <c r="B788" s="79" t="s">
        <v>7802</v>
      </c>
      <c r="C788" s="84" t="s">
        <v>7945</v>
      </c>
    </row>
    <row r="789" spans="1:3" ht="15">
      <c r="A789" s="80" t="s">
        <v>7849</v>
      </c>
      <c r="B789" s="79">
        <v>10</v>
      </c>
      <c r="C789" s="84" t="s">
        <v>7944</v>
      </c>
    </row>
    <row r="790" spans="1:3" ht="15">
      <c r="A790" s="80" t="s">
        <v>7849</v>
      </c>
      <c r="B790" s="79" t="s">
        <v>8191</v>
      </c>
      <c r="C790" s="84" t="s">
        <v>7944</v>
      </c>
    </row>
    <row r="791" spans="1:3" ht="15">
      <c r="A791" s="80" t="s">
        <v>7849</v>
      </c>
      <c r="B791" s="79" t="s">
        <v>8192</v>
      </c>
      <c r="C791" s="84" t="s">
        <v>7944</v>
      </c>
    </row>
    <row r="792" spans="1:3" ht="15">
      <c r="A792" s="80" t="s">
        <v>7849</v>
      </c>
      <c r="B792" s="79" t="s">
        <v>8193</v>
      </c>
      <c r="C792" s="84" t="s">
        <v>7944</v>
      </c>
    </row>
    <row r="793" spans="1:3" ht="15">
      <c r="A793" s="80" t="s">
        <v>7849</v>
      </c>
      <c r="B793" s="79" t="s">
        <v>798</v>
      </c>
      <c r="C793" s="84" t="s">
        <v>7944</v>
      </c>
    </row>
    <row r="794" spans="1:3" ht="15">
      <c r="A794" s="80" t="s">
        <v>7849</v>
      </c>
      <c r="B794" s="79" t="s">
        <v>8194</v>
      </c>
      <c r="C794" s="84" t="s">
        <v>7944</v>
      </c>
    </row>
    <row r="795" spans="1:3" ht="15">
      <c r="A795" s="80" t="s">
        <v>7849</v>
      </c>
      <c r="B795" s="79" t="s">
        <v>7831</v>
      </c>
      <c r="C795" s="84" t="s">
        <v>7944</v>
      </c>
    </row>
    <row r="796" spans="1:3" ht="15">
      <c r="A796" s="80" t="s">
        <v>7849</v>
      </c>
      <c r="B796" s="79" t="s">
        <v>8195</v>
      </c>
      <c r="C796" s="84" t="s">
        <v>7944</v>
      </c>
    </row>
    <row r="797" spans="1:3" ht="15">
      <c r="A797" s="80" t="s">
        <v>7849</v>
      </c>
      <c r="B797" s="79" t="s">
        <v>8196</v>
      </c>
      <c r="C797" s="84" t="s">
        <v>7944</v>
      </c>
    </row>
    <row r="798" spans="1:3" ht="15">
      <c r="A798" s="80" t="s">
        <v>7849</v>
      </c>
      <c r="B798" s="79" t="s">
        <v>8170</v>
      </c>
      <c r="C798" s="84" t="s">
        <v>7944</v>
      </c>
    </row>
    <row r="799" spans="1:3" ht="15">
      <c r="A799" s="80" t="s">
        <v>7849</v>
      </c>
      <c r="B799" s="79" t="s">
        <v>8197</v>
      </c>
      <c r="C799" s="84" t="s">
        <v>7944</v>
      </c>
    </row>
    <row r="800" spans="1:3" ht="15">
      <c r="A800" s="80" t="s">
        <v>7849</v>
      </c>
      <c r="B800" s="79" t="s">
        <v>496</v>
      </c>
      <c r="C800" s="84" t="s">
        <v>7944</v>
      </c>
    </row>
    <row r="801" spans="1:3" ht="15">
      <c r="A801" s="80" t="s">
        <v>7849</v>
      </c>
      <c r="B801" s="79" t="s">
        <v>7868</v>
      </c>
      <c r="C801" s="84" t="s">
        <v>7944</v>
      </c>
    </row>
    <row r="802" spans="1:3" ht="15">
      <c r="A802" s="80" t="s">
        <v>7849</v>
      </c>
      <c r="B802" s="79" t="s">
        <v>8168</v>
      </c>
      <c r="C802" s="84" t="s">
        <v>7944</v>
      </c>
    </row>
    <row r="803" spans="1:3" ht="15">
      <c r="A803" s="80" t="s">
        <v>7849</v>
      </c>
      <c r="B803" s="79" t="s">
        <v>7802</v>
      </c>
      <c r="C803" s="84" t="s">
        <v>7944</v>
      </c>
    </row>
    <row r="804" spans="1:3" ht="15">
      <c r="A804" s="80" t="s">
        <v>7848</v>
      </c>
      <c r="B804" s="79" t="s">
        <v>8169</v>
      </c>
      <c r="C804" s="84" t="s">
        <v>7943</v>
      </c>
    </row>
    <row r="805" spans="1:3" ht="15">
      <c r="A805" s="80" t="s">
        <v>7848</v>
      </c>
      <c r="B805" s="79" t="s">
        <v>644</v>
      </c>
      <c r="C805" s="84" t="s">
        <v>7943</v>
      </c>
    </row>
    <row r="806" spans="1:3" ht="15">
      <c r="A806" s="80" t="s">
        <v>7848</v>
      </c>
      <c r="B806" s="79" t="s">
        <v>8131</v>
      </c>
      <c r="C806" s="84" t="s">
        <v>7943</v>
      </c>
    </row>
    <row r="807" spans="1:3" ht="15">
      <c r="A807" s="80" t="s">
        <v>7848</v>
      </c>
      <c r="B807" s="79" t="s">
        <v>496</v>
      </c>
      <c r="C807" s="84" t="s">
        <v>7943</v>
      </c>
    </row>
    <row r="808" spans="1:3" ht="15">
      <c r="A808" s="80" t="s">
        <v>7848</v>
      </c>
      <c r="B808" s="79" t="s">
        <v>804</v>
      </c>
      <c r="C808" s="84" t="s">
        <v>7943</v>
      </c>
    </row>
    <row r="809" spans="1:3" ht="15">
      <c r="A809" s="80" t="s">
        <v>7848</v>
      </c>
      <c r="B809" s="79" t="s">
        <v>7831</v>
      </c>
      <c r="C809" s="84" t="s">
        <v>7943</v>
      </c>
    </row>
    <row r="810" spans="1:3" ht="15">
      <c r="A810" s="80" t="s">
        <v>7848</v>
      </c>
      <c r="B810" s="79" t="s">
        <v>8133</v>
      </c>
      <c r="C810" s="84" t="s">
        <v>7943</v>
      </c>
    </row>
    <row r="811" spans="1:3" ht="15">
      <c r="A811" s="80" t="s">
        <v>7848</v>
      </c>
      <c r="B811" s="79" t="s">
        <v>8134</v>
      </c>
      <c r="C811" s="84" t="s">
        <v>7943</v>
      </c>
    </row>
    <row r="812" spans="1:3" ht="15">
      <c r="A812" s="80" t="s">
        <v>7848</v>
      </c>
      <c r="B812" s="79" t="s">
        <v>484</v>
      </c>
      <c r="C812" s="84" t="s">
        <v>7943</v>
      </c>
    </row>
    <row r="813" spans="1:3" ht="15">
      <c r="A813" s="80" t="s">
        <v>7848</v>
      </c>
      <c r="B813" s="79" t="s">
        <v>772</v>
      </c>
      <c r="C813" s="84" t="s">
        <v>7943</v>
      </c>
    </row>
    <row r="814" spans="1:3" ht="15">
      <c r="A814" s="80" t="s">
        <v>7848</v>
      </c>
      <c r="B814" s="79" t="s">
        <v>8135</v>
      </c>
      <c r="C814" s="84" t="s">
        <v>7943</v>
      </c>
    </row>
    <row r="815" spans="1:3" ht="15">
      <c r="A815" s="80" t="s">
        <v>7848</v>
      </c>
      <c r="B815" s="79" t="s">
        <v>8170</v>
      </c>
      <c r="C815" s="84" t="s">
        <v>7943</v>
      </c>
    </row>
    <row r="816" spans="1:3" ht="15">
      <c r="A816" s="80" t="s">
        <v>7848</v>
      </c>
      <c r="B816" s="79" t="s">
        <v>717</v>
      </c>
      <c r="C816" s="84" t="s">
        <v>7943</v>
      </c>
    </row>
    <row r="817" spans="1:3" ht="15">
      <c r="A817" s="80" t="s">
        <v>7848</v>
      </c>
      <c r="B817" s="79" t="s">
        <v>7868</v>
      </c>
      <c r="C817" s="84" t="s">
        <v>7943</v>
      </c>
    </row>
    <row r="818" spans="1:3" ht="15">
      <c r="A818" s="80" t="s">
        <v>7848</v>
      </c>
      <c r="B818" s="79" t="s">
        <v>8168</v>
      </c>
      <c r="C818" s="84" t="s">
        <v>7943</v>
      </c>
    </row>
    <row r="819" spans="1:3" ht="15">
      <c r="A819" s="80" t="s">
        <v>7848</v>
      </c>
      <c r="B819" s="79" t="s">
        <v>7802</v>
      </c>
      <c r="C819" s="84" t="s">
        <v>7943</v>
      </c>
    </row>
    <row r="820" spans="1:3" ht="15">
      <c r="A820" s="80" t="s">
        <v>7846</v>
      </c>
      <c r="B820" s="79" t="s">
        <v>8169</v>
      </c>
      <c r="C820" s="84" t="s">
        <v>7941</v>
      </c>
    </row>
    <row r="821" spans="1:3" ht="15">
      <c r="A821" s="80" t="s">
        <v>7846</v>
      </c>
      <c r="B821" s="79" t="s">
        <v>644</v>
      </c>
      <c r="C821" s="84" t="s">
        <v>7941</v>
      </c>
    </row>
    <row r="822" spans="1:3" ht="15">
      <c r="A822" s="80" t="s">
        <v>7846</v>
      </c>
      <c r="B822" s="79" t="s">
        <v>8131</v>
      </c>
      <c r="C822" s="84" t="s">
        <v>7941</v>
      </c>
    </row>
    <row r="823" spans="1:3" ht="15">
      <c r="A823" s="80" t="s">
        <v>7846</v>
      </c>
      <c r="B823" s="79" t="s">
        <v>496</v>
      </c>
      <c r="C823" s="84" t="s">
        <v>7941</v>
      </c>
    </row>
    <row r="824" spans="1:3" ht="15">
      <c r="A824" s="80" t="s">
        <v>7846</v>
      </c>
      <c r="B824" s="79" t="s">
        <v>804</v>
      </c>
      <c r="C824" s="84" t="s">
        <v>7941</v>
      </c>
    </row>
    <row r="825" spans="1:3" ht="15">
      <c r="A825" s="80" t="s">
        <v>7846</v>
      </c>
      <c r="B825" s="79" t="s">
        <v>7831</v>
      </c>
      <c r="C825" s="84" t="s">
        <v>7941</v>
      </c>
    </row>
    <row r="826" spans="1:3" ht="15">
      <c r="A826" s="80" t="s">
        <v>7846</v>
      </c>
      <c r="B826" s="79" t="s">
        <v>8133</v>
      </c>
      <c r="C826" s="84" t="s">
        <v>7941</v>
      </c>
    </row>
    <row r="827" spans="1:3" ht="15">
      <c r="A827" s="80" t="s">
        <v>7846</v>
      </c>
      <c r="B827" s="79" t="s">
        <v>8134</v>
      </c>
      <c r="C827" s="84" t="s">
        <v>7941</v>
      </c>
    </row>
    <row r="828" spans="1:3" ht="15">
      <c r="A828" s="80" t="s">
        <v>7846</v>
      </c>
      <c r="B828" s="79" t="s">
        <v>484</v>
      </c>
      <c r="C828" s="84" t="s">
        <v>7941</v>
      </c>
    </row>
    <row r="829" spans="1:3" ht="15">
      <c r="A829" s="80" t="s">
        <v>7846</v>
      </c>
      <c r="B829" s="79" t="s">
        <v>772</v>
      </c>
      <c r="C829" s="84" t="s">
        <v>7941</v>
      </c>
    </row>
    <row r="830" spans="1:3" ht="15">
      <c r="A830" s="80" t="s">
        <v>7846</v>
      </c>
      <c r="B830" s="79" t="s">
        <v>8135</v>
      </c>
      <c r="C830" s="84" t="s">
        <v>7941</v>
      </c>
    </row>
    <row r="831" spans="1:3" ht="15">
      <c r="A831" s="80" t="s">
        <v>7846</v>
      </c>
      <c r="B831" s="79" t="s">
        <v>8170</v>
      </c>
      <c r="C831" s="84" t="s">
        <v>7941</v>
      </c>
    </row>
    <row r="832" spans="1:3" ht="15">
      <c r="A832" s="80" t="s">
        <v>7846</v>
      </c>
      <c r="B832" s="79" t="s">
        <v>7868</v>
      </c>
      <c r="C832" s="84" t="s">
        <v>7941</v>
      </c>
    </row>
    <row r="833" spans="1:3" ht="15">
      <c r="A833" s="80" t="s">
        <v>7846</v>
      </c>
      <c r="B833" s="79" t="s">
        <v>8168</v>
      </c>
      <c r="C833" s="84" t="s">
        <v>7941</v>
      </c>
    </row>
    <row r="834" spans="1:3" ht="15">
      <c r="A834" s="80" t="s">
        <v>7846</v>
      </c>
      <c r="B834" s="79" t="s">
        <v>7802</v>
      </c>
      <c r="C834" s="84" t="s">
        <v>7941</v>
      </c>
    </row>
    <row r="835" spans="1:3" ht="15">
      <c r="A835" s="80" t="s">
        <v>7847</v>
      </c>
      <c r="B835" s="79" t="s">
        <v>8169</v>
      </c>
      <c r="C835" s="84" t="s">
        <v>7942</v>
      </c>
    </row>
    <row r="836" spans="1:3" ht="15">
      <c r="A836" s="80" t="s">
        <v>7847</v>
      </c>
      <c r="B836" s="79" t="s">
        <v>644</v>
      </c>
      <c r="C836" s="84" t="s">
        <v>7942</v>
      </c>
    </row>
    <row r="837" spans="1:3" ht="15">
      <c r="A837" s="80" t="s">
        <v>7847</v>
      </c>
      <c r="B837" s="79" t="s">
        <v>8131</v>
      </c>
      <c r="C837" s="84" t="s">
        <v>7942</v>
      </c>
    </row>
    <row r="838" spans="1:3" ht="15">
      <c r="A838" s="80" t="s">
        <v>7847</v>
      </c>
      <c r="B838" s="79" t="s">
        <v>496</v>
      </c>
      <c r="C838" s="84" t="s">
        <v>7942</v>
      </c>
    </row>
    <row r="839" spans="1:3" ht="15">
      <c r="A839" s="80" t="s">
        <v>7847</v>
      </c>
      <c r="B839" s="79" t="s">
        <v>804</v>
      </c>
      <c r="C839" s="84" t="s">
        <v>7942</v>
      </c>
    </row>
    <row r="840" spans="1:3" ht="15">
      <c r="A840" s="80" t="s">
        <v>7847</v>
      </c>
      <c r="B840" s="79" t="s">
        <v>7831</v>
      </c>
      <c r="C840" s="84" t="s">
        <v>7942</v>
      </c>
    </row>
    <row r="841" spans="1:3" ht="15">
      <c r="A841" s="80" t="s">
        <v>7847</v>
      </c>
      <c r="B841" s="79" t="s">
        <v>8133</v>
      </c>
      <c r="C841" s="84" t="s">
        <v>7942</v>
      </c>
    </row>
    <row r="842" spans="1:3" ht="15">
      <c r="A842" s="80" t="s">
        <v>7847</v>
      </c>
      <c r="B842" s="79" t="s">
        <v>8134</v>
      </c>
      <c r="C842" s="84" t="s">
        <v>7942</v>
      </c>
    </row>
    <row r="843" spans="1:3" ht="15">
      <c r="A843" s="80" t="s">
        <v>7847</v>
      </c>
      <c r="B843" s="79" t="s">
        <v>484</v>
      </c>
      <c r="C843" s="84" t="s">
        <v>7942</v>
      </c>
    </row>
    <row r="844" spans="1:3" ht="15">
      <c r="A844" s="80" t="s">
        <v>7847</v>
      </c>
      <c r="B844" s="79" t="s">
        <v>772</v>
      </c>
      <c r="C844" s="84" t="s">
        <v>7942</v>
      </c>
    </row>
    <row r="845" spans="1:3" ht="15">
      <c r="A845" s="80" t="s">
        <v>7847</v>
      </c>
      <c r="B845" s="79" t="s">
        <v>8135</v>
      </c>
      <c r="C845" s="84" t="s">
        <v>7942</v>
      </c>
    </row>
    <row r="846" spans="1:3" ht="15">
      <c r="A846" s="80" t="s">
        <v>7847</v>
      </c>
      <c r="B846" s="79" t="s">
        <v>8170</v>
      </c>
      <c r="C846" s="84" t="s">
        <v>7942</v>
      </c>
    </row>
    <row r="847" spans="1:3" ht="15">
      <c r="A847" s="80" t="s">
        <v>7847</v>
      </c>
      <c r="B847" s="79" t="s">
        <v>717</v>
      </c>
      <c r="C847" s="84" t="s">
        <v>7942</v>
      </c>
    </row>
    <row r="848" spans="1:3" ht="15">
      <c r="A848" s="80" t="s">
        <v>7847</v>
      </c>
      <c r="B848" s="79" t="s">
        <v>7868</v>
      </c>
      <c r="C848" s="84" t="s">
        <v>7942</v>
      </c>
    </row>
    <row r="849" spans="1:3" ht="15">
      <c r="A849" s="80" t="s">
        <v>7847</v>
      </c>
      <c r="B849" s="79" t="s">
        <v>8168</v>
      </c>
      <c r="C849" s="84" t="s">
        <v>7942</v>
      </c>
    </row>
    <row r="850" spans="1:3" ht="15">
      <c r="A850" s="80" t="s">
        <v>7847</v>
      </c>
      <c r="B850" s="79" t="s">
        <v>7802</v>
      </c>
      <c r="C850" s="84" t="s">
        <v>7942</v>
      </c>
    </row>
    <row r="851" spans="1:3" ht="15">
      <c r="A851" s="80" t="s">
        <v>7845</v>
      </c>
      <c r="B851" s="79" t="s">
        <v>8169</v>
      </c>
      <c r="C851" s="84" t="s">
        <v>7940</v>
      </c>
    </row>
    <row r="852" spans="1:3" ht="15">
      <c r="A852" s="80" t="s">
        <v>7845</v>
      </c>
      <c r="B852" s="79" t="s">
        <v>644</v>
      </c>
      <c r="C852" s="84" t="s">
        <v>7940</v>
      </c>
    </row>
    <row r="853" spans="1:3" ht="15">
      <c r="A853" s="80" t="s">
        <v>7845</v>
      </c>
      <c r="B853" s="79" t="s">
        <v>8131</v>
      </c>
      <c r="C853" s="84" t="s">
        <v>7940</v>
      </c>
    </row>
    <row r="854" spans="1:3" ht="15">
      <c r="A854" s="80" t="s">
        <v>7845</v>
      </c>
      <c r="B854" s="79" t="s">
        <v>496</v>
      </c>
      <c r="C854" s="84" t="s">
        <v>7940</v>
      </c>
    </row>
    <row r="855" spans="1:3" ht="15">
      <c r="A855" s="80" t="s">
        <v>7845</v>
      </c>
      <c r="B855" s="79" t="s">
        <v>804</v>
      </c>
      <c r="C855" s="84" t="s">
        <v>7940</v>
      </c>
    </row>
    <row r="856" spans="1:3" ht="15">
      <c r="A856" s="80" t="s">
        <v>7845</v>
      </c>
      <c r="B856" s="79" t="s">
        <v>7831</v>
      </c>
      <c r="C856" s="84" t="s">
        <v>7940</v>
      </c>
    </row>
    <row r="857" spans="1:3" ht="15">
      <c r="A857" s="80" t="s">
        <v>7845</v>
      </c>
      <c r="B857" s="79" t="s">
        <v>8133</v>
      </c>
      <c r="C857" s="84" t="s">
        <v>7940</v>
      </c>
    </row>
    <row r="858" spans="1:3" ht="15">
      <c r="A858" s="80" t="s">
        <v>7845</v>
      </c>
      <c r="B858" s="79" t="s">
        <v>8134</v>
      </c>
      <c r="C858" s="84" t="s">
        <v>7940</v>
      </c>
    </row>
    <row r="859" spans="1:3" ht="15">
      <c r="A859" s="80" t="s">
        <v>7845</v>
      </c>
      <c r="B859" s="79" t="s">
        <v>484</v>
      </c>
      <c r="C859" s="84" t="s">
        <v>7940</v>
      </c>
    </row>
    <row r="860" spans="1:3" ht="15">
      <c r="A860" s="80" t="s">
        <v>7845</v>
      </c>
      <c r="B860" s="79" t="s">
        <v>772</v>
      </c>
      <c r="C860" s="84" t="s">
        <v>7940</v>
      </c>
    </row>
    <row r="861" spans="1:3" ht="15">
      <c r="A861" s="80" t="s">
        <v>7845</v>
      </c>
      <c r="B861" s="79" t="s">
        <v>8135</v>
      </c>
      <c r="C861" s="84" t="s">
        <v>7940</v>
      </c>
    </row>
    <row r="862" spans="1:3" ht="15">
      <c r="A862" s="80" t="s">
        <v>7845</v>
      </c>
      <c r="B862" s="79" t="s">
        <v>8170</v>
      </c>
      <c r="C862" s="84" t="s">
        <v>7940</v>
      </c>
    </row>
    <row r="863" spans="1:3" ht="15">
      <c r="A863" s="80" t="s">
        <v>7845</v>
      </c>
      <c r="B863" s="79" t="s">
        <v>717</v>
      </c>
      <c r="C863" s="84" t="s">
        <v>7940</v>
      </c>
    </row>
    <row r="864" spans="1:3" ht="15">
      <c r="A864" s="80" t="s">
        <v>7845</v>
      </c>
      <c r="B864" s="79" t="s">
        <v>7868</v>
      </c>
      <c r="C864" s="84" t="s">
        <v>7940</v>
      </c>
    </row>
    <row r="865" spans="1:3" ht="15">
      <c r="A865" s="80" t="s">
        <v>7845</v>
      </c>
      <c r="B865" s="79" t="s">
        <v>8168</v>
      </c>
      <c r="C865" s="84" t="s">
        <v>7940</v>
      </c>
    </row>
    <row r="866" spans="1:3" ht="15">
      <c r="A866" s="80" t="s">
        <v>7845</v>
      </c>
      <c r="B866" s="79" t="s">
        <v>7802</v>
      </c>
      <c r="C866" s="84" t="s">
        <v>7940</v>
      </c>
    </row>
    <row r="867" spans="1:3" ht="15">
      <c r="A867" s="80" t="s">
        <v>7845</v>
      </c>
      <c r="B867" s="79" t="s">
        <v>8198</v>
      </c>
      <c r="C867" s="84" t="s">
        <v>7940</v>
      </c>
    </row>
    <row r="868" spans="1:3" ht="15">
      <c r="A868" s="80" t="s">
        <v>7845</v>
      </c>
      <c r="B868" s="79" t="s">
        <v>7721</v>
      </c>
      <c r="C868" s="84" t="s">
        <v>7940</v>
      </c>
    </row>
    <row r="869" spans="1:3" ht="15">
      <c r="A869" s="80" t="s">
        <v>7845</v>
      </c>
      <c r="B869" s="79">
        <v>14</v>
      </c>
      <c r="C869" s="84" t="s">
        <v>7940</v>
      </c>
    </row>
    <row r="870" spans="1:3" ht="15">
      <c r="A870" s="80" t="s">
        <v>7845</v>
      </c>
      <c r="B870" s="79">
        <v>2021</v>
      </c>
      <c r="C870" s="84" t="s">
        <v>7940</v>
      </c>
    </row>
    <row r="871" spans="1:3" ht="15">
      <c r="A871" s="80" t="s">
        <v>7844</v>
      </c>
      <c r="B871" s="79" t="s">
        <v>8199</v>
      </c>
      <c r="C871" s="84" t="s">
        <v>7939</v>
      </c>
    </row>
    <row r="872" spans="1:3" ht="15">
      <c r="A872" s="80" t="s">
        <v>7844</v>
      </c>
      <c r="B872" s="79" t="s">
        <v>805</v>
      </c>
      <c r="C872" s="84" t="s">
        <v>7939</v>
      </c>
    </row>
    <row r="873" spans="1:3" ht="15">
      <c r="A873" s="80" t="s">
        <v>7844</v>
      </c>
      <c r="B873" s="79" t="s">
        <v>8200</v>
      </c>
      <c r="C873" s="84" t="s">
        <v>7939</v>
      </c>
    </row>
    <row r="874" spans="1:3" ht="15">
      <c r="A874" s="80" t="s">
        <v>7844</v>
      </c>
      <c r="B874" s="79" t="s">
        <v>8201</v>
      </c>
      <c r="C874" s="84" t="s">
        <v>7939</v>
      </c>
    </row>
    <row r="875" spans="1:3" ht="15">
      <c r="A875" s="80" t="s">
        <v>7844</v>
      </c>
      <c r="B875" s="79" t="s">
        <v>724</v>
      </c>
      <c r="C875" s="84" t="s">
        <v>7939</v>
      </c>
    </row>
    <row r="876" spans="1:3" ht="15">
      <c r="A876" s="80" t="s">
        <v>7844</v>
      </c>
      <c r="B876" s="79" t="s">
        <v>411</v>
      </c>
      <c r="C876" s="84" t="s">
        <v>7939</v>
      </c>
    </row>
    <row r="877" spans="1:3" ht="15">
      <c r="A877" s="80" t="s">
        <v>7844</v>
      </c>
      <c r="B877" s="79" t="s">
        <v>8202</v>
      </c>
      <c r="C877" s="84" t="s">
        <v>7939</v>
      </c>
    </row>
    <row r="878" spans="1:3" ht="15">
      <c r="A878" s="80" t="s">
        <v>7844</v>
      </c>
      <c r="B878" s="79" t="s">
        <v>643</v>
      </c>
      <c r="C878" s="84" t="s">
        <v>7939</v>
      </c>
    </row>
    <row r="879" spans="1:3" ht="15">
      <c r="A879" s="80" t="s">
        <v>7844</v>
      </c>
      <c r="B879" s="79" t="s">
        <v>8203</v>
      </c>
      <c r="C879" s="84" t="s">
        <v>7939</v>
      </c>
    </row>
    <row r="880" spans="1:3" ht="15">
      <c r="A880" s="80" t="s">
        <v>7844</v>
      </c>
      <c r="B880" s="79" t="s">
        <v>496</v>
      </c>
      <c r="C880" s="84" t="s">
        <v>7939</v>
      </c>
    </row>
    <row r="881" spans="1:3" ht="15">
      <c r="A881" s="80" t="s">
        <v>7844</v>
      </c>
      <c r="B881" s="79" t="s">
        <v>644</v>
      </c>
      <c r="C881" s="84" t="s">
        <v>7939</v>
      </c>
    </row>
    <row r="882" spans="1:3" ht="15">
      <c r="A882" s="80" t="s">
        <v>7844</v>
      </c>
      <c r="B882" s="79" t="s">
        <v>8204</v>
      </c>
      <c r="C882" s="84" t="s">
        <v>7939</v>
      </c>
    </row>
    <row r="883" spans="1:3" ht="15">
      <c r="A883" s="80" t="s">
        <v>7844</v>
      </c>
      <c r="B883" s="79" t="s">
        <v>393</v>
      </c>
      <c r="C883" s="84" t="s">
        <v>7939</v>
      </c>
    </row>
    <row r="884" spans="1:3" ht="15">
      <c r="A884" s="80" t="s">
        <v>7844</v>
      </c>
      <c r="B884" s="79" t="s">
        <v>8170</v>
      </c>
      <c r="C884" s="84" t="s">
        <v>7939</v>
      </c>
    </row>
    <row r="885" spans="1:3" ht="15">
      <c r="A885" s="80" t="s">
        <v>7844</v>
      </c>
      <c r="B885" s="79" t="s">
        <v>717</v>
      </c>
      <c r="C885" s="84" t="s">
        <v>7939</v>
      </c>
    </row>
    <row r="886" spans="1:3" ht="15">
      <c r="A886" s="80" t="s">
        <v>7844</v>
      </c>
      <c r="B886" s="79" t="s">
        <v>7868</v>
      </c>
      <c r="C886" s="84" t="s">
        <v>7939</v>
      </c>
    </row>
    <row r="887" spans="1:3" ht="15">
      <c r="A887" s="80" t="s">
        <v>7844</v>
      </c>
      <c r="B887" s="79" t="s">
        <v>8168</v>
      </c>
      <c r="C887" s="84" t="s">
        <v>7939</v>
      </c>
    </row>
    <row r="888" spans="1:3" ht="15">
      <c r="A888" s="80" t="s">
        <v>7844</v>
      </c>
      <c r="B888" s="79" t="s">
        <v>7802</v>
      </c>
      <c r="C888" s="84" t="s">
        <v>7939</v>
      </c>
    </row>
    <row r="889" spans="1:3" ht="15">
      <c r="A889" s="80" t="s">
        <v>7843</v>
      </c>
      <c r="B889" s="79" t="s">
        <v>8169</v>
      </c>
      <c r="C889" s="84" t="s">
        <v>7938</v>
      </c>
    </row>
    <row r="890" spans="1:3" ht="15">
      <c r="A890" s="80" t="s">
        <v>7843</v>
      </c>
      <c r="B890" s="79" t="s">
        <v>644</v>
      </c>
      <c r="C890" s="84" t="s">
        <v>7938</v>
      </c>
    </row>
    <row r="891" spans="1:3" ht="15">
      <c r="A891" s="80" t="s">
        <v>7843</v>
      </c>
      <c r="B891" s="79" t="s">
        <v>8131</v>
      </c>
      <c r="C891" s="84" t="s">
        <v>7938</v>
      </c>
    </row>
    <row r="892" spans="1:3" ht="15">
      <c r="A892" s="80" t="s">
        <v>7843</v>
      </c>
      <c r="B892" s="79" t="s">
        <v>496</v>
      </c>
      <c r="C892" s="84" t="s">
        <v>7938</v>
      </c>
    </row>
    <row r="893" spans="1:3" ht="15">
      <c r="A893" s="80" t="s">
        <v>7843</v>
      </c>
      <c r="B893" s="79" t="s">
        <v>804</v>
      </c>
      <c r="C893" s="84" t="s">
        <v>7938</v>
      </c>
    </row>
    <row r="894" spans="1:3" ht="15">
      <c r="A894" s="80" t="s">
        <v>7843</v>
      </c>
      <c r="B894" s="79" t="s">
        <v>7831</v>
      </c>
      <c r="C894" s="84" t="s">
        <v>7938</v>
      </c>
    </row>
    <row r="895" spans="1:3" ht="15">
      <c r="A895" s="80" t="s">
        <v>7843</v>
      </c>
      <c r="B895" s="79" t="s">
        <v>8133</v>
      </c>
      <c r="C895" s="84" t="s">
        <v>7938</v>
      </c>
    </row>
    <row r="896" spans="1:3" ht="15">
      <c r="A896" s="80" t="s">
        <v>7843</v>
      </c>
      <c r="B896" s="79" t="s">
        <v>8134</v>
      </c>
      <c r="C896" s="84" t="s">
        <v>7938</v>
      </c>
    </row>
    <row r="897" spans="1:3" ht="15">
      <c r="A897" s="80" t="s">
        <v>7843</v>
      </c>
      <c r="B897" s="79" t="s">
        <v>484</v>
      </c>
      <c r="C897" s="84" t="s">
        <v>7938</v>
      </c>
    </row>
    <row r="898" spans="1:3" ht="15">
      <c r="A898" s="80" t="s">
        <v>7843</v>
      </c>
      <c r="B898" s="79" t="s">
        <v>772</v>
      </c>
      <c r="C898" s="84" t="s">
        <v>7938</v>
      </c>
    </row>
    <row r="899" spans="1:3" ht="15">
      <c r="A899" s="80" t="s">
        <v>7843</v>
      </c>
      <c r="B899" s="79" t="s">
        <v>8135</v>
      </c>
      <c r="C899" s="84" t="s">
        <v>7938</v>
      </c>
    </row>
    <row r="900" spans="1:3" ht="15">
      <c r="A900" s="80" t="s">
        <v>7843</v>
      </c>
      <c r="B900" s="79" t="s">
        <v>8170</v>
      </c>
      <c r="C900" s="84" t="s">
        <v>7938</v>
      </c>
    </row>
    <row r="901" spans="1:3" ht="15">
      <c r="A901" s="80" t="s">
        <v>7843</v>
      </c>
      <c r="B901" s="79" t="s">
        <v>717</v>
      </c>
      <c r="C901" s="84" t="s">
        <v>7938</v>
      </c>
    </row>
    <row r="902" spans="1:3" ht="15">
      <c r="A902" s="80" t="s">
        <v>7843</v>
      </c>
      <c r="B902" s="79" t="s">
        <v>7868</v>
      </c>
      <c r="C902" s="84" t="s">
        <v>7938</v>
      </c>
    </row>
    <row r="903" spans="1:3" ht="15">
      <c r="A903" s="80" t="s">
        <v>7843</v>
      </c>
      <c r="B903" s="79" t="s">
        <v>8168</v>
      </c>
      <c r="C903" s="84" t="s">
        <v>7938</v>
      </c>
    </row>
    <row r="904" spans="1:3" ht="15">
      <c r="A904" s="80" t="s">
        <v>7843</v>
      </c>
      <c r="B904" s="79" t="s">
        <v>7802</v>
      </c>
      <c r="C904" s="84" t="s">
        <v>7938</v>
      </c>
    </row>
    <row r="905" spans="1:3" ht="15">
      <c r="A905" s="80" t="s">
        <v>7842</v>
      </c>
      <c r="B905" s="79" t="s">
        <v>8169</v>
      </c>
      <c r="C905" s="84" t="s">
        <v>7937</v>
      </c>
    </row>
    <row r="906" spans="1:3" ht="15">
      <c r="A906" s="80" t="s">
        <v>7842</v>
      </c>
      <c r="B906" s="79" t="s">
        <v>644</v>
      </c>
      <c r="C906" s="84" t="s">
        <v>7937</v>
      </c>
    </row>
    <row r="907" spans="1:3" ht="15">
      <c r="A907" s="80" t="s">
        <v>7842</v>
      </c>
      <c r="B907" s="79" t="s">
        <v>8131</v>
      </c>
      <c r="C907" s="84" t="s">
        <v>7937</v>
      </c>
    </row>
    <row r="908" spans="1:3" ht="15">
      <c r="A908" s="80" t="s">
        <v>7842</v>
      </c>
      <c r="B908" s="79" t="s">
        <v>496</v>
      </c>
      <c r="C908" s="84" t="s">
        <v>7937</v>
      </c>
    </row>
    <row r="909" spans="1:3" ht="15">
      <c r="A909" s="80" t="s">
        <v>7842</v>
      </c>
      <c r="B909" s="79" t="s">
        <v>804</v>
      </c>
      <c r="C909" s="84" t="s">
        <v>7937</v>
      </c>
    </row>
    <row r="910" spans="1:3" ht="15">
      <c r="A910" s="80" t="s">
        <v>7842</v>
      </c>
      <c r="B910" s="79" t="s">
        <v>7831</v>
      </c>
      <c r="C910" s="84" t="s">
        <v>7937</v>
      </c>
    </row>
    <row r="911" spans="1:3" ht="15">
      <c r="A911" s="80" t="s">
        <v>7842</v>
      </c>
      <c r="B911" s="79" t="s">
        <v>8133</v>
      </c>
      <c r="C911" s="84" t="s">
        <v>7937</v>
      </c>
    </row>
    <row r="912" spans="1:3" ht="15">
      <c r="A912" s="80" t="s">
        <v>7842</v>
      </c>
      <c r="B912" s="79" t="s">
        <v>8134</v>
      </c>
      <c r="C912" s="84" t="s">
        <v>7937</v>
      </c>
    </row>
    <row r="913" spans="1:3" ht="15">
      <c r="A913" s="80" t="s">
        <v>7842</v>
      </c>
      <c r="B913" s="79" t="s">
        <v>484</v>
      </c>
      <c r="C913" s="84" t="s">
        <v>7937</v>
      </c>
    </row>
    <row r="914" spans="1:3" ht="15">
      <c r="A914" s="80" t="s">
        <v>7842</v>
      </c>
      <c r="B914" s="79" t="s">
        <v>772</v>
      </c>
      <c r="C914" s="84" t="s">
        <v>7937</v>
      </c>
    </row>
    <row r="915" spans="1:3" ht="15">
      <c r="A915" s="80" t="s">
        <v>7842</v>
      </c>
      <c r="B915" s="79" t="s">
        <v>8135</v>
      </c>
      <c r="C915" s="84" t="s">
        <v>7937</v>
      </c>
    </row>
    <row r="916" spans="1:3" ht="15">
      <c r="A916" s="80" t="s">
        <v>7842</v>
      </c>
      <c r="B916" s="79" t="s">
        <v>8170</v>
      </c>
      <c r="C916" s="84" t="s">
        <v>7937</v>
      </c>
    </row>
    <row r="917" spans="1:3" ht="15">
      <c r="A917" s="80" t="s">
        <v>7842</v>
      </c>
      <c r="B917" s="79" t="s">
        <v>717</v>
      </c>
      <c r="C917" s="84" t="s">
        <v>7937</v>
      </c>
    </row>
    <row r="918" spans="1:3" ht="15">
      <c r="A918" s="80" t="s">
        <v>7842</v>
      </c>
      <c r="B918" s="79" t="s">
        <v>7868</v>
      </c>
      <c r="C918" s="84" t="s">
        <v>7937</v>
      </c>
    </row>
    <row r="919" spans="1:3" ht="15">
      <c r="A919" s="80" t="s">
        <v>7867</v>
      </c>
      <c r="B919" s="79" t="s">
        <v>8169</v>
      </c>
      <c r="C919" s="84" t="s">
        <v>7985</v>
      </c>
    </row>
    <row r="920" spans="1:3" ht="15">
      <c r="A920" s="80" t="s">
        <v>7867</v>
      </c>
      <c r="B920" s="79" t="s">
        <v>644</v>
      </c>
      <c r="C920" s="84" t="s">
        <v>7985</v>
      </c>
    </row>
    <row r="921" spans="1:3" ht="15">
      <c r="A921" s="80" t="s">
        <v>7867</v>
      </c>
      <c r="B921" s="79" t="s">
        <v>8131</v>
      </c>
      <c r="C921" s="84" t="s">
        <v>7985</v>
      </c>
    </row>
    <row r="922" spans="1:3" ht="15">
      <c r="A922" s="80" t="s">
        <v>7867</v>
      </c>
      <c r="B922" s="79" t="s">
        <v>496</v>
      </c>
      <c r="C922" s="84" t="s">
        <v>7985</v>
      </c>
    </row>
    <row r="923" spans="1:3" ht="15">
      <c r="A923" s="80" t="s">
        <v>7867</v>
      </c>
      <c r="B923" s="79" t="s">
        <v>804</v>
      </c>
      <c r="C923" s="84" t="s">
        <v>7985</v>
      </c>
    </row>
    <row r="924" spans="1:3" ht="15">
      <c r="A924" s="80" t="s">
        <v>7867</v>
      </c>
      <c r="B924" s="79" t="s">
        <v>7831</v>
      </c>
      <c r="C924" s="84" t="s">
        <v>7985</v>
      </c>
    </row>
    <row r="925" spans="1:3" ht="15">
      <c r="A925" s="80" t="s">
        <v>7867</v>
      </c>
      <c r="B925" s="79" t="s">
        <v>8133</v>
      </c>
      <c r="C925" s="84" t="s">
        <v>7985</v>
      </c>
    </row>
    <row r="926" spans="1:3" ht="15">
      <c r="A926" s="80" t="s">
        <v>7867</v>
      </c>
      <c r="B926" s="79" t="s">
        <v>8134</v>
      </c>
      <c r="C926" s="84" t="s">
        <v>7985</v>
      </c>
    </row>
    <row r="927" spans="1:3" ht="15">
      <c r="A927" s="80" t="s">
        <v>7867</v>
      </c>
      <c r="B927" s="79" t="s">
        <v>484</v>
      </c>
      <c r="C927" s="84" t="s">
        <v>7985</v>
      </c>
    </row>
    <row r="928" spans="1:3" ht="15">
      <c r="A928" s="80" t="s">
        <v>7867</v>
      </c>
      <c r="B928" s="79" t="s">
        <v>772</v>
      </c>
      <c r="C928" s="84" t="s">
        <v>7985</v>
      </c>
    </row>
    <row r="929" spans="1:3" ht="15">
      <c r="A929" s="80" t="s">
        <v>7867</v>
      </c>
      <c r="B929" s="79" t="s">
        <v>8135</v>
      </c>
      <c r="C929" s="84" t="s">
        <v>7985</v>
      </c>
    </row>
    <row r="930" spans="1:3" ht="15">
      <c r="A930" s="80" t="s">
        <v>7867</v>
      </c>
      <c r="B930" s="79" t="s">
        <v>8170</v>
      </c>
      <c r="C930" s="84" t="s">
        <v>7985</v>
      </c>
    </row>
    <row r="931" spans="1:3" ht="15">
      <c r="A931" s="80" t="s">
        <v>7867</v>
      </c>
      <c r="B931" s="79" t="s">
        <v>717</v>
      </c>
      <c r="C931" s="84" t="s">
        <v>7985</v>
      </c>
    </row>
    <row r="932" spans="1:3" ht="15">
      <c r="A932" s="80" t="s">
        <v>7867</v>
      </c>
      <c r="B932" s="79" t="s">
        <v>7868</v>
      </c>
      <c r="C932" s="84" t="s">
        <v>7985</v>
      </c>
    </row>
    <row r="933" spans="1:3" ht="15">
      <c r="A933" s="80" t="s">
        <v>7867</v>
      </c>
      <c r="B933" s="79" t="s">
        <v>8168</v>
      </c>
      <c r="C933" s="84" t="s">
        <v>7985</v>
      </c>
    </row>
    <row r="934" spans="1:3" ht="15">
      <c r="A934" s="80" t="s">
        <v>7867</v>
      </c>
      <c r="B934" s="79" t="s">
        <v>7802</v>
      </c>
      <c r="C934" s="84" t="s">
        <v>7985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0A86C-73A5-4905-B148-C452FCF3D94D}">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296</v>
      </c>
      <c r="B1" s="13" t="s">
        <v>7635</v>
      </c>
    </row>
    <row r="2" spans="1:2" ht="15">
      <c r="A2" s="79">
        <v>0</v>
      </c>
      <c r="B2" s="79" t="s">
        <v>7636</v>
      </c>
    </row>
    <row r="3" spans="1:2" ht="15">
      <c r="A3" s="80">
        <v>1</v>
      </c>
      <c r="B3" s="79" t="s">
        <v>7636</v>
      </c>
    </row>
    <row r="4" spans="1:2" ht="15">
      <c r="A4" s="80">
        <v>2</v>
      </c>
      <c r="B4" s="79" t="s">
        <v>7636</v>
      </c>
    </row>
    <row r="5" spans="1:2" ht="15">
      <c r="A5" s="80">
        <v>3</v>
      </c>
      <c r="B5" s="79" t="s">
        <v>7636</v>
      </c>
    </row>
    <row r="6" spans="1:2" ht="15">
      <c r="A6" s="80">
        <v>4</v>
      </c>
      <c r="B6" s="79" t="s">
        <v>7636</v>
      </c>
    </row>
    <row r="7" spans="1:2" ht="15">
      <c r="A7" s="80">
        <v>5</v>
      </c>
      <c r="B7" s="79" t="s">
        <v>7636</v>
      </c>
    </row>
    <row r="8" spans="1:2" ht="15">
      <c r="A8" s="80">
        <v>6</v>
      </c>
      <c r="B8" s="79" t="s">
        <v>7636</v>
      </c>
    </row>
    <row r="9" spans="1:2" ht="15">
      <c r="A9" s="80">
        <v>7</v>
      </c>
      <c r="B9" s="79" t="s">
        <v>7636</v>
      </c>
    </row>
    <row r="10" spans="1:2" ht="15">
      <c r="A10" s="80">
        <v>8</v>
      </c>
      <c r="B10" s="79" t="s">
        <v>7636</v>
      </c>
    </row>
    <row r="11" spans="1:2" ht="15">
      <c r="A11" s="80">
        <v>9</v>
      </c>
      <c r="B11" s="79" t="s">
        <v>7636</v>
      </c>
    </row>
    <row r="12" spans="1:2" ht="15">
      <c r="A12" s="80" t="s">
        <v>347</v>
      </c>
      <c r="B12" s="79" t="s">
        <v>7636</v>
      </c>
    </row>
    <row r="13" spans="1:2" ht="15">
      <c r="A13" s="80" t="s">
        <v>445</v>
      </c>
      <c r="B13" s="79" t="s">
        <v>7636</v>
      </c>
    </row>
    <row r="14" spans="1:2" ht="15">
      <c r="A14" s="80" t="s">
        <v>446</v>
      </c>
      <c r="B14" s="79" t="s">
        <v>7636</v>
      </c>
    </row>
    <row r="15" spans="1:2" ht="15">
      <c r="A15" s="80" t="s">
        <v>447</v>
      </c>
      <c r="B15" s="79" t="s">
        <v>7636</v>
      </c>
    </row>
    <row r="16" spans="1:2" ht="15">
      <c r="A16" s="80" t="s">
        <v>448</v>
      </c>
      <c r="B16" s="79" t="s">
        <v>7636</v>
      </c>
    </row>
    <row r="17" spans="1:2" ht="15">
      <c r="A17" s="80" t="s">
        <v>449</v>
      </c>
      <c r="B17" s="79" t="s">
        <v>7636</v>
      </c>
    </row>
    <row r="18" spans="1:2" ht="15">
      <c r="A18" s="80" t="s">
        <v>450</v>
      </c>
      <c r="B18" s="79" t="s">
        <v>7636</v>
      </c>
    </row>
    <row r="19" spans="1:2" ht="15">
      <c r="A19" s="80" t="s">
        <v>451</v>
      </c>
      <c r="B19" s="79" t="s">
        <v>7636</v>
      </c>
    </row>
    <row r="20" spans="1:2" ht="15">
      <c r="A20" s="80" t="s">
        <v>452</v>
      </c>
      <c r="B20" s="79" t="s">
        <v>7636</v>
      </c>
    </row>
    <row r="21" spans="1:2" ht="15">
      <c r="A21" s="80" t="s">
        <v>348</v>
      </c>
      <c r="B21" s="79" t="s">
        <v>7636</v>
      </c>
    </row>
    <row r="22" spans="1:2" ht="15">
      <c r="A22" s="80" t="s">
        <v>453</v>
      </c>
      <c r="B22" s="79" t="s">
        <v>7636</v>
      </c>
    </row>
    <row r="23" spans="1:2" ht="15">
      <c r="A23" s="80" t="s">
        <v>413</v>
      </c>
      <c r="B23" s="79" t="s">
        <v>7636</v>
      </c>
    </row>
    <row r="24" spans="1:2" ht="15">
      <c r="A24" s="80" t="s">
        <v>454</v>
      </c>
      <c r="B24" s="79" t="s">
        <v>7636</v>
      </c>
    </row>
    <row r="25" spans="1:2" ht="15">
      <c r="A25" s="80" t="s">
        <v>455</v>
      </c>
      <c r="B25" s="79" t="s">
        <v>7636</v>
      </c>
    </row>
    <row r="26" spans="1:2" ht="15">
      <c r="A26" s="80" t="s">
        <v>456</v>
      </c>
      <c r="B26" s="79" t="s">
        <v>7636</v>
      </c>
    </row>
    <row r="27" spans="1:2" ht="15">
      <c r="A27" s="80" t="s">
        <v>400</v>
      </c>
      <c r="B27" s="79" t="s">
        <v>7636</v>
      </c>
    </row>
    <row r="28" spans="1:2" ht="15">
      <c r="A28" s="80" t="s">
        <v>371</v>
      </c>
      <c r="B28" s="79" t="s">
        <v>7636</v>
      </c>
    </row>
    <row r="29" spans="1:2" ht="15">
      <c r="A29" s="80" t="s">
        <v>457</v>
      </c>
      <c r="B29" s="79" t="s">
        <v>7636</v>
      </c>
    </row>
    <row r="30" spans="1:2" ht="15">
      <c r="A30" s="80" t="s">
        <v>458</v>
      </c>
      <c r="B30" s="79" t="s">
        <v>7636</v>
      </c>
    </row>
    <row r="31" spans="1:2" ht="15">
      <c r="A31" s="80" t="s">
        <v>459</v>
      </c>
      <c r="B31" s="79" t="s">
        <v>7636</v>
      </c>
    </row>
    <row r="32" spans="1:2" ht="15">
      <c r="A32" s="80" t="s">
        <v>397</v>
      </c>
      <c r="B32" s="79" t="s">
        <v>7636</v>
      </c>
    </row>
    <row r="33" spans="1:2" ht="15">
      <c r="A33" s="80" t="s">
        <v>460</v>
      </c>
      <c r="B33" s="79" t="s">
        <v>7636</v>
      </c>
    </row>
    <row r="34" spans="1:2" ht="15">
      <c r="A34" s="80" t="s">
        <v>420</v>
      </c>
      <c r="B34" s="79" t="s">
        <v>7636</v>
      </c>
    </row>
    <row r="35" spans="1:2" ht="15">
      <c r="A35" s="80" t="s">
        <v>354</v>
      </c>
      <c r="B35" s="79" t="s">
        <v>7636</v>
      </c>
    </row>
    <row r="36" spans="1:2" ht="15">
      <c r="A36" s="80" t="s">
        <v>461</v>
      </c>
      <c r="B36" s="79" t="s">
        <v>7636</v>
      </c>
    </row>
    <row r="37" spans="1:2" ht="15">
      <c r="A37" s="80" t="s">
        <v>424</v>
      </c>
      <c r="B37" s="79" t="s">
        <v>7636</v>
      </c>
    </row>
    <row r="38" spans="1:2" ht="15">
      <c r="A38" s="80" t="s">
        <v>462</v>
      </c>
      <c r="B38" s="79" t="s">
        <v>7636</v>
      </c>
    </row>
    <row r="39" spans="1:2" ht="15">
      <c r="A39" s="80" t="s">
        <v>463</v>
      </c>
      <c r="B39" s="79" t="s">
        <v>7636</v>
      </c>
    </row>
    <row r="40" spans="1:2" ht="15">
      <c r="A40" s="80" t="s">
        <v>410</v>
      </c>
      <c r="B40" s="79" t="s">
        <v>7636</v>
      </c>
    </row>
    <row r="41" spans="1:2" ht="15">
      <c r="A41" s="80" t="s">
        <v>464</v>
      </c>
      <c r="B41" s="79" t="s">
        <v>7636</v>
      </c>
    </row>
    <row r="42" spans="1:2" ht="15">
      <c r="A42" s="80" t="s">
        <v>372</v>
      </c>
      <c r="B42" s="79" t="s">
        <v>7636</v>
      </c>
    </row>
    <row r="43" spans="1:2" ht="15">
      <c r="A43" s="80" t="s">
        <v>465</v>
      </c>
      <c r="B43" s="79" t="s">
        <v>7636</v>
      </c>
    </row>
    <row r="44" spans="1:2" ht="15">
      <c r="A44" s="80" t="s">
        <v>361</v>
      </c>
      <c r="B44" s="79" t="s">
        <v>7636</v>
      </c>
    </row>
    <row r="45" spans="1:2" ht="15">
      <c r="A45" s="80" t="s">
        <v>466</v>
      </c>
      <c r="B45" s="79" t="s">
        <v>7636</v>
      </c>
    </row>
    <row r="46" spans="1:2" ht="15">
      <c r="A46" s="80" t="s">
        <v>467</v>
      </c>
      <c r="B46" s="79" t="s">
        <v>7636</v>
      </c>
    </row>
    <row r="47" spans="1:2" ht="15">
      <c r="A47" s="80" t="s">
        <v>468</v>
      </c>
      <c r="B47" s="79" t="s">
        <v>7636</v>
      </c>
    </row>
    <row r="48" spans="1:2" ht="15">
      <c r="A48" s="80" t="s">
        <v>469</v>
      </c>
      <c r="B48" s="79" t="s">
        <v>7636</v>
      </c>
    </row>
    <row r="49" spans="1:2" ht="15">
      <c r="A49" s="80" t="s">
        <v>470</v>
      </c>
      <c r="B49" s="79" t="s">
        <v>7636</v>
      </c>
    </row>
    <row r="50" spans="1:2" ht="15">
      <c r="A50" s="80" t="s">
        <v>471</v>
      </c>
      <c r="B50" s="79" t="s">
        <v>7636</v>
      </c>
    </row>
    <row r="51" spans="1:2" ht="15">
      <c r="A51" s="80" t="s">
        <v>367</v>
      </c>
      <c r="B51" s="79" t="s">
        <v>7636</v>
      </c>
    </row>
    <row r="52" spans="1:2" ht="15">
      <c r="A52" s="80" t="s">
        <v>370</v>
      </c>
      <c r="B52" s="79" t="s">
        <v>7636</v>
      </c>
    </row>
    <row r="53" spans="1:2" ht="15">
      <c r="A53" s="80" t="s">
        <v>472</v>
      </c>
      <c r="B53" s="79" t="s">
        <v>7636</v>
      </c>
    </row>
    <row r="54" spans="1:2" ht="15">
      <c r="A54" s="80" t="s">
        <v>444</v>
      </c>
      <c r="B54" s="79" t="s">
        <v>7636</v>
      </c>
    </row>
    <row r="55" spans="1:2" ht="15">
      <c r="A55" s="80" t="s">
        <v>473</v>
      </c>
      <c r="B55" s="79" t="s">
        <v>7636</v>
      </c>
    </row>
    <row r="56" spans="1:2" ht="15">
      <c r="A56" s="80" t="s">
        <v>474</v>
      </c>
      <c r="B56" s="79" t="s">
        <v>7636</v>
      </c>
    </row>
    <row r="57" spans="1:2" ht="15">
      <c r="A57" s="80" t="s">
        <v>475</v>
      </c>
      <c r="B57" s="79" t="s">
        <v>7636</v>
      </c>
    </row>
    <row r="58" spans="1:2" ht="15">
      <c r="A58" s="80" t="s">
        <v>476</v>
      </c>
      <c r="B58" s="79" t="s">
        <v>7636</v>
      </c>
    </row>
    <row r="59" spans="1:2" ht="15">
      <c r="A59" s="80" t="s">
        <v>412</v>
      </c>
      <c r="B59" s="79" t="s">
        <v>7636</v>
      </c>
    </row>
    <row r="60" spans="1:2" ht="15">
      <c r="A60" s="80" t="s">
        <v>393</v>
      </c>
      <c r="B60" s="79" t="s">
        <v>7636</v>
      </c>
    </row>
    <row r="61" spans="1:2" ht="15">
      <c r="A61" s="80" t="s">
        <v>477</v>
      </c>
      <c r="B61" s="79" t="s">
        <v>7636</v>
      </c>
    </row>
    <row r="62" spans="1:2" ht="15">
      <c r="A62" s="80" t="s">
        <v>478</v>
      </c>
      <c r="B62" s="79" t="s">
        <v>7636</v>
      </c>
    </row>
    <row r="63" spans="1:2" ht="15">
      <c r="A63" s="80" t="s">
        <v>283</v>
      </c>
      <c r="B63" s="79" t="s">
        <v>7636</v>
      </c>
    </row>
    <row r="64" spans="1:2" ht="15">
      <c r="A64" s="80" t="s">
        <v>479</v>
      </c>
      <c r="B64" s="79" t="s">
        <v>7636</v>
      </c>
    </row>
    <row r="65" spans="1:2" ht="15">
      <c r="A65" s="80" t="s">
        <v>480</v>
      </c>
      <c r="B65" s="79" t="s">
        <v>7636</v>
      </c>
    </row>
    <row r="66" spans="1:2" ht="15">
      <c r="A66" s="80" t="s">
        <v>481</v>
      </c>
      <c r="B66" s="79" t="s">
        <v>7636</v>
      </c>
    </row>
    <row r="67" spans="1:2" ht="15">
      <c r="A67" s="80" t="s">
        <v>482</v>
      </c>
      <c r="B67" s="79" t="s">
        <v>7636</v>
      </c>
    </row>
    <row r="68" spans="1:2" ht="15">
      <c r="A68" s="80" t="s">
        <v>483</v>
      </c>
      <c r="B68" s="79" t="s">
        <v>7636</v>
      </c>
    </row>
    <row r="69" spans="1:2" ht="15">
      <c r="A69" s="80" t="s">
        <v>484</v>
      </c>
      <c r="B69" s="79" t="s">
        <v>7636</v>
      </c>
    </row>
    <row r="70" spans="1:2" ht="15">
      <c r="A70" s="80" t="s">
        <v>426</v>
      </c>
      <c r="B70" s="79" t="s">
        <v>7636</v>
      </c>
    </row>
    <row r="71" spans="1:2" ht="15">
      <c r="A71" s="80" t="s">
        <v>485</v>
      </c>
      <c r="B71" s="79" t="s">
        <v>7636</v>
      </c>
    </row>
    <row r="72" spans="1:2" ht="15">
      <c r="A72" s="80" t="s">
        <v>486</v>
      </c>
      <c r="B72" s="79" t="s">
        <v>7636</v>
      </c>
    </row>
    <row r="73" spans="1:2" ht="15">
      <c r="A73" s="80" t="s">
        <v>487</v>
      </c>
      <c r="B73" s="79" t="s">
        <v>7636</v>
      </c>
    </row>
    <row r="74" spans="1:2" ht="15">
      <c r="A74" s="80" t="s">
        <v>488</v>
      </c>
      <c r="B74" s="79" t="s">
        <v>7636</v>
      </c>
    </row>
    <row r="75" spans="1:2" ht="15">
      <c r="A75" s="80" t="s">
        <v>489</v>
      </c>
      <c r="B75" s="79" t="s">
        <v>7636</v>
      </c>
    </row>
    <row r="76" spans="1:2" ht="15">
      <c r="A76" s="80" t="s">
        <v>490</v>
      </c>
      <c r="B76" s="79" t="s">
        <v>7636</v>
      </c>
    </row>
    <row r="77" spans="1:2" ht="15">
      <c r="A77" s="80" t="s">
        <v>491</v>
      </c>
      <c r="B77" s="79" t="s">
        <v>7636</v>
      </c>
    </row>
    <row r="78" spans="1:2" ht="15">
      <c r="A78" s="80" t="s">
        <v>492</v>
      </c>
      <c r="B78" s="79" t="s">
        <v>7636</v>
      </c>
    </row>
    <row r="79" spans="1:2" ht="15">
      <c r="A79" s="80" t="s">
        <v>493</v>
      </c>
      <c r="B79" s="79" t="s">
        <v>7636</v>
      </c>
    </row>
    <row r="80" spans="1:2" ht="15">
      <c r="A80" s="80" t="s">
        <v>494</v>
      </c>
      <c r="B80" s="79" t="s">
        <v>7636</v>
      </c>
    </row>
    <row r="81" spans="1:2" ht="15">
      <c r="A81" s="80" t="s">
        <v>495</v>
      </c>
      <c r="B81" s="79" t="s">
        <v>7636</v>
      </c>
    </row>
    <row r="82" spans="1:2" ht="15">
      <c r="A82" s="80" t="s">
        <v>496</v>
      </c>
      <c r="B82" s="79" t="s">
        <v>7636</v>
      </c>
    </row>
    <row r="83" spans="1:2" ht="15">
      <c r="A83" s="80" t="s">
        <v>497</v>
      </c>
      <c r="B83" s="79" t="s">
        <v>7636</v>
      </c>
    </row>
    <row r="84" spans="1:2" ht="15">
      <c r="A84" s="80" t="s">
        <v>498</v>
      </c>
      <c r="B84" s="79" t="s">
        <v>7636</v>
      </c>
    </row>
    <row r="85" spans="1:2" ht="15">
      <c r="A85" s="80" t="s">
        <v>499</v>
      </c>
      <c r="B85" s="79" t="s">
        <v>7636</v>
      </c>
    </row>
    <row r="86" spans="1:2" ht="15">
      <c r="A86" s="80" t="s">
        <v>500</v>
      </c>
      <c r="B86" s="79" t="s">
        <v>7636</v>
      </c>
    </row>
    <row r="87" spans="1:2" ht="15">
      <c r="A87" s="80" t="s">
        <v>501</v>
      </c>
      <c r="B87" s="79" t="s">
        <v>7636</v>
      </c>
    </row>
    <row r="88" spans="1:2" ht="15">
      <c r="A88" s="80" t="s">
        <v>502</v>
      </c>
      <c r="B88" s="79" t="s">
        <v>7636</v>
      </c>
    </row>
    <row r="89" spans="1:2" ht="15">
      <c r="A89" s="80" t="s">
        <v>503</v>
      </c>
      <c r="B89" s="79" t="s">
        <v>7636</v>
      </c>
    </row>
    <row r="90" spans="1:2" ht="15">
      <c r="A90" s="80" t="s">
        <v>504</v>
      </c>
      <c r="B90" s="79" t="s">
        <v>7636</v>
      </c>
    </row>
    <row r="91" spans="1:2" ht="15">
      <c r="A91" s="80" t="s">
        <v>505</v>
      </c>
      <c r="B91" s="79" t="s">
        <v>7636</v>
      </c>
    </row>
    <row r="92" spans="1:2" ht="15">
      <c r="A92" s="80" t="s">
        <v>506</v>
      </c>
      <c r="B92" s="79" t="s">
        <v>7636</v>
      </c>
    </row>
    <row r="93" spans="1:2" ht="15">
      <c r="A93" s="80" t="s">
        <v>507</v>
      </c>
      <c r="B93" s="79" t="s">
        <v>7636</v>
      </c>
    </row>
    <row r="94" spans="1:2" ht="15">
      <c r="A94" s="80" t="s">
        <v>508</v>
      </c>
      <c r="B94" s="79" t="s">
        <v>7636</v>
      </c>
    </row>
    <row r="95" spans="1:2" ht="15">
      <c r="A95" s="80" t="s">
        <v>509</v>
      </c>
      <c r="B95" s="79" t="s">
        <v>7636</v>
      </c>
    </row>
    <row r="96" spans="1:2" ht="15">
      <c r="A96" s="80" t="s">
        <v>510</v>
      </c>
      <c r="B96" s="79" t="s">
        <v>7636</v>
      </c>
    </row>
    <row r="97" spans="1:2" ht="15">
      <c r="A97" s="80" t="s">
        <v>511</v>
      </c>
      <c r="B97" s="79" t="s">
        <v>7636</v>
      </c>
    </row>
    <row r="98" spans="1:2" ht="15">
      <c r="A98" s="80" t="s">
        <v>512</v>
      </c>
      <c r="B98" s="79" t="s">
        <v>7636</v>
      </c>
    </row>
    <row r="99" spans="1:2" ht="15">
      <c r="A99" s="80" t="s">
        <v>513</v>
      </c>
      <c r="B99" s="79" t="s">
        <v>7636</v>
      </c>
    </row>
    <row r="100" spans="1:2" ht="15">
      <c r="A100" s="80" t="s">
        <v>514</v>
      </c>
      <c r="B100" s="79" t="s">
        <v>7636</v>
      </c>
    </row>
    <row r="101" spans="1:2" ht="15">
      <c r="A101" s="80" t="s">
        <v>515</v>
      </c>
      <c r="B101" s="79" t="s">
        <v>7636</v>
      </c>
    </row>
    <row r="102" spans="1:2" ht="15">
      <c r="A102" s="80" t="s">
        <v>516</v>
      </c>
      <c r="B102" s="79" t="s">
        <v>7636</v>
      </c>
    </row>
    <row r="103" spans="1:2" ht="15">
      <c r="A103" s="80" t="s">
        <v>517</v>
      </c>
      <c r="B103" s="79" t="s">
        <v>7636</v>
      </c>
    </row>
    <row r="104" spans="1:2" ht="15">
      <c r="A104" s="80" t="s">
        <v>406</v>
      </c>
      <c r="B104" s="79" t="s">
        <v>7636</v>
      </c>
    </row>
    <row r="105" spans="1:2" ht="15">
      <c r="A105" s="80" t="s">
        <v>518</v>
      </c>
      <c r="B105" s="79" t="s">
        <v>7636</v>
      </c>
    </row>
    <row r="106" spans="1:2" ht="15">
      <c r="A106" s="80" t="s">
        <v>519</v>
      </c>
      <c r="B106" s="79" t="s">
        <v>7636</v>
      </c>
    </row>
    <row r="107" spans="1:2" ht="15">
      <c r="A107" s="80" t="s">
        <v>520</v>
      </c>
      <c r="B107" s="79" t="s">
        <v>7636</v>
      </c>
    </row>
    <row r="108" spans="1:2" ht="15">
      <c r="A108" s="80" t="s">
        <v>521</v>
      </c>
      <c r="B108" s="79" t="s">
        <v>7636</v>
      </c>
    </row>
    <row r="109" spans="1:2" ht="15">
      <c r="A109" s="80" t="s">
        <v>522</v>
      </c>
      <c r="B109" s="79" t="s">
        <v>7636</v>
      </c>
    </row>
    <row r="110" spans="1:2" ht="15">
      <c r="A110" s="80" t="s">
        <v>523</v>
      </c>
      <c r="B110" s="79" t="s">
        <v>7636</v>
      </c>
    </row>
    <row r="111" spans="1:2" ht="15">
      <c r="A111" s="80" t="s">
        <v>395</v>
      </c>
      <c r="B111" s="79" t="s">
        <v>7636</v>
      </c>
    </row>
    <row r="112" spans="1:2" ht="15">
      <c r="A112" s="80" t="s">
        <v>524</v>
      </c>
      <c r="B112" s="79" t="s">
        <v>7636</v>
      </c>
    </row>
    <row r="113" spans="1:2" ht="15">
      <c r="A113" s="80" t="s">
        <v>525</v>
      </c>
      <c r="B113" s="79" t="s">
        <v>7636</v>
      </c>
    </row>
    <row r="114" spans="1:2" ht="15">
      <c r="A114" s="80" t="s">
        <v>526</v>
      </c>
      <c r="B114" s="79" t="s">
        <v>7636</v>
      </c>
    </row>
    <row r="115" spans="1:2" ht="15">
      <c r="A115" s="80" t="s">
        <v>415</v>
      </c>
      <c r="B115" s="79" t="s">
        <v>7636</v>
      </c>
    </row>
    <row r="116" spans="1:2" ht="15">
      <c r="A116" s="80" t="s">
        <v>527</v>
      </c>
      <c r="B116" s="79" t="s">
        <v>7636</v>
      </c>
    </row>
    <row r="117" spans="1:2" ht="15">
      <c r="A117" s="80" t="s">
        <v>528</v>
      </c>
      <c r="B117" s="79" t="s">
        <v>7636</v>
      </c>
    </row>
    <row r="118" spans="1:2" ht="15">
      <c r="A118" s="80" t="s">
        <v>529</v>
      </c>
      <c r="B118" s="79" t="s">
        <v>7636</v>
      </c>
    </row>
    <row r="119" spans="1:2" ht="15">
      <c r="A119" s="80" t="s">
        <v>530</v>
      </c>
      <c r="B119" s="79" t="s">
        <v>7636</v>
      </c>
    </row>
    <row r="120" spans="1:2" ht="15">
      <c r="A120" s="80" t="s">
        <v>531</v>
      </c>
      <c r="B120" s="79" t="s">
        <v>7636</v>
      </c>
    </row>
    <row r="121" spans="1:2" ht="15">
      <c r="A121" s="80" t="s">
        <v>532</v>
      </c>
      <c r="B121" s="79" t="s">
        <v>7636</v>
      </c>
    </row>
    <row r="122" spans="1:2" ht="15">
      <c r="A122" s="80" t="s">
        <v>533</v>
      </c>
      <c r="B122" s="79" t="s">
        <v>7636</v>
      </c>
    </row>
    <row r="123" spans="1:2" ht="15">
      <c r="A123" s="80" t="s">
        <v>534</v>
      </c>
      <c r="B123" s="79" t="s">
        <v>7636</v>
      </c>
    </row>
    <row r="124" spans="1:2" ht="15">
      <c r="A124" s="80" t="s">
        <v>535</v>
      </c>
      <c r="B124" s="79" t="s">
        <v>7636</v>
      </c>
    </row>
    <row r="125" spans="1:2" ht="15">
      <c r="A125" s="80" t="s">
        <v>536</v>
      </c>
      <c r="B125" s="79" t="s">
        <v>7636</v>
      </c>
    </row>
    <row r="126" spans="1:2" ht="15">
      <c r="A126" s="80" t="s">
        <v>537</v>
      </c>
      <c r="B126" s="79" t="s">
        <v>7636</v>
      </c>
    </row>
    <row r="127" spans="1:2" ht="15">
      <c r="A127" s="80" t="s">
        <v>538</v>
      </c>
      <c r="B127" s="79" t="s">
        <v>7636</v>
      </c>
    </row>
    <row r="128" spans="1:2" ht="15">
      <c r="A128" s="80" t="s">
        <v>539</v>
      </c>
      <c r="B128" s="79" t="s">
        <v>7636</v>
      </c>
    </row>
    <row r="129" spans="1:2" ht="15">
      <c r="A129" s="80" t="s">
        <v>540</v>
      </c>
      <c r="B129" s="79" t="s">
        <v>7636</v>
      </c>
    </row>
    <row r="130" spans="1:2" ht="15">
      <c r="A130" s="80" t="s">
        <v>541</v>
      </c>
      <c r="B130" s="79" t="s">
        <v>7636</v>
      </c>
    </row>
    <row r="131" spans="1:2" ht="15">
      <c r="A131" s="80" t="s">
        <v>542</v>
      </c>
      <c r="B131" s="79" t="s">
        <v>7636</v>
      </c>
    </row>
    <row r="132" spans="1:2" ht="15">
      <c r="A132" s="80" t="s">
        <v>543</v>
      </c>
      <c r="B132" s="79" t="s">
        <v>7636</v>
      </c>
    </row>
    <row r="133" spans="1:2" ht="15">
      <c r="A133" s="80" t="s">
        <v>544</v>
      </c>
      <c r="B133" s="79" t="s">
        <v>7636</v>
      </c>
    </row>
    <row r="134" spans="1:2" ht="15">
      <c r="A134" s="80" t="s">
        <v>545</v>
      </c>
      <c r="B134" s="79" t="s">
        <v>7636</v>
      </c>
    </row>
    <row r="135" spans="1:2" ht="15">
      <c r="A135" s="80" t="s">
        <v>369</v>
      </c>
      <c r="B135" s="79" t="s">
        <v>7636</v>
      </c>
    </row>
    <row r="136" spans="1:2" ht="15">
      <c r="A136" s="80" t="s">
        <v>546</v>
      </c>
      <c r="B136" s="79" t="s">
        <v>7636</v>
      </c>
    </row>
    <row r="137" spans="1:2" ht="15">
      <c r="A137" s="80" t="s">
        <v>547</v>
      </c>
      <c r="B137" s="79" t="s">
        <v>7636</v>
      </c>
    </row>
    <row r="138" spans="1:2" ht="15">
      <c r="A138" s="80" t="s">
        <v>548</v>
      </c>
      <c r="B138" s="79" t="s">
        <v>7636</v>
      </c>
    </row>
    <row r="139" spans="1:2" ht="15">
      <c r="A139" s="80" t="s">
        <v>549</v>
      </c>
      <c r="B139" s="79" t="s">
        <v>7636</v>
      </c>
    </row>
    <row r="140" spans="1:2" ht="15">
      <c r="A140" s="80" t="s">
        <v>254</v>
      </c>
      <c r="B140" s="79" t="s">
        <v>7636</v>
      </c>
    </row>
    <row r="141" spans="1:2" ht="15">
      <c r="A141" s="80" t="s">
        <v>550</v>
      </c>
      <c r="B141" s="79" t="s">
        <v>7636</v>
      </c>
    </row>
    <row r="142" spans="1:2" ht="15">
      <c r="A142" s="80" t="s">
        <v>551</v>
      </c>
      <c r="B142" s="79" t="s">
        <v>7636</v>
      </c>
    </row>
    <row r="143" spans="1:2" ht="15">
      <c r="A143" s="80" t="s">
        <v>552</v>
      </c>
      <c r="B143" s="79" t="s">
        <v>7636</v>
      </c>
    </row>
    <row r="144" spans="1:2" ht="15">
      <c r="A144" s="80" t="s">
        <v>256</v>
      </c>
      <c r="B144" s="79" t="s">
        <v>7636</v>
      </c>
    </row>
    <row r="145" spans="1:2" ht="15">
      <c r="A145" s="80" t="s">
        <v>553</v>
      </c>
      <c r="B145" s="79" t="s">
        <v>7636</v>
      </c>
    </row>
    <row r="146" spans="1:2" ht="15">
      <c r="A146" s="80" t="s">
        <v>554</v>
      </c>
      <c r="B146" s="79" t="s">
        <v>7636</v>
      </c>
    </row>
    <row r="147" spans="1:2" ht="15">
      <c r="A147" s="80" t="s">
        <v>555</v>
      </c>
      <c r="B147" s="79" t="s">
        <v>7636</v>
      </c>
    </row>
    <row r="148" spans="1:2" ht="15">
      <c r="A148" s="80" t="s">
        <v>556</v>
      </c>
      <c r="B148" s="79" t="s">
        <v>7636</v>
      </c>
    </row>
    <row r="149" spans="1:2" ht="15">
      <c r="A149" s="80" t="s">
        <v>557</v>
      </c>
      <c r="B149" s="79" t="s">
        <v>7636</v>
      </c>
    </row>
    <row r="150" spans="1:2" ht="15">
      <c r="A150" s="80" t="s">
        <v>558</v>
      </c>
      <c r="B150" s="79" t="s">
        <v>7636</v>
      </c>
    </row>
    <row r="151" spans="1:2" ht="15">
      <c r="A151" s="80" t="s">
        <v>559</v>
      </c>
      <c r="B151" s="79" t="s">
        <v>7636</v>
      </c>
    </row>
    <row r="152" spans="1:2" ht="15">
      <c r="A152" s="80" t="s">
        <v>560</v>
      </c>
      <c r="B152" s="79" t="s">
        <v>7636</v>
      </c>
    </row>
    <row r="153" spans="1:2" ht="15">
      <c r="A153" s="80" t="s">
        <v>561</v>
      </c>
      <c r="B153" s="79" t="s">
        <v>7636</v>
      </c>
    </row>
    <row r="154" spans="1:2" ht="15">
      <c r="A154" s="80" t="s">
        <v>562</v>
      </c>
      <c r="B154" s="79" t="s">
        <v>7636</v>
      </c>
    </row>
    <row r="155" spans="1:2" ht="15">
      <c r="A155" s="80" t="s">
        <v>563</v>
      </c>
      <c r="B155" s="79" t="s">
        <v>7636</v>
      </c>
    </row>
    <row r="156" spans="1:2" ht="15">
      <c r="A156" s="80" t="s">
        <v>564</v>
      </c>
      <c r="B156" s="79" t="s">
        <v>7636</v>
      </c>
    </row>
    <row r="157" spans="1:2" ht="15">
      <c r="A157" s="80" t="s">
        <v>565</v>
      </c>
      <c r="B157" s="79" t="s">
        <v>7636</v>
      </c>
    </row>
    <row r="158" spans="1:2" ht="15">
      <c r="A158" s="80" t="s">
        <v>566</v>
      </c>
      <c r="B158" s="79" t="s">
        <v>7636</v>
      </c>
    </row>
    <row r="159" spans="1:2" ht="15">
      <c r="A159" s="80" t="s">
        <v>567</v>
      </c>
      <c r="B159" s="79" t="s">
        <v>7636</v>
      </c>
    </row>
    <row r="160" spans="1:2" ht="15">
      <c r="A160" s="80" t="s">
        <v>568</v>
      </c>
      <c r="B160" s="79" t="s">
        <v>7636</v>
      </c>
    </row>
    <row r="161" spans="1:2" ht="15">
      <c r="A161" s="80" t="s">
        <v>357</v>
      </c>
      <c r="B161" s="79" t="s">
        <v>7636</v>
      </c>
    </row>
    <row r="162" spans="1:2" ht="15">
      <c r="A162" s="80" t="s">
        <v>569</v>
      </c>
      <c r="B162" s="79" t="s">
        <v>7636</v>
      </c>
    </row>
    <row r="163" spans="1:2" ht="15">
      <c r="A163" s="80" t="s">
        <v>570</v>
      </c>
      <c r="B163" s="79" t="s">
        <v>7636</v>
      </c>
    </row>
    <row r="164" spans="1:2" ht="15">
      <c r="A164" s="80" t="s">
        <v>571</v>
      </c>
      <c r="B164" s="79" t="s">
        <v>7636</v>
      </c>
    </row>
    <row r="165" spans="1:2" ht="15">
      <c r="A165" s="80" t="s">
        <v>365</v>
      </c>
      <c r="B165" s="79" t="s">
        <v>7636</v>
      </c>
    </row>
    <row r="166" spans="1:2" ht="15">
      <c r="A166" s="80" t="s">
        <v>572</v>
      </c>
      <c r="B166" s="79" t="s">
        <v>7636</v>
      </c>
    </row>
    <row r="167" spans="1:2" ht="15">
      <c r="A167" s="80" t="s">
        <v>427</v>
      </c>
      <c r="B167" s="79" t="s">
        <v>7636</v>
      </c>
    </row>
    <row r="168" spans="1:2" ht="15">
      <c r="A168" s="80" t="s">
        <v>573</v>
      </c>
      <c r="B168" s="79" t="s">
        <v>7636</v>
      </c>
    </row>
    <row r="169" spans="1:2" ht="15">
      <c r="A169" s="80" t="s">
        <v>574</v>
      </c>
      <c r="B169" s="79" t="s">
        <v>7636</v>
      </c>
    </row>
    <row r="170" spans="1:2" ht="15">
      <c r="A170" s="80" t="s">
        <v>575</v>
      </c>
      <c r="B170" s="79" t="s">
        <v>7636</v>
      </c>
    </row>
    <row r="171" spans="1:2" ht="15">
      <c r="A171" s="80" t="s">
        <v>379</v>
      </c>
      <c r="B171" s="79" t="s">
        <v>7636</v>
      </c>
    </row>
    <row r="172" spans="1:2" ht="15">
      <c r="A172" s="80" t="s">
        <v>576</v>
      </c>
      <c r="B172" s="79" t="s">
        <v>7636</v>
      </c>
    </row>
    <row r="173" spans="1:2" ht="15">
      <c r="A173" s="80" t="s">
        <v>435</v>
      </c>
      <c r="B173" s="79" t="s">
        <v>7636</v>
      </c>
    </row>
    <row r="174" spans="1:2" ht="15">
      <c r="A174" s="80" t="s">
        <v>577</v>
      </c>
      <c r="B174" s="79" t="s">
        <v>7636</v>
      </c>
    </row>
    <row r="175" spans="1:2" ht="15">
      <c r="A175" s="80" t="s">
        <v>578</v>
      </c>
      <c r="B175" s="79" t="s">
        <v>7636</v>
      </c>
    </row>
    <row r="176" spans="1:2" ht="15">
      <c r="A176" s="80" t="s">
        <v>579</v>
      </c>
      <c r="B176" s="79" t="s">
        <v>7636</v>
      </c>
    </row>
    <row r="177" spans="1:2" ht="15">
      <c r="A177" s="80" t="s">
        <v>580</v>
      </c>
      <c r="B177" s="79" t="s">
        <v>7636</v>
      </c>
    </row>
    <row r="178" spans="1:2" ht="15">
      <c r="A178" s="80" t="s">
        <v>581</v>
      </c>
      <c r="B178" s="79" t="s">
        <v>7636</v>
      </c>
    </row>
    <row r="179" spans="1:2" ht="15">
      <c r="A179" s="80" t="s">
        <v>582</v>
      </c>
      <c r="B179" s="79" t="s">
        <v>7636</v>
      </c>
    </row>
    <row r="180" spans="1:2" ht="15">
      <c r="A180" s="80" t="s">
        <v>583</v>
      </c>
      <c r="B180" s="79" t="s">
        <v>7636</v>
      </c>
    </row>
    <row r="181" spans="1:2" ht="15">
      <c r="A181" s="80" t="s">
        <v>417</v>
      </c>
      <c r="B181" s="79" t="s">
        <v>7636</v>
      </c>
    </row>
    <row r="182" spans="1:2" ht="15">
      <c r="A182" s="80" t="s">
        <v>584</v>
      </c>
      <c r="B182" s="79" t="s">
        <v>7636</v>
      </c>
    </row>
    <row r="183" spans="1:2" ht="15">
      <c r="A183" s="80" t="s">
        <v>585</v>
      </c>
      <c r="B183" s="79" t="s">
        <v>7636</v>
      </c>
    </row>
    <row r="184" spans="1:2" ht="15">
      <c r="A184" s="80" t="s">
        <v>586</v>
      </c>
      <c r="B184" s="79" t="s">
        <v>7636</v>
      </c>
    </row>
    <row r="185" spans="1:2" ht="15">
      <c r="A185" s="80" t="s">
        <v>587</v>
      </c>
      <c r="B185" s="79" t="s">
        <v>7636</v>
      </c>
    </row>
    <row r="186" spans="1:2" ht="15">
      <c r="A186" s="80" t="s">
        <v>588</v>
      </c>
      <c r="B186" s="79" t="s">
        <v>7636</v>
      </c>
    </row>
    <row r="187" spans="1:2" ht="15">
      <c r="A187" s="80" t="s">
        <v>589</v>
      </c>
      <c r="B187" s="79" t="s">
        <v>7636</v>
      </c>
    </row>
    <row r="188" spans="1:2" ht="15">
      <c r="A188" s="80" t="s">
        <v>590</v>
      </c>
      <c r="B188" s="79" t="s">
        <v>7636</v>
      </c>
    </row>
    <row r="189" spans="1:2" ht="15">
      <c r="A189" s="80" t="s">
        <v>591</v>
      </c>
      <c r="B189" s="79" t="s">
        <v>7636</v>
      </c>
    </row>
    <row r="190" spans="1:2" ht="15">
      <c r="A190" s="80" t="s">
        <v>441</v>
      </c>
      <c r="B190" s="79" t="s">
        <v>7636</v>
      </c>
    </row>
    <row r="191" spans="1:2" ht="15">
      <c r="A191" s="80" t="s">
        <v>592</v>
      </c>
      <c r="B191" s="79" t="s">
        <v>7636</v>
      </c>
    </row>
    <row r="192" spans="1:2" ht="15">
      <c r="A192" s="80" t="s">
        <v>375</v>
      </c>
      <c r="B192" s="79" t="s">
        <v>7636</v>
      </c>
    </row>
    <row r="193" spans="1:2" ht="15">
      <c r="A193" s="80" t="s">
        <v>593</v>
      </c>
      <c r="B193" s="79" t="s">
        <v>7636</v>
      </c>
    </row>
    <row r="194" spans="1:2" ht="15">
      <c r="A194" s="80" t="s">
        <v>594</v>
      </c>
      <c r="B194" s="79" t="s">
        <v>7636</v>
      </c>
    </row>
    <row r="195" spans="1:2" ht="15">
      <c r="A195" s="80" t="s">
        <v>595</v>
      </c>
      <c r="B195" s="79" t="s">
        <v>7636</v>
      </c>
    </row>
    <row r="196" spans="1:2" ht="15">
      <c r="A196" s="80" t="s">
        <v>596</v>
      </c>
      <c r="B196" s="79" t="s">
        <v>7636</v>
      </c>
    </row>
    <row r="197" spans="1:2" ht="15">
      <c r="A197" s="80" t="s">
        <v>597</v>
      </c>
      <c r="B197" s="79" t="s">
        <v>7636</v>
      </c>
    </row>
    <row r="198" spans="1:2" ht="15">
      <c r="A198" s="80" t="s">
        <v>598</v>
      </c>
      <c r="B198" s="79" t="s">
        <v>7636</v>
      </c>
    </row>
    <row r="199" spans="1:2" ht="15">
      <c r="A199" s="80" t="s">
        <v>599</v>
      </c>
      <c r="B199" s="79" t="s">
        <v>7636</v>
      </c>
    </row>
    <row r="200" spans="1:2" ht="15">
      <c r="A200" s="80" t="s">
        <v>600</v>
      </c>
      <c r="B200" s="79" t="s">
        <v>7636</v>
      </c>
    </row>
    <row r="201" spans="1:2" ht="15">
      <c r="A201" s="80" t="s">
        <v>601</v>
      </c>
      <c r="B201" s="79" t="s">
        <v>7636</v>
      </c>
    </row>
    <row r="202" spans="1:2" ht="15">
      <c r="A202" s="80" t="s">
        <v>602</v>
      </c>
      <c r="B202" s="79" t="s">
        <v>7636</v>
      </c>
    </row>
    <row r="203" spans="1:2" ht="15">
      <c r="A203" s="80" t="s">
        <v>392</v>
      </c>
      <c r="B203" s="79" t="s">
        <v>7636</v>
      </c>
    </row>
    <row r="204" spans="1:2" ht="15">
      <c r="A204" s="80" t="s">
        <v>603</v>
      </c>
      <c r="B204" s="79" t="s">
        <v>7636</v>
      </c>
    </row>
    <row r="205" spans="1:2" ht="15">
      <c r="A205" s="80" t="s">
        <v>604</v>
      </c>
      <c r="B205" s="79" t="s">
        <v>7636</v>
      </c>
    </row>
    <row r="206" spans="1:2" ht="15">
      <c r="A206" s="80" t="s">
        <v>605</v>
      </c>
      <c r="B206" s="79" t="s">
        <v>7636</v>
      </c>
    </row>
    <row r="207" spans="1:2" ht="15">
      <c r="A207" s="80" t="s">
        <v>606</v>
      </c>
      <c r="B207" s="79" t="s">
        <v>7636</v>
      </c>
    </row>
    <row r="208" spans="1:2" ht="15">
      <c r="A208" s="80" t="s">
        <v>607</v>
      </c>
      <c r="B208" s="79" t="s">
        <v>7636</v>
      </c>
    </row>
    <row r="209" spans="1:2" ht="15">
      <c r="A209" s="80" t="s">
        <v>608</v>
      </c>
      <c r="B209" s="79" t="s">
        <v>7636</v>
      </c>
    </row>
    <row r="210" spans="1:2" ht="15">
      <c r="A210" s="80" t="s">
        <v>609</v>
      </c>
      <c r="B210" s="79" t="s">
        <v>7636</v>
      </c>
    </row>
    <row r="211" spans="1:2" ht="15">
      <c r="A211" s="80" t="s">
        <v>610</v>
      </c>
      <c r="B211" s="79" t="s">
        <v>7636</v>
      </c>
    </row>
    <row r="212" spans="1:2" ht="15">
      <c r="A212" s="80" t="s">
        <v>611</v>
      </c>
      <c r="B212" s="79" t="s">
        <v>7636</v>
      </c>
    </row>
    <row r="213" spans="1:2" ht="15">
      <c r="A213" s="80" t="s">
        <v>612</v>
      </c>
      <c r="B213" s="79" t="s">
        <v>7636</v>
      </c>
    </row>
    <row r="214" spans="1:2" ht="15">
      <c r="A214" s="80" t="s">
        <v>613</v>
      </c>
      <c r="B214" s="79" t="s">
        <v>7636</v>
      </c>
    </row>
    <row r="215" spans="1:2" ht="15">
      <c r="A215" s="80" t="s">
        <v>614</v>
      </c>
      <c r="B215" s="79" t="s">
        <v>7636</v>
      </c>
    </row>
    <row r="216" spans="1:2" ht="15">
      <c r="A216" s="80" t="s">
        <v>615</v>
      </c>
      <c r="B216" s="79" t="s">
        <v>7636</v>
      </c>
    </row>
    <row r="217" spans="1:2" ht="15">
      <c r="A217" s="80" t="s">
        <v>386</v>
      </c>
      <c r="B217" s="79" t="s">
        <v>7636</v>
      </c>
    </row>
    <row r="218" spans="1:2" ht="15">
      <c r="A218" s="80" t="s">
        <v>616</v>
      </c>
      <c r="B218" s="79" t="s">
        <v>7636</v>
      </c>
    </row>
    <row r="219" spans="1:2" ht="15">
      <c r="A219" s="80" t="s">
        <v>617</v>
      </c>
      <c r="B219" s="79" t="s">
        <v>7636</v>
      </c>
    </row>
    <row r="220" spans="1:2" ht="15">
      <c r="A220" s="80" t="s">
        <v>618</v>
      </c>
      <c r="B220" s="79" t="s">
        <v>7636</v>
      </c>
    </row>
    <row r="221" spans="1:2" ht="15">
      <c r="A221" s="80" t="s">
        <v>619</v>
      </c>
      <c r="B221" s="79" t="s">
        <v>7636</v>
      </c>
    </row>
    <row r="222" spans="1:2" ht="15">
      <c r="A222" s="80" t="s">
        <v>620</v>
      </c>
      <c r="B222" s="79" t="s">
        <v>7636</v>
      </c>
    </row>
    <row r="223" spans="1:2" ht="15">
      <c r="A223" s="80" t="s">
        <v>621</v>
      </c>
      <c r="B223" s="79" t="s">
        <v>7636</v>
      </c>
    </row>
    <row r="224" spans="1:2" ht="15">
      <c r="A224" s="80" t="s">
        <v>622</v>
      </c>
      <c r="B224" s="79" t="s">
        <v>7636</v>
      </c>
    </row>
    <row r="225" spans="1:2" ht="15">
      <c r="A225" s="80" t="s">
        <v>623</v>
      </c>
      <c r="B225" s="79" t="s">
        <v>7636</v>
      </c>
    </row>
    <row r="226" spans="1:2" ht="15">
      <c r="A226" s="80" t="s">
        <v>624</v>
      </c>
      <c r="B226" s="79" t="s">
        <v>7636</v>
      </c>
    </row>
    <row r="227" spans="1:2" ht="15">
      <c r="A227" s="80" t="s">
        <v>351</v>
      </c>
      <c r="B227" s="79" t="s">
        <v>7636</v>
      </c>
    </row>
    <row r="228" spans="1:2" ht="15">
      <c r="A228" s="80" t="s">
        <v>625</v>
      </c>
      <c r="B228" s="79" t="s">
        <v>7636</v>
      </c>
    </row>
    <row r="229" spans="1:2" ht="15">
      <c r="A229" s="80" t="s">
        <v>387</v>
      </c>
      <c r="B229" s="79" t="s">
        <v>7636</v>
      </c>
    </row>
    <row r="230" spans="1:2" ht="15">
      <c r="A230" s="80" t="s">
        <v>352</v>
      </c>
      <c r="B230" s="79" t="s">
        <v>7636</v>
      </c>
    </row>
    <row r="231" spans="1:2" ht="15">
      <c r="A231" s="80" t="s">
        <v>626</v>
      </c>
      <c r="B231" s="79" t="s">
        <v>7636</v>
      </c>
    </row>
    <row r="232" spans="1:2" ht="15">
      <c r="A232" s="80" t="s">
        <v>627</v>
      </c>
      <c r="B232" s="79" t="s">
        <v>7636</v>
      </c>
    </row>
    <row r="233" spans="1:2" ht="15">
      <c r="A233" s="80" t="s">
        <v>358</v>
      </c>
      <c r="B233" s="79" t="s">
        <v>7636</v>
      </c>
    </row>
    <row r="234" spans="1:2" ht="15">
      <c r="A234" s="80" t="s">
        <v>628</v>
      </c>
      <c r="B234" s="79" t="s">
        <v>7636</v>
      </c>
    </row>
    <row r="235" spans="1:2" ht="15">
      <c r="A235" s="80" t="s">
        <v>419</v>
      </c>
      <c r="B235" s="79" t="s">
        <v>7636</v>
      </c>
    </row>
    <row r="236" spans="1:2" ht="15">
      <c r="A236" s="80" t="s">
        <v>629</v>
      </c>
      <c r="B236" s="79" t="s">
        <v>7636</v>
      </c>
    </row>
    <row r="237" spans="1:2" ht="15">
      <c r="A237" s="80" t="s">
        <v>630</v>
      </c>
      <c r="B237" s="79" t="s">
        <v>7636</v>
      </c>
    </row>
    <row r="238" spans="1:2" ht="15">
      <c r="A238" s="80" t="s">
        <v>631</v>
      </c>
      <c r="B238" s="79" t="s">
        <v>7636</v>
      </c>
    </row>
    <row r="239" spans="1:2" ht="15">
      <c r="A239" s="80" t="s">
        <v>399</v>
      </c>
      <c r="B239" s="79" t="s">
        <v>7636</v>
      </c>
    </row>
    <row r="240" spans="1:2" ht="15">
      <c r="A240" s="80" t="s">
        <v>632</v>
      </c>
      <c r="B240" s="79" t="s">
        <v>7636</v>
      </c>
    </row>
    <row r="241" spans="1:2" ht="15">
      <c r="A241" s="80" t="s">
        <v>633</v>
      </c>
      <c r="B241" s="79" t="s">
        <v>7636</v>
      </c>
    </row>
    <row r="242" spans="1:2" ht="15">
      <c r="A242" s="80" t="s">
        <v>634</v>
      </c>
      <c r="B242" s="79" t="s">
        <v>7636</v>
      </c>
    </row>
    <row r="243" spans="1:2" ht="15">
      <c r="A243" s="80" t="s">
        <v>635</v>
      </c>
      <c r="B243" s="79" t="s">
        <v>7636</v>
      </c>
    </row>
    <row r="244" spans="1:2" ht="15">
      <c r="A244" s="80" t="s">
        <v>636</v>
      </c>
      <c r="B244" s="79" t="s">
        <v>7636</v>
      </c>
    </row>
    <row r="245" spans="1:2" ht="15">
      <c r="A245" s="80" t="s">
        <v>637</v>
      </c>
      <c r="B245" s="79" t="s">
        <v>7636</v>
      </c>
    </row>
    <row r="246" spans="1:2" ht="15">
      <c r="A246" s="80" t="s">
        <v>638</v>
      </c>
      <c r="B246" s="79" t="s">
        <v>7636</v>
      </c>
    </row>
    <row r="247" spans="1:2" ht="15">
      <c r="A247" s="80" t="s">
        <v>639</v>
      </c>
      <c r="B247" s="79" t="s">
        <v>7636</v>
      </c>
    </row>
    <row r="248" spans="1:2" ht="15">
      <c r="A248" s="80" t="s">
        <v>640</v>
      </c>
      <c r="B248" s="79" t="s">
        <v>7636</v>
      </c>
    </row>
    <row r="249" spans="1:2" ht="15">
      <c r="A249" s="80" t="s">
        <v>641</v>
      </c>
      <c r="B249" s="79" t="s">
        <v>7636</v>
      </c>
    </row>
    <row r="250" spans="1:2" ht="15">
      <c r="A250" s="80" t="s">
        <v>642</v>
      </c>
      <c r="B250" s="79" t="s">
        <v>7636</v>
      </c>
    </row>
    <row r="251" spans="1:2" ht="15">
      <c r="A251" s="80" t="s">
        <v>643</v>
      </c>
      <c r="B251" s="79" t="s">
        <v>7636</v>
      </c>
    </row>
    <row r="252" spans="1:2" ht="15">
      <c r="A252" s="80" t="s">
        <v>644</v>
      </c>
      <c r="B252" s="79" t="s">
        <v>7636</v>
      </c>
    </row>
    <row r="253" spans="1:2" ht="15">
      <c r="A253" s="80" t="s">
        <v>645</v>
      </c>
      <c r="B253" s="79" t="s">
        <v>7636</v>
      </c>
    </row>
    <row r="254" spans="1:2" ht="15">
      <c r="A254" s="80" t="s">
        <v>646</v>
      </c>
      <c r="B254" s="79" t="s">
        <v>7636</v>
      </c>
    </row>
    <row r="255" spans="1:2" ht="15">
      <c r="A255" s="80" t="s">
        <v>647</v>
      </c>
      <c r="B255" s="79" t="s">
        <v>7636</v>
      </c>
    </row>
    <row r="256" spans="1:2" ht="15">
      <c r="A256" s="80" t="s">
        <v>384</v>
      </c>
      <c r="B256" s="79" t="s">
        <v>7636</v>
      </c>
    </row>
    <row r="257" spans="1:2" ht="15">
      <c r="A257" s="80" t="s">
        <v>648</v>
      </c>
      <c r="B257" s="79" t="s">
        <v>7636</v>
      </c>
    </row>
    <row r="258" spans="1:2" ht="15">
      <c r="A258" s="80" t="s">
        <v>649</v>
      </c>
      <c r="B258" s="79" t="s">
        <v>7636</v>
      </c>
    </row>
    <row r="259" spans="1:2" ht="15">
      <c r="A259" s="80" t="s">
        <v>650</v>
      </c>
      <c r="B259" s="79" t="s">
        <v>7636</v>
      </c>
    </row>
    <row r="260" spans="1:2" ht="15">
      <c r="A260" s="80" t="s">
        <v>651</v>
      </c>
      <c r="B260" s="79" t="s">
        <v>7636</v>
      </c>
    </row>
    <row r="261" spans="1:2" ht="15">
      <c r="A261" s="80" t="s">
        <v>377</v>
      </c>
      <c r="B261" s="79" t="s">
        <v>7636</v>
      </c>
    </row>
    <row r="262" spans="1:2" ht="15">
      <c r="A262" s="80" t="s">
        <v>652</v>
      </c>
      <c r="B262" s="79" t="s">
        <v>7636</v>
      </c>
    </row>
    <row r="263" spans="1:2" ht="15">
      <c r="A263" s="80" t="s">
        <v>433</v>
      </c>
      <c r="B263" s="79" t="s">
        <v>7636</v>
      </c>
    </row>
    <row r="264" spans="1:2" ht="15">
      <c r="A264" s="80" t="s">
        <v>385</v>
      </c>
      <c r="B264" s="79" t="s">
        <v>7636</v>
      </c>
    </row>
    <row r="265" spans="1:2" ht="15">
      <c r="A265" s="80" t="s">
        <v>653</v>
      </c>
      <c r="B265" s="79" t="s">
        <v>7636</v>
      </c>
    </row>
    <row r="266" spans="1:2" ht="15">
      <c r="A266" s="80" t="s">
        <v>654</v>
      </c>
      <c r="B266" s="79" t="s">
        <v>7636</v>
      </c>
    </row>
    <row r="267" spans="1:2" ht="15">
      <c r="A267" s="80" t="s">
        <v>655</v>
      </c>
      <c r="B267" s="79" t="s">
        <v>7636</v>
      </c>
    </row>
    <row r="268" spans="1:2" ht="15">
      <c r="A268" s="80" t="s">
        <v>656</v>
      </c>
      <c r="B268" s="79" t="s">
        <v>7636</v>
      </c>
    </row>
    <row r="269" spans="1:2" ht="15">
      <c r="A269" s="80" t="s">
        <v>657</v>
      </c>
      <c r="B269" s="79" t="s">
        <v>7636</v>
      </c>
    </row>
    <row r="270" spans="1:2" ht="15">
      <c r="A270" s="80" t="s">
        <v>658</v>
      </c>
      <c r="B270" s="79" t="s">
        <v>7636</v>
      </c>
    </row>
    <row r="271" spans="1:2" ht="15">
      <c r="A271" s="80" t="s">
        <v>659</v>
      </c>
      <c r="B271" s="79" t="s">
        <v>7636</v>
      </c>
    </row>
    <row r="272" spans="1:2" ht="15">
      <c r="A272" s="80" t="s">
        <v>416</v>
      </c>
      <c r="B272" s="79" t="s">
        <v>7636</v>
      </c>
    </row>
    <row r="273" spans="1:2" ht="15">
      <c r="A273" s="80" t="s">
        <v>660</v>
      </c>
      <c r="B273" s="79" t="s">
        <v>7636</v>
      </c>
    </row>
    <row r="274" spans="1:2" ht="15">
      <c r="A274" s="80" t="s">
        <v>661</v>
      </c>
      <c r="B274" s="79" t="s">
        <v>7636</v>
      </c>
    </row>
    <row r="275" spans="1:2" ht="15">
      <c r="A275" s="80" t="s">
        <v>662</v>
      </c>
      <c r="B275" s="79" t="s">
        <v>7636</v>
      </c>
    </row>
    <row r="276" spans="1:2" ht="15">
      <c r="A276" s="80" t="s">
        <v>663</v>
      </c>
      <c r="B276" s="79" t="s">
        <v>7636</v>
      </c>
    </row>
    <row r="277" spans="1:2" ht="15">
      <c r="A277" s="80" t="s">
        <v>664</v>
      </c>
      <c r="B277" s="79" t="s">
        <v>7636</v>
      </c>
    </row>
    <row r="278" spans="1:2" ht="15">
      <c r="A278" s="80" t="s">
        <v>665</v>
      </c>
      <c r="B278" s="79" t="s">
        <v>7636</v>
      </c>
    </row>
    <row r="279" spans="1:2" ht="15">
      <c r="A279" s="80" t="s">
        <v>666</v>
      </c>
      <c r="B279" s="79" t="s">
        <v>7636</v>
      </c>
    </row>
    <row r="280" spans="1:2" ht="15">
      <c r="A280" s="80" t="s">
        <v>667</v>
      </c>
      <c r="B280" s="79" t="s">
        <v>7636</v>
      </c>
    </row>
    <row r="281" spans="1:2" ht="15">
      <c r="A281" s="80" t="s">
        <v>668</v>
      </c>
      <c r="B281" s="79" t="s">
        <v>7636</v>
      </c>
    </row>
    <row r="282" spans="1:2" ht="15">
      <c r="A282" s="80" t="s">
        <v>669</v>
      </c>
      <c r="B282" s="79" t="s">
        <v>7636</v>
      </c>
    </row>
    <row r="283" spans="1:2" ht="15">
      <c r="A283" s="80" t="s">
        <v>670</v>
      </c>
      <c r="B283" s="79" t="s">
        <v>7636</v>
      </c>
    </row>
    <row r="284" spans="1:2" ht="15">
      <c r="A284" s="80" t="s">
        <v>671</v>
      </c>
      <c r="B284" s="79" t="s">
        <v>7636</v>
      </c>
    </row>
    <row r="285" spans="1:2" ht="15">
      <c r="A285" s="80" t="s">
        <v>672</v>
      </c>
      <c r="B285" s="79" t="s">
        <v>7636</v>
      </c>
    </row>
    <row r="286" spans="1:2" ht="15">
      <c r="A286" s="80" t="s">
        <v>673</v>
      </c>
      <c r="B286" s="79" t="s">
        <v>7636</v>
      </c>
    </row>
    <row r="287" spans="1:2" ht="15">
      <c r="A287" s="80" t="s">
        <v>674</v>
      </c>
      <c r="B287" s="79" t="s">
        <v>7636</v>
      </c>
    </row>
    <row r="288" spans="1:2" ht="15">
      <c r="A288" s="80" t="s">
        <v>675</v>
      </c>
      <c r="B288" s="79" t="s">
        <v>7636</v>
      </c>
    </row>
    <row r="289" spans="1:2" ht="15">
      <c r="A289" s="80" t="s">
        <v>368</v>
      </c>
      <c r="B289" s="79" t="s">
        <v>7636</v>
      </c>
    </row>
    <row r="290" spans="1:2" ht="15">
      <c r="A290" s="80" t="s">
        <v>676</v>
      </c>
      <c r="B290" s="79" t="s">
        <v>7636</v>
      </c>
    </row>
    <row r="291" spans="1:2" ht="15">
      <c r="A291" s="80" t="s">
        <v>677</v>
      </c>
      <c r="B291" s="79" t="s">
        <v>7636</v>
      </c>
    </row>
    <row r="292" spans="1:2" ht="15">
      <c r="A292" s="80" t="s">
        <v>678</v>
      </c>
      <c r="B292" s="79" t="s">
        <v>7636</v>
      </c>
    </row>
    <row r="293" spans="1:2" ht="15">
      <c r="A293" s="80" t="s">
        <v>679</v>
      </c>
      <c r="B293" s="79" t="s">
        <v>7636</v>
      </c>
    </row>
    <row r="294" spans="1:2" ht="15">
      <c r="A294" s="80" t="s">
        <v>680</v>
      </c>
      <c r="B294" s="79" t="s">
        <v>7636</v>
      </c>
    </row>
    <row r="295" spans="1:2" ht="15">
      <c r="A295" s="80" t="s">
        <v>681</v>
      </c>
      <c r="B295" s="79" t="s">
        <v>7636</v>
      </c>
    </row>
    <row r="296" spans="1:2" ht="15">
      <c r="A296" s="80" t="s">
        <v>682</v>
      </c>
      <c r="B296" s="79" t="s">
        <v>7636</v>
      </c>
    </row>
    <row r="297" spans="1:2" ht="15">
      <c r="A297" s="80" t="s">
        <v>683</v>
      </c>
      <c r="B297" s="79" t="s">
        <v>7636</v>
      </c>
    </row>
    <row r="298" spans="1:2" ht="15">
      <c r="A298" s="80" t="s">
        <v>684</v>
      </c>
      <c r="B298" s="79" t="s">
        <v>7636</v>
      </c>
    </row>
    <row r="299" spans="1:2" ht="15">
      <c r="A299" s="80" t="s">
        <v>411</v>
      </c>
      <c r="B299" s="79" t="s">
        <v>7636</v>
      </c>
    </row>
    <row r="300" spans="1:2" ht="15">
      <c r="A300" s="80" t="s">
        <v>685</v>
      </c>
      <c r="B300" s="79" t="s">
        <v>7636</v>
      </c>
    </row>
    <row r="301" spans="1:2" ht="15">
      <c r="A301" s="80" t="s">
        <v>686</v>
      </c>
      <c r="B301" s="79" t="s">
        <v>7636</v>
      </c>
    </row>
    <row r="302" spans="1:2" ht="15">
      <c r="A302" s="80" t="s">
        <v>687</v>
      </c>
      <c r="B302" s="79" t="s">
        <v>7636</v>
      </c>
    </row>
    <row r="303" spans="1:2" ht="15">
      <c r="A303" s="80" t="s">
        <v>356</v>
      </c>
      <c r="B303" s="79" t="s">
        <v>7636</v>
      </c>
    </row>
    <row r="304" spans="1:2" ht="15">
      <c r="A304" s="80" t="s">
        <v>688</v>
      </c>
      <c r="B304" s="79" t="s">
        <v>7636</v>
      </c>
    </row>
    <row r="305" spans="1:2" ht="15">
      <c r="A305" s="80" t="s">
        <v>391</v>
      </c>
      <c r="B305" s="79" t="s">
        <v>7636</v>
      </c>
    </row>
    <row r="306" spans="1:2" ht="15">
      <c r="A306" s="80" t="s">
        <v>689</v>
      </c>
      <c r="B306" s="79" t="s">
        <v>7636</v>
      </c>
    </row>
    <row r="307" spans="1:2" ht="15">
      <c r="A307" s="80" t="s">
        <v>690</v>
      </c>
      <c r="B307" s="79" t="s">
        <v>7636</v>
      </c>
    </row>
    <row r="308" spans="1:2" ht="15">
      <c r="A308" s="80" t="s">
        <v>691</v>
      </c>
      <c r="B308" s="79" t="s">
        <v>7636</v>
      </c>
    </row>
    <row r="309" spans="1:2" ht="15">
      <c r="A309" s="80" t="s">
        <v>692</v>
      </c>
      <c r="B309" s="79" t="s">
        <v>7636</v>
      </c>
    </row>
    <row r="310" spans="1:2" ht="15">
      <c r="A310" s="80" t="s">
        <v>693</v>
      </c>
      <c r="B310" s="79" t="s">
        <v>7636</v>
      </c>
    </row>
    <row r="311" spans="1:2" ht="15">
      <c r="A311" s="80" t="s">
        <v>694</v>
      </c>
      <c r="B311" s="79" t="s">
        <v>7636</v>
      </c>
    </row>
    <row r="312" spans="1:2" ht="15">
      <c r="A312" s="80" t="s">
        <v>695</v>
      </c>
      <c r="B312" s="79" t="s">
        <v>7636</v>
      </c>
    </row>
    <row r="313" spans="1:2" ht="15">
      <c r="A313" s="80" t="s">
        <v>696</v>
      </c>
      <c r="B313" s="79" t="s">
        <v>7636</v>
      </c>
    </row>
    <row r="314" spans="1:2" ht="15">
      <c r="A314" s="80" t="s">
        <v>350</v>
      </c>
      <c r="B314" s="79" t="s">
        <v>7636</v>
      </c>
    </row>
    <row r="315" spans="1:2" ht="15">
      <c r="A315" s="80" t="s">
        <v>697</v>
      </c>
      <c r="B315" s="79" t="s">
        <v>7636</v>
      </c>
    </row>
    <row r="316" spans="1:2" ht="15">
      <c r="A316" s="80" t="s">
        <v>698</v>
      </c>
      <c r="B316" s="79" t="s">
        <v>7636</v>
      </c>
    </row>
    <row r="317" spans="1:2" ht="15">
      <c r="A317" s="80" t="s">
        <v>699</v>
      </c>
      <c r="B317" s="79" t="s">
        <v>7636</v>
      </c>
    </row>
    <row r="318" spans="1:2" ht="15">
      <c r="A318" s="80" t="s">
        <v>362</v>
      </c>
      <c r="B318" s="79" t="s">
        <v>7636</v>
      </c>
    </row>
    <row r="319" spans="1:2" ht="15">
      <c r="A319" s="80" t="s">
        <v>700</v>
      </c>
      <c r="B319" s="79" t="s">
        <v>7636</v>
      </c>
    </row>
    <row r="320" spans="1:2" ht="15">
      <c r="A320" s="80" t="s">
        <v>701</v>
      </c>
      <c r="B320" s="79" t="s">
        <v>7636</v>
      </c>
    </row>
    <row r="321" spans="1:2" ht="15">
      <c r="A321" s="80" t="s">
        <v>702</v>
      </c>
      <c r="B321" s="79" t="s">
        <v>7636</v>
      </c>
    </row>
    <row r="322" spans="1:2" ht="15">
      <c r="A322" s="80" t="s">
        <v>439</v>
      </c>
      <c r="B322" s="79" t="s">
        <v>7636</v>
      </c>
    </row>
    <row r="323" spans="1:2" ht="15">
      <c r="A323" s="80" t="s">
        <v>703</v>
      </c>
      <c r="B323" s="79" t="s">
        <v>7636</v>
      </c>
    </row>
    <row r="324" spans="1:2" ht="15">
      <c r="A324" s="80" t="s">
        <v>704</v>
      </c>
      <c r="B324" s="79" t="s">
        <v>7636</v>
      </c>
    </row>
    <row r="325" spans="1:2" ht="15">
      <c r="A325" s="80" t="s">
        <v>705</v>
      </c>
      <c r="B325" s="79" t="s">
        <v>7636</v>
      </c>
    </row>
    <row r="326" spans="1:2" ht="15">
      <c r="A326" s="80" t="s">
        <v>706</v>
      </c>
      <c r="B326" s="79" t="s">
        <v>7636</v>
      </c>
    </row>
    <row r="327" spans="1:2" ht="15">
      <c r="A327" s="80" t="s">
        <v>390</v>
      </c>
      <c r="B327" s="79" t="s">
        <v>7636</v>
      </c>
    </row>
    <row r="328" spans="1:2" ht="15">
      <c r="A328" s="80" t="s">
        <v>355</v>
      </c>
      <c r="B328" s="79" t="s">
        <v>7636</v>
      </c>
    </row>
    <row r="329" spans="1:2" ht="15">
      <c r="A329" s="80" t="s">
        <v>707</v>
      </c>
      <c r="B329" s="79" t="s">
        <v>7636</v>
      </c>
    </row>
    <row r="330" spans="1:2" ht="15">
      <c r="A330" s="80" t="s">
        <v>376</v>
      </c>
      <c r="B330" s="79" t="s">
        <v>7636</v>
      </c>
    </row>
    <row r="331" spans="1:2" ht="15">
      <c r="A331" s="80" t="s">
        <v>708</v>
      </c>
      <c r="B331" s="79" t="s">
        <v>7636</v>
      </c>
    </row>
    <row r="332" spans="1:2" ht="15">
      <c r="A332" s="80" t="s">
        <v>709</v>
      </c>
      <c r="B332" s="79" t="s">
        <v>7636</v>
      </c>
    </row>
    <row r="333" spans="1:2" ht="15">
      <c r="A333" s="80" t="s">
        <v>710</v>
      </c>
      <c r="B333" s="79" t="s">
        <v>7636</v>
      </c>
    </row>
    <row r="334" spans="1:2" ht="15">
      <c r="A334" s="80" t="s">
        <v>711</v>
      </c>
      <c r="B334" s="79" t="s">
        <v>7636</v>
      </c>
    </row>
    <row r="335" spans="1:2" ht="15">
      <c r="A335" s="80" t="s">
        <v>712</v>
      </c>
      <c r="B335" s="79" t="s">
        <v>7636</v>
      </c>
    </row>
    <row r="336" spans="1:2" ht="15">
      <c r="A336" s="80" t="s">
        <v>713</v>
      </c>
      <c r="B336" s="79" t="s">
        <v>7636</v>
      </c>
    </row>
    <row r="337" spans="1:2" ht="15">
      <c r="A337" s="80" t="s">
        <v>714</v>
      </c>
      <c r="B337" s="79" t="s">
        <v>7636</v>
      </c>
    </row>
    <row r="338" spans="1:2" ht="15">
      <c r="A338" s="80" t="s">
        <v>715</v>
      </c>
      <c r="B338" s="79" t="s">
        <v>7636</v>
      </c>
    </row>
    <row r="339" spans="1:2" ht="15">
      <c r="A339" s="80" t="s">
        <v>716</v>
      </c>
      <c r="B339" s="79" t="s">
        <v>7636</v>
      </c>
    </row>
    <row r="340" spans="1:2" ht="15">
      <c r="A340" s="80" t="s">
        <v>717</v>
      </c>
      <c r="B340" s="79" t="s">
        <v>7636</v>
      </c>
    </row>
    <row r="341" spans="1:2" ht="15">
      <c r="A341" s="80" t="s">
        <v>718</v>
      </c>
      <c r="B341" s="79" t="s">
        <v>7636</v>
      </c>
    </row>
    <row r="342" spans="1:2" ht="15">
      <c r="A342" s="80" t="s">
        <v>719</v>
      </c>
      <c r="B342" s="79" t="s">
        <v>7636</v>
      </c>
    </row>
    <row r="343" spans="1:2" ht="15">
      <c r="A343" s="80" t="s">
        <v>720</v>
      </c>
      <c r="B343" s="79" t="s">
        <v>7636</v>
      </c>
    </row>
    <row r="344" spans="1:2" ht="15">
      <c r="A344" s="80" t="s">
        <v>721</v>
      </c>
      <c r="B344" s="79" t="s">
        <v>7636</v>
      </c>
    </row>
    <row r="345" spans="1:2" ht="15">
      <c r="A345" s="80" t="s">
        <v>722</v>
      </c>
      <c r="B345" s="79" t="s">
        <v>7636</v>
      </c>
    </row>
    <row r="346" spans="1:2" ht="15">
      <c r="A346" s="80" t="s">
        <v>723</v>
      </c>
      <c r="B346" s="79" t="s">
        <v>7636</v>
      </c>
    </row>
    <row r="347" spans="1:2" ht="15">
      <c r="A347" s="80" t="s">
        <v>724</v>
      </c>
      <c r="B347" s="79" t="s">
        <v>7636</v>
      </c>
    </row>
    <row r="348" spans="1:2" ht="15">
      <c r="A348" s="80" t="s">
        <v>725</v>
      </c>
      <c r="B348" s="79" t="s">
        <v>7636</v>
      </c>
    </row>
    <row r="349" spans="1:2" ht="15">
      <c r="A349" s="80" t="s">
        <v>726</v>
      </c>
      <c r="B349" s="79" t="s">
        <v>7636</v>
      </c>
    </row>
    <row r="350" spans="1:2" ht="15">
      <c r="A350" s="80" t="s">
        <v>727</v>
      </c>
      <c r="B350" s="79" t="s">
        <v>7636</v>
      </c>
    </row>
    <row r="351" spans="1:2" ht="15">
      <c r="A351" s="80" t="s">
        <v>728</v>
      </c>
      <c r="B351" s="79" t="s">
        <v>7636</v>
      </c>
    </row>
    <row r="352" spans="1:2" ht="15">
      <c r="A352" s="80" t="s">
        <v>729</v>
      </c>
      <c r="B352" s="79" t="s">
        <v>7636</v>
      </c>
    </row>
    <row r="353" spans="1:2" ht="15">
      <c r="A353" s="80" t="s">
        <v>730</v>
      </c>
      <c r="B353" s="79" t="s">
        <v>7636</v>
      </c>
    </row>
    <row r="354" spans="1:2" ht="15">
      <c r="A354" s="80" t="s">
        <v>731</v>
      </c>
      <c r="B354" s="79" t="s">
        <v>7636</v>
      </c>
    </row>
    <row r="355" spans="1:2" ht="15">
      <c r="A355" s="80" t="s">
        <v>432</v>
      </c>
      <c r="B355" s="79" t="s">
        <v>7636</v>
      </c>
    </row>
    <row r="356" spans="1:2" ht="15">
      <c r="A356" s="80" t="s">
        <v>732</v>
      </c>
      <c r="B356" s="79" t="s">
        <v>7636</v>
      </c>
    </row>
    <row r="357" spans="1:2" ht="15">
      <c r="A357" s="80" t="s">
        <v>733</v>
      </c>
      <c r="B357" s="79" t="s">
        <v>7636</v>
      </c>
    </row>
    <row r="358" spans="1:2" ht="15">
      <c r="A358" s="80" t="s">
        <v>734</v>
      </c>
      <c r="B358" s="79" t="s">
        <v>7636</v>
      </c>
    </row>
    <row r="359" spans="1:2" ht="15">
      <c r="A359" s="80" t="s">
        <v>735</v>
      </c>
      <c r="B359" s="79" t="s">
        <v>7636</v>
      </c>
    </row>
    <row r="360" spans="1:2" ht="15">
      <c r="A360" s="80" t="s">
        <v>736</v>
      </c>
      <c r="B360" s="79" t="s">
        <v>7636</v>
      </c>
    </row>
    <row r="361" spans="1:2" ht="15">
      <c r="A361" s="80" t="s">
        <v>737</v>
      </c>
      <c r="B361" s="79" t="s">
        <v>7636</v>
      </c>
    </row>
    <row r="362" spans="1:2" ht="15">
      <c r="A362" s="80" t="s">
        <v>738</v>
      </c>
      <c r="B362" s="79" t="s">
        <v>7636</v>
      </c>
    </row>
    <row r="363" spans="1:2" ht="15">
      <c r="A363" s="80" t="s">
        <v>739</v>
      </c>
      <c r="B363" s="79" t="s">
        <v>7636</v>
      </c>
    </row>
    <row r="364" spans="1:2" ht="15">
      <c r="A364" s="80" t="s">
        <v>740</v>
      </c>
      <c r="B364" s="79" t="s">
        <v>7636</v>
      </c>
    </row>
    <row r="365" spans="1:2" ht="15">
      <c r="A365" s="80" t="s">
        <v>741</v>
      </c>
      <c r="B365" s="79" t="s">
        <v>7636</v>
      </c>
    </row>
    <row r="366" spans="1:2" ht="15">
      <c r="A366" s="80" t="s">
        <v>742</v>
      </c>
      <c r="B366" s="79" t="s">
        <v>7636</v>
      </c>
    </row>
    <row r="367" spans="1:2" ht="15">
      <c r="A367" s="80" t="s">
        <v>743</v>
      </c>
      <c r="B367" s="79" t="s">
        <v>7636</v>
      </c>
    </row>
    <row r="368" spans="1:2" ht="15">
      <c r="A368" s="80" t="s">
        <v>744</v>
      </c>
      <c r="B368" s="79" t="s">
        <v>7636</v>
      </c>
    </row>
    <row r="369" spans="1:2" ht="15">
      <c r="A369" s="80" t="s">
        <v>353</v>
      </c>
      <c r="B369" s="79" t="s">
        <v>7636</v>
      </c>
    </row>
    <row r="370" spans="1:2" ht="15">
      <c r="A370" s="80" t="s">
        <v>745</v>
      </c>
      <c r="B370" s="79" t="s">
        <v>7636</v>
      </c>
    </row>
    <row r="371" spans="1:2" ht="15">
      <c r="A371" s="80" t="s">
        <v>746</v>
      </c>
      <c r="B371" s="79" t="s">
        <v>7636</v>
      </c>
    </row>
    <row r="372" spans="1:2" ht="15">
      <c r="A372" s="80" t="s">
        <v>747</v>
      </c>
      <c r="B372" s="79" t="s">
        <v>7636</v>
      </c>
    </row>
    <row r="373" spans="1:2" ht="15">
      <c r="A373" s="80" t="s">
        <v>748</v>
      </c>
      <c r="B373" s="79" t="s">
        <v>7636</v>
      </c>
    </row>
    <row r="374" spans="1:2" ht="15">
      <c r="A374" s="80" t="s">
        <v>749</v>
      </c>
      <c r="B374" s="79" t="s">
        <v>7636</v>
      </c>
    </row>
    <row r="375" spans="1:2" ht="15">
      <c r="A375" s="80" t="s">
        <v>750</v>
      </c>
      <c r="B375" s="79" t="s">
        <v>7636</v>
      </c>
    </row>
    <row r="376" spans="1:2" ht="15">
      <c r="A376" s="80" t="s">
        <v>751</v>
      </c>
      <c r="B376" s="79" t="s">
        <v>7636</v>
      </c>
    </row>
    <row r="377" spans="1:2" ht="15">
      <c r="A377" s="80" t="s">
        <v>752</v>
      </c>
      <c r="B377" s="79" t="s">
        <v>7636</v>
      </c>
    </row>
    <row r="378" spans="1:2" ht="15">
      <c r="A378" s="80" t="s">
        <v>753</v>
      </c>
      <c r="B378" s="79" t="s">
        <v>7636</v>
      </c>
    </row>
    <row r="379" spans="1:2" ht="15">
      <c r="A379" s="80" t="s">
        <v>442</v>
      </c>
      <c r="B379" s="79" t="s">
        <v>7636</v>
      </c>
    </row>
    <row r="380" spans="1:2" ht="15">
      <c r="A380" s="80" t="s">
        <v>754</v>
      </c>
      <c r="B380" s="79" t="s">
        <v>7636</v>
      </c>
    </row>
    <row r="381" spans="1:2" ht="15">
      <c r="A381" s="80" t="s">
        <v>396</v>
      </c>
      <c r="B381" s="79" t="s">
        <v>7636</v>
      </c>
    </row>
    <row r="382" spans="1:2" ht="15">
      <c r="A382" s="80" t="s">
        <v>755</v>
      </c>
      <c r="B382" s="79" t="s">
        <v>7636</v>
      </c>
    </row>
    <row r="383" spans="1:2" ht="15">
      <c r="A383" s="80" t="s">
        <v>756</v>
      </c>
      <c r="B383" s="79" t="s">
        <v>7636</v>
      </c>
    </row>
    <row r="384" spans="1:2" ht="15">
      <c r="A384" s="80" t="s">
        <v>757</v>
      </c>
      <c r="B384" s="79" t="s">
        <v>7636</v>
      </c>
    </row>
    <row r="385" spans="1:2" ht="15">
      <c r="A385" s="80" t="s">
        <v>758</v>
      </c>
      <c r="B385" s="79" t="s">
        <v>7636</v>
      </c>
    </row>
    <row r="386" spans="1:2" ht="15">
      <c r="A386" s="80" t="s">
        <v>759</v>
      </c>
      <c r="B386" s="79" t="s">
        <v>7636</v>
      </c>
    </row>
    <row r="387" spans="1:2" ht="15">
      <c r="A387" s="80" t="s">
        <v>760</v>
      </c>
      <c r="B387" s="79" t="s">
        <v>7636</v>
      </c>
    </row>
    <row r="388" spans="1:2" ht="15">
      <c r="A388" s="80" t="s">
        <v>761</v>
      </c>
      <c r="B388" s="79" t="s">
        <v>7636</v>
      </c>
    </row>
    <row r="389" spans="1:2" ht="15">
      <c r="A389" s="80" t="s">
        <v>762</v>
      </c>
      <c r="B389" s="79" t="s">
        <v>7636</v>
      </c>
    </row>
    <row r="390" spans="1:2" ht="15">
      <c r="A390" s="80" t="s">
        <v>763</v>
      </c>
      <c r="B390" s="79" t="s">
        <v>7636</v>
      </c>
    </row>
    <row r="391" spans="1:2" ht="15">
      <c r="A391" s="80" t="s">
        <v>764</v>
      </c>
      <c r="B391" s="79" t="s">
        <v>7636</v>
      </c>
    </row>
    <row r="392" spans="1:2" ht="15">
      <c r="A392" s="80" t="s">
        <v>765</v>
      </c>
      <c r="B392" s="79" t="s">
        <v>7636</v>
      </c>
    </row>
    <row r="393" spans="1:2" ht="15">
      <c r="A393" s="80" t="s">
        <v>766</v>
      </c>
      <c r="B393" s="79" t="s">
        <v>7636</v>
      </c>
    </row>
    <row r="394" spans="1:2" ht="15">
      <c r="A394" s="80" t="s">
        <v>767</v>
      </c>
      <c r="B394" s="79" t="s">
        <v>7636</v>
      </c>
    </row>
    <row r="395" spans="1:2" ht="15">
      <c r="A395" s="80" t="s">
        <v>768</v>
      </c>
      <c r="B395" s="79" t="s">
        <v>7636</v>
      </c>
    </row>
    <row r="396" spans="1:2" ht="15">
      <c r="A396" s="80" t="s">
        <v>769</v>
      </c>
      <c r="B396" s="79" t="s">
        <v>7636</v>
      </c>
    </row>
    <row r="397" spans="1:2" ht="15">
      <c r="A397" s="80" t="s">
        <v>770</v>
      </c>
      <c r="B397" s="79" t="s">
        <v>7636</v>
      </c>
    </row>
    <row r="398" spans="1:2" ht="15">
      <c r="A398" s="80" t="s">
        <v>771</v>
      </c>
      <c r="B398" s="79" t="s">
        <v>7636</v>
      </c>
    </row>
    <row r="399" spans="1:2" ht="15">
      <c r="A399" s="80" t="s">
        <v>772</v>
      </c>
      <c r="B399" s="79" t="s">
        <v>7636</v>
      </c>
    </row>
    <row r="400" spans="1:2" ht="15">
      <c r="A400" s="80" t="s">
        <v>383</v>
      </c>
      <c r="B400" s="79" t="s">
        <v>7636</v>
      </c>
    </row>
    <row r="401" spans="1:2" ht="15">
      <c r="A401" s="80" t="s">
        <v>773</v>
      </c>
      <c r="B401" s="79" t="s">
        <v>7636</v>
      </c>
    </row>
    <row r="402" spans="1:2" ht="15">
      <c r="A402" s="80" t="s">
        <v>774</v>
      </c>
      <c r="B402" s="79" t="s">
        <v>7636</v>
      </c>
    </row>
    <row r="403" spans="1:2" ht="15">
      <c r="A403" s="80" t="s">
        <v>775</v>
      </c>
      <c r="B403" s="79" t="s">
        <v>7636</v>
      </c>
    </row>
    <row r="404" spans="1:2" ht="15">
      <c r="A404" s="80" t="s">
        <v>776</v>
      </c>
      <c r="B404" s="79" t="s">
        <v>7636</v>
      </c>
    </row>
    <row r="405" spans="1:2" ht="15">
      <c r="A405" s="80" t="s">
        <v>777</v>
      </c>
      <c r="B405" s="79" t="s">
        <v>7636</v>
      </c>
    </row>
    <row r="406" spans="1:2" ht="15">
      <c r="A406" s="80" t="s">
        <v>388</v>
      </c>
      <c r="B406" s="79" t="s">
        <v>7636</v>
      </c>
    </row>
    <row r="407" spans="1:2" ht="15">
      <c r="A407" s="80" t="s">
        <v>778</v>
      </c>
      <c r="B407" s="79" t="s">
        <v>7636</v>
      </c>
    </row>
    <row r="408" spans="1:2" ht="15">
      <c r="A408" s="80" t="s">
        <v>779</v>
      </c>
      <c r="B408" s="79" t="s">
        <v>7636</v>
      </c>
    </row>
    <row r="409" spans="1:2" ht="15">
      <c r="A409" s="80" t="s">
        <v>349</v>
      </c>
      <c r="B409" s="79" t="s">
        <v>7636</v>
      </c>
    </row>
    <row r="410" spans="1:2" ht="15">
      <c r="A410" s="80" t="s">
        <v>780</v>
      </c>
      <c r="B410" s="79" t="s">
        <v>7636</v>
      </c>
    </row>
    <row r="411" spans="1:2" ht="15">
      <c r="A411" s="80" t="s">
        <v>781</v>
      </c>
      <c r="B411" s="79" t="s">
        <v>7636</v>
      </c>
    </row>
    <row r="412" spans="1:2" ht="15">
      <c r="A412" s="80" t="s">
        <v>414</v>
      </c>
      <c r="B412" s="79" t="s">
        <v>7636</v>
      </c>
    </row>
    <row r="413" spans="1:2" ht="15">
      <c r="A413" s="80" t="s">
        <v>394</v>
      </c>
      <c r="B413" s="79" t="s">
        <v>7636</v>
      </c>
    </row>
    <row r="414" spans="1:2" ht="15">
      <c r="A414" s="80" t="s">
        <v>428</v>
      </c>
      <c r="B414" s="79" t="s">
        <v>7636</v>
      </c>
    </row>
    <row r="415" spans="1:2" ht="15">
      <c r="A415" s="80" t="s">
        <v>782</v>
      </c>
      <c r="B415" s="79" t="s">
        <v>7636</v>
      </c>
    </row>
    <row r="416" spans="1:2" ht="15">
      <c r="A416" s="80" t="s">
        <v>783</v>
      </c>
      <c r="B416" s="79" t="s">
        <v>7636</v>
      </c>
    </row>
    <row r="417" spans="1:2" ht="15">
      <c r="A417" s="80" t="s">
        <v>784</v>
      </c>
      <c r="B417" s="79" t="s">
        <v>7636</v>
      </c>
    </row>
    <row r="418" spans="1:2" ht="15">
      <c r="A418" s="80" t="s">
        <v>785</v>
      </c>
      <c r="B418" s="79" t="s">
        <v>7636</v>
      </c>
    </row>
    <row r="419" spans="1:2" ht="15">
      <c r="A419" s="80" t="s">
        <v>786</v>
      </c>
      <c r="B419" s="79" t="s">
        <v>7636</v>
      </c>
    </row>
    <row r="420" spans="1:2" ht="15">
      <c r="A420" s="80" t="s">
        <v>787</v>
      </c>
      <c r="B420" s="79" t="s">
        <v>7636</v>
      </c>
    </row>
    <row r="421" spans="1:2" ht="15">
      <c r="A421" s="80" t="s">
        <v>378</v>
      </c>
      <c r="B421" s="79" t="s">
        <v>7636</v>
      </c>
    </row>
    <row r="422" spans="1:2" ht="15">
      <c r="A422" s="80" t="s">
        <v>788</v>
      </c>
      <c r="B422" s="79" t="s">
        <v>7636</v>
      </c>
    </row>
    <row r="423" spans="1:2" ht="15">
      <c r="A423" s="80" t="s">
        <v>789</v>
      </c>
      <c r="B423" s="79" t="s">
        <v>7636</v>
      </c>
    </row>
    <row r="424" spans="1:2" ht="15">
      <c r="A424" s="80" t="s">
        <v>790</v>
      </c>
      <c r="B424" s="79" t="s">
        <v>7636</v>
      </c>
    </row>
    <row r="425" spans="1:2" ht="15">
      <c r="A425" s="80" t="s">
        <v>791</v>
      </c>
      <c r="B425" s="79" t="s">
        <v>7636</v>
      </c>
    </row>
    <row r="426" spans="1:2" ht="15">
      <c r="A426" s="80" t="s">
        <v>792</v>
      </c>
      <c r="B426" s="79" t="s">
        <v>7636</v>
      </c>
    </row>
    <row r="427" spans="1:2" ht="15">
      <c r="A427" s="80" t="s">
        <v>360</v>
      </c>
      <c r="B427" s="79" t="s">
        <v>7636</v>
      </c>
    </row>
    <row r="428" spans="1:2" ht="15">
      <c r="A428" s="80" t="s">
        <v>793</v>
      </c>
      <c r="B428" s="79" t="s">
        <v>7636</v>
      </c>
    </row>
    <row r="429" spans="1:2" ht="15">
      <c r="A429" s="80" t="s">
        <v>794</v>
      </c>
      <c r="B429" s="79" t="s">
        <v>7636</v>
      </c>
    </row>
    <row r="430" spans="1:2" ht="15">
      <c r="A430" s="80" t="s">
        <v>795</v>
      </c>
      <c r="B430" s="79" t="s">
        <v>7636</v>
      </c>
    </row>
    <row r="431" spans="1:2" ht="15">
      <c r="A431" s="80" t="s">
        <v>796</v>
      </c>
      <c r="B431" s="79" t="s">
        <v>7636</v>
      </c>
    </row>
    <row r="432" spans="1:2" ht="15">
      <c r="A432" s="80" t="s">
        <v>797</v>
      </c>
      <c r="B432" s="79" t="s">
        <v>7636</v>
      </c>
    </row>
    <row r="433" spans="1:2" ht="15">
      <c r="A433" s="80" t="s">
        <v>798</v>
      </c>
      <c r="B433" s="79" t="s">
        <v>7636</v>
      </c>
    </row>
    <row r="434" spans="1:2" ht="15">
      <c r="A434" s="80" t="s">
        <v>799</v>
      </c>
      <c r="B434" s="79" t="s">
        <v>7636</v>
      </c>
    </row>
    <row r="435" spans="1:2" ht="15">
      <c r="A435" s="80" t="s">
        <v>800</v>
      </c>
      <c r="B435" s="79" t="s">
        <v>7636</v>
      </c>
    </row>
    <row r="436" spans="1:2" ht="15">
      <c r="A436" s="80" t="s">
        <v>801</v>
      </c>
      <c r="B436" s="79" t="s">
        <v>7636</v>
      </c>
    </row>
    <row r="437" spans="1:2" ht="15">
      <c r="A437" s="80" t="s">
        <v>802</v>
      </c>
      <c r="B437" s="79" t="s">
        <v>7636</v>
      </c>
    </row>
    <row r="438" spans="1:2" ht="15">
      <c r="A438" s="80" t="s">
        <v>803</v>
      </c>
      <c r="B438" s="79" t="s">
        <v>7636</v>
      </c>
    </row>
    <row r="439" spans="1:2" ht="15">
      <c r="A439" s="80" t="s">
        <v>804</v>
      </c>
      <c r="B439" s="79" t="s">
        <v>7636</v>
      </c>
    </row>
    <row r="440" spans="1:2" ht="15">
      <c r="A440" s="80" t="s">
        <v>805</v>
      </c>
      <c r="B440" s="79" t="s">
        <v>7636</v>
      </c>
    </row>
    <row r="441" spans="1:2" ht="15">
      <c r="A441" s="80" t="s">
        <v>255</v>
      </c>
      <c r="B441" s="79" t="s">
        <v>7636</v>
      </c>
    </row>
    <row r="442" spans="1:2" ht="15">
      <c r="A442" s="80" t="s">
        <v>806</v>
      </c>
      <c r="B442" s="79" t="s">
        <v>7636</v>
      </c>
    </row>
    <row r="443" spans="1:2" ht="15">
      <c r="A443" s="80" t="s">
        <v>807</v>
      </c>
      <c r="B443" s="79" t="s">
        <v>7636</v>
      </c>
    </row>
    <row r="444" spans="1:2" ht="15">
      <c r="A444" s="80" t="s">
        <v>808</v>
      </c>
      <c r="B444" s="79" t="s">
        <v>7636</v>
      </c>
    </row>
    <row r="445" spans="1:2" ht="15">
      <c r="A445" s="80" t="s">
        <v>809</v>
      </c>
      <c r="B445" s="79" t="s">
        <v>7636</v>
      </c>
    </row>
    <row r="446" spans="1:2" ht="15">
      <c r="A446" s="80" t="s">
        <v>810</v>
      </c>
      <c r="B446" s="79" t="s">
        <v>7636</v>
      </c>
    </row>
    <row r="447" spans="1:2" ht="15">
      <c r="A447" s="80" t="s">
        <v>811</v>
      </c>
      <c r="B447" s="79" t="s">
        <v>7636</v>
      </c>
    </row>
    <row r="448" spans="1:2" ht="15">
      <c r="A448" s="80" t="s">
        <v>812</v>
      </c>
      <c r="B448" s="79" t="s">
        <v>7636</v>
      </c>
    </row>
    <row r="449" spans="1:2" ht="15">
      <c r="A449" s="80" t="s">
        <v>813</v>
      </c>
      <c r="B449" s="79" t="s">
        <v>7636</v>
      </c>
    </row>
    <row r="450" spans="1:2" ht="15">
      <c r="A450" s="80" t="s">
        <v>814</v>
      </c>
      <c r="B450" s="79" t="s">
        <v>7636</v>
      </c>
    </row>
    <row r="451" spans="1:2" ht="15">
      <c r="A451" s="80" t="s">
        <v>423</v>
      </c>
      <c r="B451" s="79" t="s">
        <v>7636</v>
      </c>
    </row>
    <row r="452" spans="1:2" ht="15">
      <c r="A452" s="80" t="s">
        <v>430</v>
      </c>
      <c r="B452" s="79" t="s">
        <v>7636</v>
      </c>
    </row>
    <row r="453" spans="1:2" ht="15">
      <c r="A453" s="80" t="s">
        <v>815</v>
      </c>
      <c r="B453" s="79" t="s">
        <v>7636</v>
      </c>
    </row>
    <row r="454" spans="1:2" ht="15">
      <c r="A454" s="80" t="s">
        <v>816</v>
      </c>
      <c r="B454" s="79" t="s">
        <v>7636</v>
      </c>
    </row>
    <row r="455" spans="1:2" ht="15">
      <c r="A455" s="80" t="s">
        <v>817</v>
      </c>
      <c r="B455" s="79" t="s">
        <v>7636</v>
      </c>
    </row>
    <row r="456" spans="1:2" ht="15">
      <c r="A456" s="80" t="s">
        <v>818</v>
      </c>
      <c r="B456" s="79" t="s">
        <v>7636</v>
      </c>
    </row>
    <row r="457" spans="1:2" ht="15">
      <c r="A457" s="80" t="s">
        <v>819</v>
      </c>
      <c r="B457" s="79" t="s">
        <v>7636</v>
      </c>
    </row>
    <row r="458" spans="1:2" ht="15">
      <c r="A458" s="80" t="s">
        <v>820</v>
      </c>
      <c r="B458" s="79" t="s">
        <v>7636</v>
      </c>
    </row>
    <row r="459" spans="1:2" ht="15">
      <c r="A459" s="80" t="s">
        <v>821</v>
      </c>
      <c r="B459" s="79" t="s">
        <v>7636</v>
      </c>
    </row>
    <row r="460" spans="1:2" ht="15">
      <c r="A460" s="80" t="s">
        <v>822</v>
      </c>
      <c r="B460" s="79" t="s">
        <v>7636</v>
      </c>
    </row>
    <row r="461" spans="1:2" ht="15">
      <c r="A461" s="80" t="s">
        <v>823</v>
      </c>
      <c r="B461" s="79" t="s">
        <v>7636</v>
      </c>
    </row>
    <row r="462" spans="1:2" ht="15">
      <c r="A462" s="80" t="s">
        <v>824</v>
      </c>
      <c r="B462" s="79" t="s">
        <v>7636</v>
      </c>
    </row>
    <row r="463" spans="1:2" ht="15">
      <c r="A463" s="80" t="s">
        <v>825</v>
      </c>
      <c r="B463" s="79" t="s">
        <v>7636</v>
      </c>
    </row>
    <row r="464" spans="1:2" ht="15">
      <c r="A464" s="80" t="s">
        <v>826</v>
      </c>
      <c r="B464" s="79" t="s">
        <v>7636</v>
      </c>
    </row>
    <row r="465" spans="1:2" ht="15">
      <c r="A465" s="80" t="s">
        <v>827</v>
      </c>
      <c r="B465" s="79" t="s">
        <v>7636</v>
      </c>
    </row>
    <row r="466" spans="1:2" ht="15">
      <c r="A466" s="80" t="s">
        <v>828</v>
      </c>
      <c r="B466" s="79" t="s">
        <v>7636</v>
      </c>
    </row>
    <row r="467" spans="1:2" ht="15">
      <c r="A467" s="80" t="s">
        <v>829</v>
      </c>
      <c r="B467" s="79" t="s">
        <v>7636</v>
      </c>
    </row>
    <row r="468" spans="1:2" ht="15">
      <c r="A468" s="80" t="s">
        <v>830</v>
      </c>
      <c r="B468" s="79" t="s">
        <v>7636</v>
      </c>
    </row>
    <row r="469" spans="1:2" ht="15">
      <c r="A469" s="80" t="s">
        <v>831</v>
      </c>
      <c r="B469" s="79" t="s">
        <v>7636</v>
      </c>
    </row>
    <row r="470" spans="1:2" ht="15">
      <c r="A470" s="80" t="s">
        <v>832</v>
      </c>
      <c r="B470" s="79" t="s">
        <v>7636</v>
      </c>
    </row>
    <row r="471" spans="1:2" ht="15">
      <c r="A471" s="80" t="s">
        <v>833</v>
      </c>
      <c r="B471" s="79" t="s">
        <v>7636</v>
      </c>
    </row>
    <row r="472" spans="1:2" ht="15">
      <c r="A472" s="80" t="s">
        <v>359</v>
      </c>
      <c r="B472" s="79" t="s">
        <v>7636</v>
      </c>
    </row>
    <row r="473" spans="1:2" ht="15">
      <c r="A473" s="80" t="s">
        <v>834</v>
      </c>
      <c r="B473" s="79" t="s">
        <v>7636</v>
      </c>
    </row>
    <row r="474" spans="1:2" ht="15">
      <c r="A474" s="80" t="s">
        <v>425</v>
      </c>
      <c r="B474" s="79" t="s">
        <v>7636</v>
      </c>
    </row>
    <row r="475" spans="1:2" ht="15">
      <c r="A475" s="80" t="s">
        <v>835</v>
      </c>
      <c r="B475" s="79" t="s">
        <v>7636</v>
      </c>
    </row>
    <row r="476" spans="1:2" ht="15">
      <c r="A476" s="80" t="s">
        <v>836</v>
      </c>
      <c r="B476" s="79" t="s">
        <v>7636</v>
      </c>
    </row>
    <row r="477" spans="1:2" ht="15">
      <c r="A477" s="80" t="s">
        <v>403</v>
      </c>
      <c r="B477" s="79" t="s">
        <v>7636</v>
      </c>
    </row>
    <row r="478" spans="1:2" ht="15">
      <c r="A478" s="80" t="s">
        <v>837</v>
      </c>
      <c r="B478" s="79" t="s">
        <v>7636</v>
      </c>
    </row>
    <row r="479" spans="1:2" ht="15">
      <c r="A479" s="80" t="s">
        <v>838</v>
      </c>
      <c r="B479" s="79" t="s">
        <v>7636</v>
      </c>
    </row>
    <row r="480" spans="1:2" ht="15">
      <c r="A480" s="80" t="s">
        <v>839</v>
      </c>
      <c r="B480" s="79" t="s">
        <v>7636</v>
      </c>
    </row>
    <row r="481" spans="1:2" ht="15">
      <c r="A481" s="80" t="s">
        <v>840</v>
      </c>
      <c r="B481" s="79" t="s">
        <v>7636</v>
      </c>
    </row>
    <row r="482" spans="1:2" ht="15">
      <c r="A482" s="80" t="s">
        <v>841</v>
      </c>
      <c r="B482" s="79" t="s">
        <v>7636</v>
      </c>
    </row>
    <row r="483" spans="1:2" ht="15">
      <c r="A483" s="80" t="s">
        <v>842</v>
      </c>
      <c r="B483" s="79" t="s">
        <v>7636</v>
      </c>
    </row>
    <row r="484" spans="1:2" ht="15">
      <c r="A484" s="80" t="s">
        <v>843</v>
      </c>
      <c r="B484" s="79" t="s">
        <v>7636</v>
      </c>
    </row>
    <row r="485" spans="1:2" ht="15">
      <c r="A485" s="80" t="s">
        <v>844</v>
      </c>
      <c r="B485" s="79" t="s">
        <v>7636</v>
      </c>
    </row>
    <row r="486" spans="1:2" ht="15">
      <c r="A486" s="80" t="s">
        <v>845</v>
      </c>
      <c r="B486" s="79" t="s">
        <v>7636</v>
      </c>
    </row>
    <row r="487" spans="1:2" ht="15">
      <c r="A487" s="80" t="s">
        <v>846</v>
      </c>
      <c r="B487" s="79" t="s">
        <v>7636</v>
      </c>
    </row>
    <row r="488" spans="1:2" ht="15">
      <c r="A488" s="80" t="s">
        <v>847</v>
      </c>
      <c r="B488" s="79" t="s">
        <v>7636</v>
      </c>
    </row>
    <row r="489" spans="1:2" ht="15">
      <c r="A489" s="80" t="s">
        <v>848</v>
      </c>
      <c r="B489" s="79" t="s">
        <v>7636</v>
      </c>
    </row>
    <row r="490" spans="1:2" ht="15">
      <c r="A490" s="80" t="s">
        <v>409</v>
      </c>
      <c r="B490" s="79" t="s">
        <v>7636</v>
      </c>
    </row>
    <row r="491" spans="1:2" ht="15">
      <c r="A491" s="80" t="s">
        <v>381</v>
      </c>
      <c r="B491" s="79" t="s">
        <v>7636</v>
      </c>
    </row>
    <row r="492" spans="1:2" ht="15">
      <c r="A492" s="80" t="s">
        <v>849</v>
      </c>
      <c r="B492" s="79" t="s">
        <v>7636</v>
      </c>
    </row>
    <row r="493" spans="1:2" ht="15">
      <c r="A493" s="80" t="s">
        <v>850</v>
      </c>
      <c r="B493" s="79" t="s">
        <v>7636</v>
      </c>
    </row>
    <row r="494" spans="1:2" ht="15">
      <c r="A494" s="80" t="s">
        <v>851</v>
      </c>
      <c r="B494" s="79" t="s">
        <v>7636</v>
      </c>
    </row>
    <row r="495" spans="1:2" ht="15">
      <c r="A495" s="80" t="s">
        <v>852</v>
      </c>
      <c r="B495" s="79" t="s">
        <v>7636</v>
      </c>
    </row>
    <row r="496" spans="1:2" ht="15">
      <c r="A496" s="80" t="s">
        <v>853</v>
      </c>
      <c r="B496" s="79" t="s">
        <v>7636</v>
      </c>
    </row>
    <row r="497" spans="1:2" ht="15">
      <c r="A497" s="80" t="s">
        <v>382</v>
      </c>
      <c r="B497" s="79" t="s">
        <v>7636</v>
      </c>
    </row>
    <row r="498" spans="1:2" ht="15">
      <c r="A498" s="80" t="s">
        <v>854</v>
      </c>
      <c r="B498" s="79" t="s">
        <v>7636</v>
      </c>
    </row>
    <row r="499" spans="1:2" ht="15">
      <c r="A499" s="80" t="s">
        <v>855</v>
      </c>
      <c r="B499" s="79" t="s">
        <v>7636</v>
      </c>
    </row>
    <row r="500" spans="1:2" ht="15">
      <c r="A500" s="80" t="s">
        <v>363</v>
      </c>
      <c r="B500" s="79" t="s">
        <v>7636</v>
      </c>
    </row>
    <row r="501" spans="1:2" ht="15">
      <c r="A501" s="80" t="s">
        <v>856</v>
      </c>
      <c r="B501" s="79" t="s">
        <v>7636</v>
      </c>
    </row>
    <row r="502" spans="1:2" ht="15">
      <c r="A502" s="80" t="s">
        <v>857</v>
      </c>
      <c r="B502" s="79" t="s">
        <v>7636</v>
      </c>
    </row>
    <row r="503" spans="1:2" ht="15">
      <c r="A503" s="80" t="s">
        <v>858</v>
      </c>
      <c r="B503" s="79" t="s">
        <v>7636</v>
      </c>
    </row>
    <row r="504" spans="1:2" ht="15">
      <c r="A504" s="80" t="s">
        <v>398</v>
      </c>
      <c r="B504" s="79" t="s">
        <v>7636</v>
      </c>
    </row>
    <row r="505" spans="1:2" ht="15">
      <c r="A505" s="80" t="s">
        <v>859</v>
      </c>
      <c r="B505" s="79" t="s">
        <v>7636</v>
      </c>
    </row>
    <row r="506" spans="1:2" ht="15">
      <c r="A506" s="80" t="s">
        <v>860</v>
      </c>
      <c r="B506" s="79" t="s">
        <v>7636</v>
      </c>
    </row>
    <row r="507" spans="1:2" ht="15">
      <c r="A507" s="80" t="s">
        <v>404</v>
      </c>
      <c r="B507" s="79" t="s">
        <v>7636</v>
      </c>
    </row>
    <row r="508" spans="1:2" ht="15">
      <c r="A508" s="80" t="s">
        <v>861</v>
      </c>
      <c r="B508" s="79" t="s">
        <v>7636</v>
      </c>
    </row>
    <row r="509" spans="1:2" ht="15">
      <c r="A509" s="80" t="s">
        <v>862</v>
      </c>
      <c r="B509" s="79" t="s">
        <v>7636</v>
      </c>
    </row>
    <row r="510" spans="1:2" ht="15">
      <c r="A510" s="80" t="s">
        <v>863</v>
      </c>
      <c r="B510" s="79" t="s">
        <v>7636</v>
      </c>
    </row>
    <row r="511" spans="1:2" ht="15">
      <c r="A511" s="80" t="s">
        <v>864</v>
      </c>
      <c r="B511" s="79" t="s">
        <v>7636</v>
      </c>
    </row>
    <row r="512" spans="1:2" ht="15">
      <c r="A512" s="80" t="s">
        <v>865</v>
      </c>
      <c r="B512" s="79" t="s">
        <v>7636</v>
      </c>
    </row>
    <row r="513" spans="1:2" ht="15">
      <c r="A513" s="80" t="s">
        <v>866</v>
      </c>
      <c r="B513" s="79" t="s">
        <v>7636</v>
      </c>
    </row>
    <row r="514" spans="1:2" ht="15">
      <c r="A514" s="80" t="s">
        <v>867</v>
      </c>
      <c r="B514" s="79" t="s">
        <v>7636</v>
      </c>
    </row>
    <row r="515" spans="1:2" ht="15">
      <c r="A515" s="80" t="s">
        <v>868</v>
      </c>
      <c r="B515" s="79" t="s">
        <v>7636</v>
      </c>
    </row>
    <row r="516" spans="1:2" ht="15">
      <c r="A516" s="80" t="s">
        <v>869</v>
      </c>
      <c r="B516" s="79" t="s">
        <v>7636</v>
      </c>
    </row>
    <row r="517" spans="1:2" ht="15">
      <c r="A517" s="80" t="s">
        <v>870</v>
      </c>
      <c r="B517" s="79" t="s">
        <v>7636</v>
      </c>
    </row>
    <row r="518" spans="1:2" ht="15">
      <c r="A518" s="80" t="s">
        <v>429</v>
      </c>
      <c r="B518" s="79" t="s">
        <v>7636</v>
      </c>
    </row>
    <row r="519" spans="1:2" ht="15">
      <c r="A519" s="80" t="s">
        <v>871</v>
      </c>
      <c r="B519" s="79" t="s">
        <v>7636</v>
      </c>
    </row>
    <row r="520" spans="1:2" ht="15">
      <c r="A520" s="80" t="s">
        <v>872</v>
      </c>
      <c r="B520" s="79" t="s">
        <v>7636</v>
      </c>
    </row>
    <row r="521" spans="1:2" ht="15">
      <c r="A521" s="80" t="s">
        <v>364</v>
      </c>
      <c r="B521" s="79" t="s">
        <v>7636</v>
      </c>
    </row>
    <row r="522" spans="1:2" ht="15">
      <c r="A522" s="80" t="s">
        <v>873</v>
      </c>
      <c r="B522" s="79" t="s">
        <v>7636</v>
      </c>
    </row>
    <row r="523" spans="1:2" ht="15">
      <c r="A523" s="80" t="s">
        <v>874</v>
      </c>
      <c r="B523" s="79" t="s">
        <v>7636</v>
      </c>
    </row>
    <row r="524" spans="1:2" ht="15">
      <c r="A524" s="80" t="s">
        <v>875</v>
      </c>
      <c r="B524" s="79" t="s">
        <v>7636</v>
      </c>
    </row>
    <row r="525" spans="1:2" ht="15">
      <c r="A525" s="80" t="s">
        <v>876</v>
      </c>
      <c r="B525" s="79" t="s">
        <v>7636</v>
      </c>
    </row>
    <row r="526" spans="1:2" ht="15">
      <c r="A526" s="80" t="s">
        <v>380</v>
      </c>
      <c r="B526" s="79" t="s">
        <v>7636</v>
      </c>
    </row>
    <row r="527" spans="1:2" ht="15">
      <c r="A527" s="80" t="s">
        <v>877</v>
      </c>
      <c r="B527" s="79" t="s">
        <v>7636</v>
      </c>
    </row>
    <row r="528" spans="1:2" ht="15">
      <c r="A528" s="80" t="s">
        <v>878</v>
      </c>
      <c r="B528" s="79" t="s">
        <v>7636</v>
      </c>
    </row>
    <row r="529" spans="1:2" ht="15">
      <c r="A529" s="80" t="s">
        <v>879</v>
      </c>
      <c r="B529" s="79" t="s">
        <v>7636</v>
      </c>
    </row>
    <row r="530" spans="1:2" ht="15">
      <c r="A530" s="80" t="s">
        <v>880</v>
      </c>
      <c r="B530" s="79" t="s">
        <v>7636</v>
      </c>
    </row>
    <row r="531" spans="1:2" ht="15">
      <c r="A531" s="80" t="s">
        <v>881</v>
      </c>
      <c r="B531" s="79" t="s">
        <v>7637</v>
      </c>
    </row>
    <row r="532" spans="1:2" ht="15">
      <c r="A532" s="80" t="s">
        <v>882</v>
      </c>
      <c r="B532" s="79" t="s">
        <v>7637</v>
      </c>
    </row>
    <row r="533" spans="1:2" ht="15">
      <c r="A533" s="80" t="s">
        <v>883</v>
      </c>
      <c r="B533" s="79" t="s">
        <v>7637</v>
      </c>
    </row>
    <row r="534" spans="1:2" ht="15">
      <c r="A534" s="80" t="s">
        <v>884</v>
      </c>
      <c r="B534" s="79" t="s">
        <v>7637</v>
      </c>
    </row>
    <row r="535" spans="1:2" ht="15">
      <c r="A535" s="80" t="s">
        <v>885</v>
      </c>
      <c r="B535" s="79" t="s">
        <v>7637</v>
      </c>
    </row>
    <row r="536" spans="1:2" ht="15">
      <c r="A536" s="80" t="s">
        <v>886</v>
      </c>
      <c r="B536" s="79" t="s">
        <v>7637</v>
      </c>
    </row>
    <row r="537" spans="1:2" ht="15">
      <c r="A537" s="80" t="s">
        <v>887</v>
      </c>
      <c r="B537" s="79" t="s">
        <v>7637</v>
      </c>
    </row>
    <row r="538" spans="1:2" ht="15">
      <c r="A538" s="80" t="s">
        <v>888</v>
      </c>
      <c r="B538" s="79" t="s">
        <v>7637</v>
      </c>
    </row>
    <row r="539" spans="1:2" ht="15">
      <c r="A539" s="80" t="s">
        <v>889</v>
      </c>
      <c r="B539" s="79" t="s">
        <v>7637</v>
      </c>
    </row>
    <row r="540" spans="1:2" ht="15">
      <c r="A540" s="80" t="s">
        <v>890</v>
      </c>
      <c r="B540" s="79" t="s">
        <v>7637</v>
      </c>
    </row>
    <row r="541" spans="1:2" ht="15">
      <c r="A541" s="80" t="s">
        <v>891</v>
      </c>
      <c r="B541" s="79" t="s">
        <v>7637</v>
      </c>
    </row>
    <row r="542" spans="1:2" ht="15">
      <c r="A542" s="80" t="s">
        <v>892</v>
      </c>
      <c r="B542" s="79" t="s">
        <v>7637</v>
      </c>
    </row>
    <row r="543" spans="1:2" ht="15">
      <c r="A543" s="80" t="s">
        <v>893</v>
      </c>
      <c r="B543" s="79" t="s">
        <v>7637</v>
      </c>
    </row>
    <row r="544" spans="1:2" ht="15">
      <c r="A544" s="80" t="s">
        <v>894</v>
      </c>
      <c r="B544" s="79" t="s">
        <v>7637</v>
      </c>
    </row>
    <row r="545" spans="1:2" ht="15">
      <c r="A545" s="80" t="s">
        <v>895</v>
      </c>
      <c r="B545" s="79" t="s">
        <v>7637</v>
      </c>
    </row>
    <row r="546" spans="1:2" ht="15">
      <c r="A546" s="80" t="s">
        <v>896</v>
      </c>
      <c r="B546" s="79" t="s">
        <v>7637</v>
      </c>
    </row>
    <row r="547" spans="1:2" ht="15">
      <c r="A547" s="80" t="s">
        <v>897</v>
      </c>
      <c r="B547" s="79" t="s">
        <v>7637</v>
      </c>
    </row>
    <row r="548" spans="1:2" ht="15">
      <c r="A548" s="80" t="s">
        <v>898</v>
      </c>
      <c r="B548" s="79" t="s">
        <v>7637</v>
      </c>
    </row>
    <row r="549" spans="1:2" ht="15">
      <c r="A549" s="80" t="s">
        <v>899</v>
      </c>
      <c r="B549" s="79" t="s">
        <v>7637</v>
      </c>
    </row>
    <row r="550" spans="1:2" ht="15">
      <c r="A550" s="80" t="s">
        <v>900</v>
      </c>
      <c r="B550" s="79" t="s">
        <v>7637</v>
      </c>
    </row>
    <row r="551" spans="1:2" ht="15">
      <c r="A551" s="80" t="s">
        <v>901</v>
      </c>
      <c r="B551" s="79" t="s">
        <v>7637</v>
      </c>
    </row>
    <row r="552" spans="1:2" ht="15">
      <c r="A552" s="80" t="s">
        <v>902</v>
      </c>
      <c r="B552" s="79" t="s">
        <v>7637</v>
      </c>
    </row>
    <row r="553" spans="1:2" ht="15">
      <c r="A553" s="80" t="s">
        <v>903</v>
      </c>
      <c r="B553" s="79" t="s">
        <v>7637</v>
      </c>
    </row>
    <row r="554" spans="1:2" ht="15">
      <c r="A554" s="80" t="s">
        <v>904</v>
      </c>
      <c r="B554" s="79" t="s">
        <v>7637</v>
      </c>
    </row>
    <row r="555" spans="1:2" ht="15">
      <c r="A555" s="80" t="s">
        <v>905</v>
      </c>
      <c r="B555" s="79" t="s">
        <v>7637</v>
      </c>
    </row>
    <row r="556" spans="1:2" ht="15">
      <c r="A556" s="80" t="s">
        <v>906</v>
      </c>
      <c r="B556" s="79" t="s">
        <v>7637</v>
      </c>
    </row>
    <row r="557" spans="1:2" ht="15">
      <c r="A557" s="80" t="s">
        <v>907</v>
      </c>
      <c r="B557" s="79" t="s">
        <v>7637</v>
      </c>
    </row>
    <row r="558" spans="1:2" ht="15">
      <c r="A558" s="80" t="s">
        <v>908</v>
      </c>
      <c r="B558" s="79" t="s">
        <v>7637</v>
      </c>
    </row>
    <row r="559" spans="1:2" ht="15">
      <c r="A559" s="80" t="s">
        <v>909</v>
      </c>
      <c r="B559" s="79" t="s">
        <v>7637</v>
      </c>
    </row>
    <row r="560" spans="1:2" ht="15">
      <c r="A560" s="80" t="s">
        <v>910</v>
      </c>
      <c r="B560" s="79" t="s">
        <v>7637</v>
      </c>
    </row>
    <row r="561" spans="1:2" ht="15">
      <c r="A561" s="80" t="s">
        <v>911</v>
      </c>
      <c r="B561" s="79" t="s">
        <v>7637</v>
      </c>
    </row>
    <row r="562" spans="1:2" ht="15">
      <c r="A562" s="80" t="s">
        <v>912</v>
      </c>
      <c r="B562" s="79" t="s">
        <v>7637</v>
      </c>
    </row>
    <row r="563" spans="1:2" ht="15">
      <c r="A563" s="80" t="s">
        <v>913</v>
      </c>
      <c r="B563" s="79" t="s">
        <v>7637</v>
      </c>
    </row>
    <row r="564" spans="1:2" ht="15">
      <c r="A564" s="80" t="s">
        <v>914</v>
      </c>
      <c r="B564" s="79" t="s">
        <v>7637</v>
      </c>
    </row>
    <row r="565" spans="1:2" ht="15">
      <c r="A565" s="80" t="s">
        <v>915</v>
      </c>
      <c r="B565" s="79" t="s">
        <v>7637</v>
      </c>
    </row>
    <row r="566" spans="1:2" ht="15">
      <c r="A566" s="80" t="s">
        <v>916</v>
      </c>
      <c r="B566" s="79" t="s">
        <v>7637</v>
      </c>
    </row>
    <row r="567" spans="1:2" ht="15">
      <c r="A567" s="80" t="s">
        <v>917</v>
      </c>
      <c r="B567" s="79" t="s">
        <v>7637</v>
      </c>
    </row>
    <row r="568" spans="1:2" ht="15">
      <c r="A568" s="80" t="s">
        <v>918</v>
      </c>
      <c r="B568" s="79" t="s">
        <v>7637</v>
      </c>
    </row>
    <row r="569" spans="1:2" ht="15">
      <c r="A569" s="80" t="s">
        <v>919</v>
      </c>
      <c r="B569" s="79" t="s">
        <v>7637</v>
      </c>
    </row>
    <row r="570" spans="1:2" ht="15">
      <c r="A570" s="80" t="s">
        <v>920</v>
      </c>
      <c r="B570" s="79" t="s">
        <v>7637</v>
      </c>
    </row>
    <row r="571" spans="1:2" ht="15">
      <c r="A571" s="80" t="s">
        <v>921</v>
      </c>
      <c r="B571" s="79" t="s">
        <v>7637</v>
      </c>
    </row>
    <row r="572" spans="1:2" ht="15">
      <c r="A572" s="80" t="s">
        <v>922</v>
      </c>
      <c r="B572" s="79" t="s">
        <v>7637</v>
      </c>
    </row>
    <row r="573" spans="1:2" ht="15">
      <c r="A573" s="80" t="s">
        <v>923</v>
      </c>
      <c r="B573" s="79" t="s">
        <v>7637</v>
      </c>
    </row>
    <row r="574" spans="1:2" ht="15">
      <c r="A574" s="80" t="s">
        <v>924</v>
      </c>
      <c r="B574" s="79" t="s">
        <v>7637</v>
      </c>
    </row>
    <row r="575" spans="1:2" ht="15">
      <c r="A575" s="80" t="s">
        <v>925</v>
      </c>
      <c r="B575" s="79" t="s">
        <v>7637</v>
      </c>
    </row>
    <row r="576" spans="1:2" ht="15">
      <c r="A576" s="80" t="s">
        <v>926</v>
      </c>
      <c r="B576" s="79" t="s">
        <v>7637</v>
      </c>
    </row>
    <row r="577" spans="1:2" ht="15">
      <c r="A577" s="80" t="s">
        <v>927</v>
      </c>
      <c r="B577" s="79" t="s">
        <v>7637</v>
      </c>
    </row>
    <row r="578" spans="1:2" ht="15">
      <c r="A578" s="80" t="s">
        <v>928</v>
      </c>
      <c r="B578" s="79" t="s">
        <v>7637</v>
      </c>
    </row>
    <row r="579" spans="1:2" ht="15">
      <c r="A579" s="80" t="s">
        <v>929</v>
      </c>
      <c r="B579" s="79" t="s">
        <v>7637</v>
      </c>
    </row>
    <row r="580" spans="1:2" ht="15">
      <c r="A580" s="80" t="s">
        <v>930</v>
      </c>
      <c r="B580" s="79" t="s">
        <v>7637</v>
      </c>
    </row>
    <row r="581" spans="1:2" ht="15">
      <c r="A581" s="80" t="s">
        <v>931</v>
      </c>
      <c r="B581" s="79" t="s">
        <v>7637</v>
      </c>
    </row>
    <row r="582" spans="1:2" ht="15">
      <c r="A582" s="80" t="s">
        <v>932</v>
      </c>
      <c r="B582" s="79" t="s">
        <v>7637</v>
      </c>
    </row>
    <row r="583" spans="1:2" ht="15">
      <c r="A583" s="80" t="s">
        <v>933</v>
      </c>
      <c r="B583" s="79" t="s">
        <v>7637</v>
      </c>
    </row>
    <row r="584" spans="1:2" ht="15">
      <c r="A584" s="80" t="s">
        <v>934</v>
      </c>
      <c r="B584" s="79" t="s">
        <v>7637</v>
      </c>
    </row>
    <row r="585" spans="1:2" ht="15">
      <c r="A585" s="80" t="s">
        <v>935</v>
      </c>
      <c r="B585" s="79" t="s">
        <v>7637</v>
      </c>
    </row>
    <row r="586" spans="1:2" ht="15">
      <c r="A586" s="80" t="s">
        <v>936</v>
      </c>
      <c r="B586" s="79" t="s">
        <v>7637</v>
      </c>
    </row>
    <row r="587" spans="1:2" ht="15">
      <c r="A587" s="80" t="s">
        <v>937</v>
      </c>
      <c r="B587" s="79" t="s">
        <v>7637</v>
      </c>
    </row>
    <row r="588" spans="1:2" ht="15">
      <c r="A588" s="80" t="s">
        <v>938</v>
      </c>
      <c r="B588" s="79" t="s">
        <v>7637</v>
      </c>
    </row>
    <row r="589" spans="1:2" ht="15">
      <c r="A589" s="80" t="s">
        <v>939</v>
      </c>
      <c r="B589" s="79" t="s">
        <v>7637</v>
      </c>
    </row>
    <row r="590" spans="1:2" ht="15">
      <c r="A590" s="80" t="s">
        <v>940</v>
      </c>
      <c r="B590" s="79" t="s">
        <v>7637</v>
      </c>
    </row>
    <row r="591" spans="1:2" ht="15">
      <c r="A591" s="80" t="s">
        <v>941</v>
      </c>
      <c r="B591" s="79" t="s">
        <v>7637</v>
      </c>
    </row>
    <row r="592" spans="1:2" ht="15">
      <c r="A592" s="80" t="s">
        <v>942</v>
      </c>
      <c r="B592" s="79" t="s">
        <v>7637</v>
      </c>
    </row>
    <row r="593" spans="1:2" ht="15">
      <c r="A593" s="80" t="s">
        <v>943</v>
      </c>
      <c r="B593" s="79" t="s">
        <v>7637</v>
      </c>
    </row>
    <row r="594" spans="1:2" ht="15">
      <c r="A594" s="80" t="s">
        <v>944</v>
      </c>
      <c r="B594" s="79" t="s">
        <v>7637</v>
      </c>
    </row>
    <row r="595" spans="1:2" ht="15">
      <c r="A595" s="80" t="s">
        <v>945</v>
      </c>
      <c r="B595" s="79" t="s">
        <v>7637</v>
      </c>
    </row>
    <row r="596" spans="1:2" ht="15">
      <c r="A596" s="80" t="s">
        <v>946</v>
      </c>
      <c r="B596" s="79" t="s">
        <v>7637</v>
      </c>
    </row>
    <row r="597" spans="1:2" ht="15">
      <c r="A597" s="80" t="s">
        <v>947</v>
      </c>
      <c r="B597" s="79" t="s">
        <v>7637</v>
      </c>
    </row>
    <row r="598" spans="1:2" ht="15">
      <c r="A598" s="80" t="s">
        <v>948</v>
      </c>
      <c r="B598" s="79" t="s">
        <v>7637</v>
      </c>
    </row>
    <row r="599" spans="1:2" ht="15">
      <c r="A599" s="80" t="s">
        <v>949</v>
      </c>
      <c r="B599" s="79" t="s">
        <v>7637</v>
      </c>
    </row>
    <row r="600" spans="1:2" ht="15">
      <c r="A600" s="80" t="s">
        <v>950</v>
      </c>
      <c r="B600" s="79" t="s">
        <v>7637</v>
      </c>
    </row>
    <row r="601" spans="1:2" ht="15">
      <c r="A601" s="80" t="s">
        <v>951</v>
      </c>
      <c r="B601" s="79" t="s">
        <v>7637</v>
      </c>
    </row>
    <row r="602" spans="1:2" ht="15">
      <c r="A602" s="80" t="s">
        <v>952</v>
      </c>
      <c r="B602" s="79" t="s">
        <v>7637</v>
      </c>
    </row>
    <row r="603" spans="1:2" ht="15">
      <c r="A603" s="80" t="s">
        <v>953</v>
      </c>
      <c r="B603" s="79" t="s">
        <v>7637</v>
      </c>
    </row>
    <row r="604" spans="1:2" ht="15">
      <c r="A604" s="80" t="s">
        <v>954</v>
      </c>
      <c r="B604" s="79" t="s">
        <v>7637</v>
      </c>
    </row>
    <row r="605" spans="1:2" ht="15">
      <c r="A605" s="80" t="s">
        <v>955</v>
      </c>
      <c r="B605" s="79" t="s">
        <v>7637</v>
      </c>
    </row>
    <row r="606" spans="1:2" ht="15">
      <c r="A606" s="80" t="s">
        <v>956</v>
      </c>
      <c r="B606" s="79" t="s">
        <v>7637</v>
      </c>
    </row>
    <row r="607" spans="1:2" ht="15">
      <c r="A607" s="80" t="s">
        <v>957</v>
      </c>
      <c r="B607" s="79" t="s">
        <v>7637</v>
      </c>
    </row>
    <row r="608" spans="1:2" ht="15">
      <c r="A608" s="80" t="s">
        <v>958</v>
      </c>
      <c r="B608" s="79" t="s">
        <v>7637</v>
      </c>
    </row>
    <row r="609" spans="1:2" ht="15">
      <c r="A609" s="80" t="s">
        <v>959</v>
      </c>
      <c r="B609" s="79" t="s">
        <v>7637</v>
      </c>
    </row>
    <row r="610" spans="1:2" ht="15">
      <c r="A610" s="80" t="s">
        <v>960</v>
      </c>
      <c r="B610" s="79" t="s">
        <v>7637</v>
      </c>
    </row>
    <row r="611" spans="1:2" ht="15">
      <c r="A611" s="80" t="s">
        <v>961</v>
      </c>
      <c r="B611" s="79" t="s">
        <v>7637</v>
      </c>
    </row>
    <row r="612" spans="1:2" ht="15">
      <c r="A612" s="80" t="s">
        <v>962</v>
      </c>
      <c r="B612" s="79" t="s">
        <v>7637</v>
      </c>
    </row>
    <row r="613" spans="1:2" ht="15">
      <c r="A613" s="80" t="s">
        <v>963</v>
      </c>
      <c r="B613" s="79" t="s">
        <v>7637</v>
      </c>
    </row>
    <row r="614" spans="1:2" ht="15">
      <c r="A614" s="80" t="s">
        <v>964</v>
      </c>
      <c r="B614" s="79" t="s">
        <v>7637</v>
      </c>
    </row>
    <row r="615" spans="1:2" ht="15">
      <c r="A615" s="80" t="s">
        <v>965</v>
      </c>
      <c r="B615" s="79" t="s">
        <v>7637</v>
      </c>
    </row>
    <row r="616" spans="1:2" ht="15">
      <c r="A616" s="80" t="s">
        <v>966</v>
      </c>
      <c r="B616" s="79" t="s">
        <v>7637</v>
      </c>
    </row>
    <row r="617" spans="1:2" ht="15">
      <c r="A617" s="80" t="s">
        <v>967</v>
      </c>
      <c r="B617" s="79" t="s">
        <v>7637</v>
      </c>
    </row>
    <row r="618" spans="1:2" ht="15">
      <c r="A618" s="80" t="s">
        <v>968</v>
      </c>
      <c r="B618" s="79" t="s">
        <v>7637</v>
      </c>
    </row>
    <row r="619" spans="1:2" ht="15">
      <c r="A619" s="80" t="s">
        <v>969</v>
      </c>
      <c r="B619" s="79" t="s">
        <v>7637</v>
      </c>
    </row>
    <row r="620" spans="1:2" ht="15">
      <c r="A620" s="80" t="s">
        <v>970</v>
      </c>
      <c r="B620" s="79" t="s">
        <v>7637</v>
      </c>
    </row>
    <row r="621" spans="1:2" ht="15">
      <c r="A621" s="80" t="s">
        <v>971</v>
      </c>
      <c r="B621" s="79" t="s">
        <v>7637</v>
      </c>
    </row>
    <row r="622" spans="1:2" ht="15">
      <c r="A622" s="80" t="s">
        <v>972</v>
      </c>
      <c r="B622" s="79" t="s">
        <v>7637</v>
      </c>
    </row>
    <row r="623" spans="1:2" ht="15">
      <c r="A623" s="80" t="s">
        <v>973</v>
      </c>
      <c r="B623" s="79" t="s">
        <v>7637</v>
      </c>
    </row>
    <row r="624" spans="1:2" ht="15">
      <c r="A624" s="80" t="s">
        <v>974</v>
      </c>
      <c r="B624" s="79" t="s">
        <v>7637</v>
      </c>
    </row>
    <row r="625" spans="1:2" ht="15">
      <c r="A625" s="80" t="s">
        <v>975</v>
      </c>
      <c r="B625" s="79" t="s">
        <v>7637</v>
      </c>
    </row>
    <row r="626" spans="1:2" ht="15">
      <c r="A626" s="80" t="s">
        <v>976</v>
      </c>
      <c r="B626" s="79" t="s">
        <v>7637</v>
      </c>
    </row>
    <row r="627" spans="1:2" ht="15">
      <c r="A627" s="80" t="s">
        <v>977</v>
      </c>
      <c r="B627" s="79" t="s">
        <v>7637</v>
      </c>
    </row>
    <row r="628" spans="1:2" ht="15">
      <c r="A628" s="80" t="s">
        <v>978</v>
      </c>
      <c r="B628" s="79" t="s">
        <v>7637</v>
      </c>
    </row>
    <row r="629" spans="1:2" ht="15">
      <c r="A629" s="80" t="s">
        <v>979</v>
      </c>
      <c r="B629" s="79" t="s">
        <v>7637</v>
      </c>
    </row>
    <row r="630" spans="1:2" ht="15">
      <c r="A630" s="80" t="s">
        <v>980</v>
      </c>
      <c r="B630" s="79" t="s">
        <v>7637</v>
      </c>
    </row>
    <row r="631" spans="1:2" ht="15">
      <c r="A631" s="80" t="s">
        <v>981</v>
      </c>
      <c r="B631" s="79" t="s">
        <v>7637</v>
      </c>
    </row>
    <row r="632" spans="1:2" ht="15">
      <c r="A632" s="80" t="s">
        <v>982</v>
      </c>
      <c r="B632" s="79" t="s">
        <v>7637</v>
      </c>
    </row>
    <row r="633" spans="1:2" ht="15">
      <c r="A633" s="80" t="s">
        <v>983</v>
      </c>
      <c r="B633" s="79" t="s">
        <v>7637</v>
      </c>
    </row>
    <row r="634" spans="1:2" ht="15">
      <c r="A634" s="80" t="s">
        <v>984</v>
      </c>
      <c r="B634" s="79" t="s">
        <v>7637</v>
      </c>
    </row>
    <row r="635" spans="1:2" ht="15">
      <c r="A635" s="80" t="s">
        <v>985</v>
      </c>
      <c r="B635" s="79" t="s">
        <v>7637</v>
      </c>
    </row>
    <row r="636" spans="1:2" ht="15">
      <c r="A636" s="80" t="s">
        <v>986</v>
      </c>
      <c r="B636" s="79" t="s">
        <v>7637</v>
      </c>
    </row>
    <row r="637" spans="1:2" ht="15">
      <c r="A637" s="80" t="s">
        <v>987</v>
      </c>
      <c r="B637" s="79" t="s">
        <v>7637</v>
      </c>
    </row>
    <row r="638" spans="1:2" ht="15">
      <c r="A638" s="80" t="s">
        <v>988</v>
      </c>
      <c r="B638" s="79" t="s">
        <v>7637</v>
      </c>
    </row>
    <row r="639" spans="1:2" ht="15">
      <c r="A639" s="80" t="s">
        <v>989</v>
      </c>
      <c r="B639" s="79" t="s">
        <v>7637</v>
      </c>
    </row>
    <row r="640" spans="1:2" ht="15">
      <c r="A640" s="80" t="s">
        <v>990</v>
      </c>
      <c r="B640" s="79" t="s">
        <v>7637</v>
      </c>
    </row>
    <row r="641" spans="1:2" ht="15">
      <c r="A641" s="80" t="s">
        <v>991</v>
      </c>
      <c r="B641" s="79" t="s">
        <v>7637</v>
      </c>
    </row>
    <row r="642" spans="1:2" ht="15">
      <c r="A642" s="80" t="s">
        <v>992</v>
      </c>
      <c r="B642" s="79" t="s">
        <v>7637</v>
      </c>
    </row>
    <row r="643" spans="1:2" ht="15">
      <c r="A643" s="80" t="s">
        <v>993</v>
      </c>
      <c r="B643" s="79" t="s">
        <v>7637</v>
      </c>
    </row>
    <row r="644" spans="1:2" ht="15">
      <c r="A644" s="80" t="s">
        <v>994</v>
      </c>
      <c r="B644" s="79" t="s">
        <v>7637</v>
      </c>
    </row>
    <row r="645" spans="1:2" ht="15">
      <c r="A645" s="80" t="s">
        <v>995</v>
      </c>
      <c r="B645" s="79" t="s">
        <v>7637</v>
      </c>
    </row>
    <row r="646" spans="1:2" ht="15">
      <c r="A646" s="80" t="s">
        <v>996</v>
      </c>
      <c r="B646" s="79" t="s">
        <v>7637</v>
      </c>
    </row>
    <row r="647" spans="1:2" ht="15">
      <c r="A647" s="80" t="s">
        <v>997</v>
      </c>
      <c r="B647" s="79" t="s">
        <v>7637</v>
      </c>
    </row>
    <row r="648" spans="1:2" ht="15">
      <c r="A648" s="80" t="s">
        <v>998</v>
      </c>
      <c r="B648" s="79" t="s">
        <v>7637</v>
      </c>
    </row>
    <row r="649" spans="1:2" ht="15">
      <c r="A649" s="80" t="s">
        <v>999</v>
      </c>
      <c r="B649" s="79" t="s">
        <v>7637</v>
      </c>
    </row>
    <row r="650" spans="1:2" ht="15">
      <c r="A650" s="80" t="s">
        <v>1000</v>
      </c>
      <c r="B650" s="79" t="s">
        <v>7637</v>
      </c>
    </row>
    <row r="651" spans="1:2" ht="15">
      <c r="A651" s="80" t="s">
        <v>1001</v>
      </c>
      <c r="B651" s="79" t="s">
        <v>7637</v>
      </c>
    </row>
    <row r="652" spans="1:2" ht="15">
      <c r="A652" s="80" t="s">
        <v>1002</v>
      </c>
      <c r="B652" s="79" t="s">
        <v>7637</v>
      </c>
    </row>
    <row r="653" spans="1:2" ht="15">
      <c r="A653" s="80" t="s">
        <v>1003</v>
      </c>
      <c r="B653" s="79" t="s">
        <v>7637</v>
      </c>
    </row>
    <row r="654" spans="1:2" ht="15">
      <c r="A654" s="80" t="s">
        <v>1004</v>
      </c>
      <c r="B654" s="79" t="s">
        <v>7637</v>
      </c>
    </row>
    <row r="655" spans="1:2" ht="15">
      <c r="A655" s="80" t="s">
        <v>1005</v>
      </c>
      <c r="B655" s="79" t="s">
        <v>7637</v>
      </c>
    </row>
    <row r="656" spans="1:2" ht="15">
      <c r="A656" s="80" t="s">
        <v>1006</v>
      </c>
      <c r="B656" s="79" t="s">
        <v>7637</v>
      </c>
    </row>
    <row r="657" spans="1:2" ht="15">
      <c r="A657" s="80" t="s">
        <v>1007</v>
      </c>
      <c r="B657" s="79" t="s">
        <v>7637</v>
      </c>
    </row>
    <row r="658" spans="1:2" ht="15">
      <c r="A658" s="80" t="s">
        <v>1008</v>
      </c>
      <c r="B658" s="79" t="s">
        <v>7637</v>
      </c>
    </row>
    <row r="659" spans="1:2" ht="15">
      <c r="A659" s="80" t="s">
        <v>1009</v>
      </c>
      <c r="B659" s="79" t="s">
        <v>7637</v>
      </c>
    </row>
    <row r="660" spans="1:2" ht="15">
      <c r="A660" s="80" t="s">
        <v>1010</v>
      </c>
      <c r="B660" s="79" t="s">
        <v>7637</v>
      </c>
    </row>
    <row r="661" spans="1:2" ht="15">
      <c r="A661" s="80" t="s">
        <v>1011</v>
      </c>
      <c r="B661" s="79" t="s">
        <v>7637</v>
      </c>
    </row>
    <row r="662" spans="1:2" ht="15">
      <c r="A662" s="80" t="s">
        <v>1012</v>
      </c>
      <c r="B662" s="79" t="s">
        <v>7637</v>
      </c>
    </row>
    <row r="663" spans="1:2" ht="15">
      <c r="A663" s="80" t="s">
        <v>1013</v>
      </c>
      <c r="B663" s="79" t="s">
        <v>7637</v>
      </c>
    </row>
    <row r="664" spans="1:2" ht="15">
      <c r="A664" s="80" t="s">
        <v>1014</v>
      </c>
      <c r="B664" s="79" t="s">
        <v>7637</v>
      </c>
    </row>
    <row r="665" spans="1:2" ht="15">
      <c r="A665" s="80" t="s">
        <v>1015</v>
      </c>
      <c r="B665" s="79" t="s">
        <v>7637</v>
      </c>
    </row>
    <row r="666" spans="1:2" ht="15">
      <c r="A666" s="80" t="s">
        <v>1016</v>
      </c>
      <c r="B666" s="79" t="s">
        <v>7637</v>
      </c>
    </row>
    <row r="667" spans="1:2" ht="15">
      <c r="A667" s="80" t="s">
        <v>1017</v>
      </c>
      <c r="B667" s="79" t="s">
        <v>7637</v>
      </c>
    </row>
    <row r="668" spans="1:2" ht="15">
      <c r="A668" s="80" t="s">
        <v>1018</v>
      </c>
      <c r="B668" s="79" t="s">
        <v>7637</v>
      </c>
    </row>
    <row r="669" spans="1:2" ht="15">
      <c r="A669" s="80" t="s">
        <v>1019</v>
      </c>
      <c r="B669" s="79" t="s">
        <v>7637</v>
      </c>
    </row>
    <row r="670" spans="1:2" ht="15">
      <c r="A670" s="80" t="s">
        <v>1020</v>
      </c>
      <c r="B670" s="79" t="s">
        <v>7637</v>
      </c>
    </row>
    <row r="671" spans="1:2" ht="15">
      <c r="A671" s="80" t="s">
        <v>1021</v>
      </c>
      <c r="B671" s="79" t="s">
        <v>7637</v>
      </c>
    </row>
    <row r="672" spans="1:2" ht="15">
      <c r="A672" s="80" t="s">
        <v>1022</v>
      </c>
      <c r="B672" s="79" t="s">
        <v>7637</v>
      </c>
    </row>
    <row r="673" spans="1:2" ht="15">
      <c r="A673" s="80" t="s">
        <v>1023</v>
      </c>
      <c r="B673" s="79" t="s">
        <v>7637</v>
      </c>
    </row>
    <row r="674" spans="1:2" ht="15">
      <c r="A674" s="80" t="s">
        <v>1024</v>
      </c>
      <c r="B674" s="79" t="s">
        <v>7637</v>
      </c>
    </row>
    <row r="675" spans="1:2" ht="15">
      <c r="A675" s="80" t="s">
        <v>1025</v>
      </c>
      <c r="B675" s="79" t="s">
        <v>7637</v>
      </c>
    </row>
    <row r="676" spans="1:2" ht="15">
      <c r="A676" s="80" t="s">
        <v>1026</v>
      </c>
      <c r="B676" s="79" t="s">
        <v>7637</v>
      </c>
    </row>
    <row r="677" spans="1:2" ht="15">
      <c r="A677" s="80" t="s">
        <v>1027</v>
      </c>
      <c r="B677" s="79" t="s">
        <v>7637</v>
      </c>
    </row>
    <row r="678" spans="1:2" ht="15">
      <c r="A678" s="80" t="s">
        <v>1028</v>
      </c>
      <c r="B678" s="79" t="s">
        <v>7637</v>
      </c>
    </row>
    <row r="679" spans="1:2" ht="15">
      <c r="A679" s="80" t="s">
        <v>1029</v>
      </c>
      <c r="B679" s="79" t="s">
        <v>7637</v>
      </c>
    </row>
    <row r="680" spans="1:2" ht="15">
      <c r="A680" s="80" t="s">
        <v>1030</v>
      </c>
      <c r="B680" s="79" t="s">
        <v>7637</v>
      </c>
    </row>
    <row r="681" spans="1:2" ht="15">
      <c r="A681" s="80" t="s">
        <v>1031</v>
      </c>
      <c r="B681" s="79" t="s">
        <v>7637</v>
      </c>
    </row>
    <row r="682" spans="1:2" ht="15">
      <c r="A682" s="80" t="s">
        <v>1032</v>
      </c>
      <c r="B682" s="79" t="s">
        <v>7637</v>
      </c>
    </row>
    <row r="683" spans="1:2" ht="15">
      <c r="A683" s="80" t="s">
        <v>1033</v>
      </c>
      <c r="B683" s="79" t="s">
        <v>7637</v>
      </c>
    </row>
    <row r="684" spans="1:2" ht="15">
      <c r="A684" s="80" t="s">
        <v>1034</v>
      </c>
      <c r="B684" s="79" t="s">
        <v>7637</v>
      </c>
    </row>
    <row r="685" spans="1:2" ht="15">
      <c r="A685" s="80" t="s">
        <v>1035</v>
      </c>
      <c r="B685" s="79" t="s">
        <v>7637</v>
      </c>
    </row>
    <row r="686" spans="1:2" ht="15">
      <c r="A686" s="80" t="s">
        <v>1036</v>
      </c>
      <c r="B686" s="79" t="s">
        <v>7637</v>
      </c>
    </row>
    <row r="687" spans="1:2" ht="15">
      <c r="A687" s="80" t="s">
        <v>1037</v>
      </c>
      <c r="B687" s="79" t="s">
        <v>7637</v>
      </c>
    </row>
    <row r="688" spans="1:2" ht="15">
      <c r="A688" s="80" t="s">
        <v>1038</v>
      </c>
      <c r="B688" s="79" t="s">
        <v>7637</v>
      </c>
    </row>
    <row r="689" spans="1:2" ht="15">
      <c r="A689" s="80" t="s">
        <v>1039</v>
      </c>
      <c r="B689" s="79" t="s">
        <v>7637</v>
      </c>
    </row>
    <row r="690" spans="1:2" ht="15">
      <c r="A690" s="80" t="s">
        <v>1040</v>
      </c>
      <c r="B690" s="79" t="s">
        <v>7637</v>
      </c>
    </row>
    <row r="691" spans="1:2" ht="15">
      <c r="A691" s="80" t="s">
        <v>1041</v>
      </c>
      <c r="B691" s="79" t="s">
        <v>7637</v>
      </c>
    </row>
    <row r="692" spans="1:2" ht="15">
      <c r="A692" s="80" t="s">
        <v>1042</v>
      </c>
      <c r="B692" s="79" t="s">
        <v>7637</v>
      </c>
    </row>
    <row r="693" spans="1:2" ht="15">
      <c r="A693" s="80" t="s">
        <v>1043</v>
      </c>
      <c r="B693" s="79" t="s">
        <v>7637</v>
      </c>
    </row>
    <row r="694" spans="1:2" ht="15">
      <c r="A694" s="80" t="s">
        <v>1044</v>
      </c>
      <c r="B694" s="79" t="s">
        <v>7637</v>
      </c>
    </row>
    <row r="695" spans="1:2" ht="15">
      <c r="A695" s="80" t="s">
        <v>1045</v>
      </c>
      <c r="B695" s="79" t="s">
        <v>7637</v>
      </c>
    </row>
    <row r="696" spans="1:2" ht="15">
      <c r="A696" s="80" t="s">
        <v>1046</v>
      </c>
      <c r="B696" s="79" t="s">
        <v>7637</v>
      </c>
    </row>
    <row r="697" spans="1:2" ht="15">
      <c r="A697" s="80" t="s">
        <v>1047</v>
      </c>
      <c r="B697" s="79" t="s">
        <v>7637</v>
      </c>
    </row>
    <row r="698" spans="1:2" ht="15">
      <c r="A698" s="80" t="s">
        <v>1048</v>
      </c>
      <c r="B698" s="79" t="s">
        <v>7637</v>
      </c>
    </row>
    <row r="699" spans="1:2" ht="15">
      <c r="A699" s="80" t="s">
        <v>1049</v>
      </c>
      <c r="B699" s="79" t="s">
        <v>7637</v>
      </c>
    </row>
    <row r="700" spans="1:2" ht="15">
      <c r="A700" s="80" t="s">
        <v>1050</v>
      </c>
      <c r="B700" s="79" t="s">
        <v>7637</v>
      </c>
    </row>
    <row r="701" spans="1:2" ht="15">
      <c r="A701" s="80" t="s">
        <v>1051</v>
      </c>
      <c r="B701" s="79" t="s">
        <v>7637</v>
      </c>
    </row>
    <row r="702" spans="1:2" ht="15">
      <c r="A702" s="80" t="s">
        <v>1052</v>
      </c>
      <c r="B702" s="79" t="s">
        <v>7637</v>
      </c>
    </row>
    <row r="703" spans="1:2" ht="15">
      <c r="A703" s="80" t="s">
        <v>1053</v>
      </c>
      <c r="B703" s="79" t="s">
        <v>7637</v>
      </c>
    </row>
    <row r="704" spans="1:2" ht="15">
      <c r="A704" s="80" t="s">
        <v>1054</v>
      </c>
      <c r="B704" s="79" t="s">
        <v>7637</v>
      </c>
    </row>
    <row r="705" spans="1:2" ht="15">
      <c r="A705" s="80" t="s">
        <v>1055</v>
      </c>
      <c r="B705" s="79" t="s">
        <v>7637</v>
      </c>
    </row>
    <row r="706" spans="1:2" ht="15">
      <c r="A706" s="80" t="s">
        <v>1056</v>
      </c>
      <c r="B706" s="79" t="s">
        <v>7637</v>
      </c>
    </row>
    <row r="707" spans="1:2" ht="15">
      <c r="A707" s="80" t="s">
        <v>1057</v>
      </c>
      <c r="B707" s="79" t="s">
        <v>7637</v>
      </c>
    </row>
    <row r="708" spans="1:2" ht="15">
      <c r="A708" s="80" t="s">
        <v>1058</v>
      </c>
      <c r="B708" s="79" t="s">
        <v>7637</v>
      </c>
    </row>
    <row r="709" spans="1:2" ht="15">
      <c r="A709" s="80" t="s">
        <v>1059</v>
      </c>
      <c r="B709" s="79" t="s">
        <v>7637</v>
      </c>
    </row>
    <row r="710" spans="1:2" ht="15">
      <c r="A710" s="80" t="s">
        <v>1060</v>
      </c>
      <c r="B710" s="79" t="s">
        <v>7637</v>
      </c>
    </row>
    <row r="711" spans="1:2" ht="15">
      <c r="A711" s="80" t="s">
        <v>1061</v>
      </c>
      <c r="B711" s="79" t="s">
        <v>7637</v>
      </c>
    </row>
    <row r="712" spans="1:2" ht="15">
      <c r="A712" s="80" t="s">
        <v>1062</v>
      </c>
      <c r="B712" s="79" t="s">
        <v>7637</v>
      </c>
    </row>
    <row r="713" spans="1:2" ht="15">
      <c r="A713" s="80" t="s">
        <v>1063</v>
      </c>
      <c r="B713" s="79" t="s">
        <v>7637</v>
      </c>
    </row>
    <row r="714" spans="1:2" ht="15">
      <c r="A714" s="80" t="s">
        <v>1064</v>
      </c>
      <c r="B714" s="79" t="s">
        <v>7637</v>
      </c>
    </row>
    <row r="715" spans="1:2" ht="15">
      <c r="A715" s="80" t="s">
        <v>1065</v>
      </c>
      <c r="B715" s="79" t="s">
        <v>7637</v>
      </c>
    </row>
    <row r="716" spans="1:2" ht="15">
      <c r="A716" s="80" t="s">
        <v>1066</v>
      </c>
      <c r="B716" s="79" t="s">
        <v>7637</v>
      </c>
    </row>
    <row r="717" spans="1:2" ht="15">
      <c r="A717" s="80" t="s">
        <v>1067</v>
      </c>
      <c r="B717" s="79" t="s">
        <v>7637</v>
      </c>
    </row>
    <row r="718" spans="1:2" ht="15">
      <c r="A718" s="80" t="s">
        <v>1068</v>
      </c>
      <c r="B718" s="79" t="s">
        <v>7637</v>
      </c>
    </row>
    <row r="719" spans="1:2" ht="15">
      <c r="A719" s="80" t="s">
        <v>1069</v>
      </c>
      <c r="B719" s="79" t="s">
        <v>7637</v>
      </c>
    </row>
    <row r="720" spans="1:2" ht="15">
      <c r="A720" s="80" t="s">
        <v>1070</v>
      </c>
      <c r="B720" s="79" t="s">
        <v>7637</v>
      </c>
    </row>
    <row r="721" spans="1:2" ht="15">
      <c r="A721" s="80" t="s">
        <v>1071</v>
      </c>
      <c r="B721" s="79" t="s">
        <v>7637</v>
      </c>
    </row>
    <row r="722" spans="1:2" ht="15">
      <c r="A722" s="80" t="s">
        <v>1072</v>
      </c>
      <c r="B722" s="79" t="s">
        <v>7637</v>
      </c>
    </row>
    <row r="723" spans="1:2" ht="15">
      <c r="A723" s="80" t="s">
        <v>1073</v>
      </c>
      <c r="B723" s="79" t="s">
        <v>7637</v>
      </c>
    </row>
    <row r="724" spans="1:2" ht="15">
      <c r="A724" s="80" t="s">
        <v>1074</v>
      </c>
      <c r="B724" s="79" t="s">
        <v>7637</v>
      </c>
    </row>
    <row r="725" spans="1:2" ht="15">
      <c r="A725" s="80" t="s">
        <v>1075</v>
      </c>
      <c r="B725" s="79" t="s">
        <v>7637</v>
      </c>
    </row>
    <row r="726" spans="1:2" ht="15">
      <c r="A726" s="80" t="s">
        <v>311</v>
      </c>
      <c r="B726" s="79" t="s">
        <v>7637</v>
      </c>
    </row>
    <row r="727" spans="1:2" ht="15">
      <c r="A727" s="80" t="s">
        <v>1076</v>
      </c>
      <c r="B727" s="79" t="s">
        <v>7637</v>
      </c>
    </row>
    <row r="728" spans="1:2" ht="15">
      <c r="A728" s="80" t="s">
        <v>1077</v>
      </c>
      <c r="B728" s="79" t="s">
        <v>7637</v>
      </c>
    </row>
    <row r="729" spans="1:2" ht="15">
      <c r="A729" s="80" t="s">
        <v>1078</v>
      </c>
      <c r="B729" s="79" t="s">
        <v>7637</v>
      </c>
    </row>
    <row r="730" spans="1:2" ht="15">
      <c r="A730" s="80" t="s">
        <v>402</v>
      </c>
      <c r="B730" s="79" t="s">
        <v>7637</v>
      </c>
    </row>
    <row r="731" spans="1:2" ht="15">
      <c r="A731" s="80" t="s">
        <v>1079</v>
      </c>
      <c r="B731" s="79" t="s">
        <v>7637</v>
      </c>
    </row>
    <row r="732" spans="1:2" ht="15">
      <c r="A732" s="80" t="s">
        <v>1080</v>
      </c>
      <c r="B732" s="79" t="s">
        <v>7637</v>
      </c>
    </row>
    <row r="733" spans="1:2" ht="15">
      <c r="A733" s="80" t="s">
        <v>1081</v>
      </c>
      <c r="B733" s="79" t="s">
        <v>7637</v>
      </c>
    </row>
    <row r="734" spans="1:2" ht="15">
      <c r="A734" s="80" t="s">
        <v>1082</v>
      </c>
      <c r="B734" s="79" t="s">
        <v>7637</v>
      </c>
    </row>
    <row r="735" spans="1:2" ht="15">
      <c r="A735" s="80" t="s">
        <v>1083</v>
      </c>
      <c r="B735" s="79" t="s">
        <v>7637</v>
      </c>
    </row>
    <row r="736" spans="1:2" ht="15">
      <c r="A736" s="80" t="s">
        <v>1084</v>
      </c>
      <c r="B736" s="79" t="s">
        <v>7637</v>
      </c>
    </row>
    <row r="737" spans="1:2" ht="15">
      <c r="A737" s="80" t="s">
        <v>1085</v>
      </c>
      <c r="B737" s="79" t="s">
        <v>7637</v>
      </c>
    </row>
    <row r="738" spans="1:2" ht="15">
      <c r="A738" s="80" t="s">
        <v>1086</v>
      </c>
      <c r="B738" s="79" t="s">
        <v>7637</v>
      </c>
    </row>
    <row r="739" spans="1:2" ht="15">
      <c r="A739" s="80" t="s">
        <v>1087</v>
      </c>
      <c r="B739" s="79" t="s">
        <v>7637</v>
      </c>
    </row>
    <row r="740" spans="1:2" ht="15">
      <c r="A740" s="80" t="s">
        <v>1088</v>
      </c>
      <c r="B740" s="79" t="s">
        <v>7637</v>
      </c>
    </row>
    <row r="741" spans="1:2" ht="15">
      <c r="A741" s="80" t="s">
        <v>1089</v>
      </c>
      <c r="B741" s="79" t="s">
        <v>7637</v>
      </c>
    </row>
    <row r="742" spans="1:2" ht="15">
      <c r="A742" s="80" t="s">
        <v>1090</v>
      </c>
      <c r="B742" s="79" t="s">
        <v>7637</v>
      </c>
    </row>
    <row r="743" spans="1:2" ht="15">
      <c r="A743" s="80" t="s">
        <v>1091</v>
      </c>
      <c r="B743" s="79" t="s">
        <v>7637</v>
      </c>
    </row>
    <row r="744" spans="1:2" ht="15">
      <c r="A744" s="80" t="s">
        <v>1092</v>
      </c>
      <c r="B744" s="79" t="s">
        <v>7637</v>
      </c>
    </row>
    <row r="745" spans="1:2" ht="15">
      <c r="A745" s="80" t="s">
        <v>1093</v>
      </c>
      <c r="B745" s="79" t="s">
        <v>7637</v>
      </c>
    </row>
    <row r="746" spans="1:2" ht="15">
      <c r="A746" s="80" t="s">
        <v>1094</v>
      </c>
      <c r="B746" s="79" t="s">
        <v>7637</v>
      </c>
    </row>
    <row r="747" spans="1:2" ht="15">
      <c r="A747" s="80" t="s">
        <v>1095</v>
      </c>
      <c r="B747" s="79" t="s">
        <v>7637</v>
      </c>
    </row>
    <row r="748" spans="1:2" ht="15">
      <c r="A748" s="80" t="s">
        <v>1096</v>
      </c>
      <c r="B748" s="79" t="s">
        <v>7637</v>
      </c>
    </row>
    <row r="749" spans="1:2" ht="15">
      <c r="A749" s="80" t="s">
        <v>1097</v>
      </c>
      <c r="B749" s="79" t="s">
        <v>7637</v>
      </c>
    </row>
    <row r="750" spans="1:2" ht="15">
      <c r="A750" s="80" t="s">
        <v>1098</v>
      </c>
      <c r="B750" s="79" t="s">
        <v>7637</v>
      </c>
    </row>
    <row r="751" spans="1:2" ht="15">
      <c r="A751" s="80" t="s">
        <v>1099</v>
      </c>
      <c r="B751" s="79" t="s">
        <v>7637</v>
      </c>
    </row>
    <row r="752" spans="1:2" ht="15">
      <c r="A752" s="80" t="s">
        <v>1100</v>
      </c>
      <c r="B752" s="79" t="s">
        <v>7637</v>
      </c>
    </row>
    <row r="753" spans="1:2" ht="15">
      <c r="A753" s="80" t="s">
        <v>1101</v>
      </c>
      <c r="B753" s="79" t="s">
        <v>7637</v>
      </c>
    </row>
    <row r="754" spans="1:2" ht="15">
      <c r="A754" s="80" t="s">
        <v>1102</v>
      </c>
      <c r="B754" s="79" t="s">
        <v>7637</v>
      </c>
    </row>
    <row r="755" spans="1:2" ht="15">
      <c r="A755" s="80" t="s">
        <v>1103</v>
      </c>
      <c r="B755" s="79" t="s">
        <v>7637</v>
      </c>
    </row>
    <row r="756" spans="1:2" ht="15">
      <c r="A756" s="80" t="s">
        <v>1104</v>
      </c>
      <c r="B756" s="79" t="s">
        <v>7637</v>
      </c>
    </row>
    <row r="757" spans="1:2" ht="15">
      <c r="A757" s="80" t="s">
        <v>1105</v>
      </c>
      <c r="B757" s="79" t="s">
        <v>7637</v>
      </c>
    </row>
    <row r="758" spans="1:2" ht="15">
      <c r="A758" s="80" t="s">
        <v>1106</v>
      </c>
      <c r="B758" s="79" t="s">
        <v>7637</v>
      </c>
    </row>
    <row r="759" spans="1:2" ht="15">
      <c r="A759" s="80" t="s">
        <v>1107</v>
      </c>
      <c r="B759" s="79" t="s">
        <v>7637</v>
      </c>
    </row>
    <row r="760" spans="1:2" ht="15">
      <c r="A760" s="80" t="s">
        <v>1108</v>
      </c>
      <c r="B760" s="79" t="s">
        <v>7637</v>
      </c>
    </row>
    <row r="761" spans="1:2" ht="15">
      <c r="A761" s="80" t="s">
        <v>1109</v>
      </c>
      <c r="B761" s="79" t="s">
        <v>7637</v>
      </c>
    </row>
    <row r="762" spans="1:2" ht="15">
      <c r="A762" s="80" t="s">
        <v>1110</v>
      </c>
      <c r="B762" s="79" t="s">
        <v>7637</v>
      </c>
    </row>
    <row r="763" spans="1:2" ht="15">
      <c r="A763" s="80" t="s">
        <v>1111</v>
      </c>
      <c r="B763" s="79" t="s">
        <v>7637</v>
      </c>
    </row>
    <row r="764" spans="1:2" ht="15">
      <c r="A764" s="80" t="s">
        <v>1112</v>
      </c>
      <c r="B764" s="79" t="s">
        <v>7637</v>
      </c>
    </row>
    <row r="765" spans="1:2" ht="15">
      <c r="A765" s="80" t="s">
        <v>1113</v>
      </c>
      <c r="B765" s="79" t="s">
        <v>7637</v>
      </c>
    </row>
    <row r="766" spans="1:2" ht="15">
      <c r="A766" s="80" t="s">
        <v>1114</v>
      </c>
      <c r="B766" s="79" t="s">
        <v>7637</v>
      </c>
    </row>
    <row r="767" spans="1:2" ht="15">
      <c r="A767" s="80" t="s">
        <v>1115</v>
      </c>
      <c r="B767" s="79" t="s">
        <v>7637</v>
      </c>
    </row>
    <row r="768" spans="1:2" ht="15">
      <c r="A768" s="80" t="s">
        <v>1116</v>
      </c>
      <c r="B768" s="79" t="s">
        <v>7637</v>
      </c>
    </row>
    <row r="769" spans="1:2" ht="15">
      <c r="A769" s="80" t="s">
        <v>1117</v>
      </c>
      <c r="B769" s="79" t="s">
        <v>7637</v>
      </c>
    </row>
    <row r="770" spans="1:2" ht="15">
      <c r="A770" s="80" t="s">
        <v>1118</v>
      </c>
      <c r="B770" s="79" t="s">
        <v>7637</v>
      </c>
    </row>
    <row r="771" spans="1:2" ht="15">
      <c r="A771" s="80" t="s">
        <v>1119</v>
      </c>
      <c r="B771" s="79" t="s">
        <v>7637</v>
      </c>
    </row>
    <row r="772" spans="1:2" ht="15">
      <c r="A772" s="80" t="s">
        <v>1120</v>
      </c>
      <c r="B772" s="79" t="s">
        <v>7637</v>
      </c>
    </row>
    <row r="773" spans="1:2" ht="15">
      <c r="A773" s="80" t="s">
        <v>1121</v>
      </c>
      <c r="B773" s="79" t="s">
        <v>7637</v>
      </c>
    </row>
    <row r="774" spans="1:2" ht="15">
      <c r="A774" s="80" t="s">
        <v>1122</v>
      </c>
      <c r="B774" s="79" t="s">
        <v>7637</v>
      </c>
    </row>
    <row r="775" spans="1:2" ht="15">
      <c r="A775" s="80" t="s">
        <v>316</v>
      </c>
      <c r="B775" s="79" t="s">
        <v>7637</v>
      </c>
    </row>
    <row r="776" spans="1:2" ht="15">
      <c r="A776" s="80" t="s">
        <v>1123</v>
      </c>
      <c r="B776" s="79" t="s">
        <v>7637</v>
      </c>
    </row>
    <row r="777" spans="1:2" ht="15">
      <c r="A777" s="80" t="s">
        <v>1124</v>
      </c>
      <c r="B777" s="79" t="s">
        <v>7637</v>
      </c>
    </row>
    <row r="778" spans="1:2" ht="15">
      <c r="A778" s="80" t="s">
        <v>1125</v>
      </c>
      <c r="B778" s="79" t="s">
        <v>7637</v>
      </c>
    </row>
    <row r="779" spans="1:2" ht="15">
      <c r="A779" s="80" t="s">
        <v>1126</v>
      </c>
      <c r="B779" s="79" t="s">
        <v>7637</v>
      </c>
    </row>
    <row r="780" spans="1:2" ht="15">
      <c r="A780" s="80" t="s">
        <v>1127</v>
      </c>
      <c r="B780" s="79" t="s">
        <v>7637</v>
      </c>
    </row>
    <row r="781" spans="1:2" ht="15">
      <c r="A781" s="80" t="s">
        <v>1128</v>
      </c>
      <c r="B781" s="79" t="s">
        <v>7637</v>
      </c>
    </row>
    <row r="782" spans="1:2" ht="15">
      <c r="A782" s="80" t="s">
        <v>1129</v>
      </c>
      <c r="B782" s="79" t="s">
        <v>7637</v>
      </c>
    </row>
    <row r="783" spans="1:2" ht="15">
      <c r="A783" s="80" t="s">
        <v>1130</v>
      </c>
      <c r="B783" s="79" t="s">
        <v>7637</v>
      </c>
    </row>
    <row r="784" spans="1:2" ht="15">
      <c r="A784" s="80" t="s">
        <v>1131</v>
      </c>
      <c r="B784" s="79" t="s">
        <v>7637</v>
      </c>
    </row>
    <row r="785" spans="1:2" ht="15">
      <c r="A785" s="80" t="s">
        <v>1132</v>
      </c>
      <c r="B785" s="79" t="s">
        <v>7637</v>
      </c>
    </row>
    <row r="786" spans="1:2" ht="15">
      <c r="A786" s="80" t="s">
        <v>1133</v>
      </c>
      <c r="B786" s="79" t="s">
        <v>7637</v>
      </c>
    </row>
    <row r="787" spans="1:2" ht="15">
      <c r="A787" s="80" t="s">
        <v>1134</v>
      </c>
      <c r="B787" s="79" t="s">
        <v>7637</v>
      </c>
    </row>
    <row r="788" spans="1:2" ht="15">
      <c r="A788" s="80" t="s">
        <v>1135</v>
      </c>
      <c r="B788" s="79" t="s">
        <v>7637</v>
      </c>
    </row>
    <row r="789" spans="1:2" ht="15">
      <c r="A789" s="80" t="s">
        <v>1136</v>
      </c>
      <c r="B789" s="79" t="s">
        <v>7637</v>
      </c>
    </row>
    <row r="790" spans="1:2" ht="15">
      <c r="A790" s="80" t="s">
        <v>1137</v>
      </c>
      <c r="B790" s="79" t="s">
        <v>7637</v>
      </c>
    </row>
    <row r="791" spans="1:2" ht="15">
      <c r="A791" s="80" t="s">
        <v>1138</v>
      </c>
      <c r="B791" s="79" t="s">
        <v>7637</v>
      </c>
    </row>
    <row r="792" spans="1:2" ht="15">
      <c r="A792" s="80" t="s">
        <v>1139</v>
      </c>
      <c r="B792" s="79" t="s">
        <v>7637</v>
      </c>
    </row>
    <row r="793" spans="1:2" ht="15">
      <c r="A793" s="80" t="s">
        <v>1140</v>
      </c>
      <c r="B793" s="79" t="s">
        <v>7637</v>
      </c>
    </row>
    <row r="794" spans="1:2" ht="15">
      <c r="A794" s="80" t="s">
        <v>1141</v>
      </c>
      <c r="B794" s="79" t="s">
        <v>7637</v>
      </c>
    </row>
    <row r="795" spans="1:2" ht="15">
      <c r="A795" s="80" t="s">
        <v>1142</v>
      </c>
      <c r="B795" s="79" t="s">
        <v>7637</v>
      </c>
    </row>
    <row r="796" spans="1:2" ht="15">
      <c r="A796" s="80" t="s">
        <v>1143</v>
      </c>
      <c r="B796" s="79" t="s">
        <v>7637</v>
      </c>
    </row>
    <row r="797" spans="1:2" ht="15">
      <c r="A797" s="80" t="s">
        <v>1144</v>
      </c>
      <c r="B797" s="79" t="s">
        <v>7637</v>
      </c>
    </row>
    <row r="798" spans="1:2" ht="15">
      <c r="A798" s="80" t="s">
        <v>1145</v>
      </c>
      <c r="B798" s="79" t="s">
        <v>7637</v>
      </c>
    </row>
    <row r="799" spans="1:2" ht="15">
      <c r="A799" s="80" t="s">
        <v>1146</v>
      </c>
      <c r="B799" s="79" t="s">
        <v>7637</v>
      </c>
    </row>
    <row r="800" spans="1:2" ht="15">
      <c r="A800" s="80" t="s">
        <v>1147</v>
      </c>
      <c r="B800" s="79" t="s">
        <v>7637</v>
      </c>
    </row>
    <row r="801" spans="1:2" ht="15">
      <c r="A801" s="80" t="s">
        <v>1148</v>
      </c>
      <c r="B801" s="79" t="s">
        <v>7637</v>
      </c>
    </row>
    <row r="802" spans="1:2" ht="15">
      <c r="A802" s="80" t="s">
        <v>1149</v>
      </c>
      <c r="B802" s="79" t="s">
        <v>7637</v>
      </c>
    </row>
    <row r="803" spans="1:2" ht="15">
      <c r="A803" s="80" t="s">
        <v>1150</v>
      </c>
      <c r="B803" s="79" t="s">
        <v>7637</v>
      </c>
    </row>
    <row r="804" spans="1:2" ht="15">
      <c r="A804" s="80" t="s">
        <v>1151</v>
      </c>
      <c r="B804" s="79" t="s">
        <v>7637</v>
      </c>
    </row>
    <row r="805" spans="1:2" ht="15">
      <c r="A805" s="80" t="s">
        <v>1152</v>
      </c>
      <c r="B805" s="79" t="s">
        <v>7637</v>
      </c>
    </row>
    <row r="806" spans="1:2" ht="15">
      <c r="A806" s="80" t="s">
        <v>1153</v>
      </c>
      <c r="B806" s="79" t="s">
        <v>7637</v>
      </c>
    </row>
    <row r="807" spans="1:2" ht="15">
      <c r="A807" s="80" t="s">
        <v>1154</v>
      </c>
      <c r="B807" s="79" t="s">
        <v>7637</v>
      </c>
    </row>
    <row r="808" spans="1:2" ht="15">
      <c r="A808" s="80" t="s">
        <v>1155</v>
      </c>
      <c r="B808" s="79" t="s">
        <v>7637</v>
      </c>
    </row>
    <row r="809" spans="1:2" ht="15">
      <c r="A809" s="80" t="s">
        <v>1156</v>
      </c>
      <c r="B809" s="79" t="s">
        <v>7637</v>
      </c>
    </row>
    <row r="810" spans="1:2" ht="15">
      <c r="A810" s="80" t="s">
        <v>1157</v>
      </c>
      <c r="B810" s="79" t="s">
        <v>7637</v>
      </c>
    </row>
    <row r="811" spans="1:2" ht="15">
      <c r="A811" s="80" t="s">
        <v>1158</v>
      </c>
      <c r="B811" s="79" t="s">
        <v>7637</v>
      </c>
    </row>
    <row r="812" spans="1:2" ht="15">
      <c r="A812" s="80" t="s">
        <v>1159</v>
      </c>
      <c r="B812" s="79" t="s">
        <v>7637</v>
      </c>
    </row>
    <row r="813" spans="1:2" ht="15">
      <c r="A813" s="80" t="s">
        <v>1160</v>
      </c>
      <c r="B813" s="79" t="s">
        <v>7637</v>
      </c>
    </row>
    <row r="814" spans="1:2" ht="15">
      <c r="A814" s="80" t="s">
        <v>1161</v>
      </c>
      <c r="B814" s="79" t="s">
        <v>7637</v>
      </c>
    </row>
    <row r="815" spans="1:2" ht="15">
      <c r="A815" s="80" t="s">
        <v>1162</v>
      </c>
      <c r="B815" s="79" t="s">
        <v>7637</v>
      </c>
    </row>
    <row r="816" spans="1:2" ht="15">
      <c r="A816" s="80" t="s">
        <v>1163</v>
      </c>
      <c r="B816" s="79" t="s">
        <v>7637</v>
      </c>
    </row>
    <row r="817" spans="1:2" ht="15">
      <c r="A817" s="80" t="s">
        <v>1164</v>
      </c>
      <c r="B817" s="79" t="s">
        <v>7637</v>
      </c>
    </row>
    <row r="818" spans="1:2" ht="15">
      <c r="A818" s="80" t="s">
        <v>1165</v>
      </c>
      <c r="B818" s="79" t="s">
        <v>7637</v>
      </c>
    </row>
    <row r="819" spans="1:2" ht="15">
      <c r="A819" s="80" t="s">
        <v>1166</v>
      </c>
      <c r="B819" s="79" t="s">
        <v>7637</v>
      </c>
    </row>
    <row r="820" spans="1:2" ht="15">
      <c r="A820" s="80" t="s">
        <v>1167</v>
      </c>
      <c r="B820" s="79" t="s">
        <v>7637</v>
      </c>
    </row>
    <row r="821" spans="1:2" ht="15">
      <c r="A821" s="80" t="s">
        <v>1168</v>
      </c>
      <c r="B821" s="79" t="s">
        <v>7637</v>
      </c>
    </row>
    <row r="822" spans="1:2" ht="15">
      <c r="A822" s="80" t="s">
        <v>1169</v>
      </c>
      <c r="B822" s="79" t="s">
        <v>7637</v>
      </c>
    </row>
    <row r="823" spans="1:2" ht="15">
      <c r="A823" s="80" t="s">
        <v>1170</v>
      </c>
      <c r="B823" s="79" t="s">
        <v>7637</v>
      </c>
    </row>
    <row r="824" spans="1:2" ht="15">
      <c r="A824" s="80" t="s">
        <v>310</v>
      </c>
      <c r="B824" s="79" t="s">
        <v>7637</v>
      </c>
    </row>
    <row r="825" spans="1:2" ht="15">
      <c r="A825" s="80" t="s">
        <v>1171</v>
      </c>
      <c r="B825" s="79" t="s">
        <v>7637</v>
      </c>
    </row>
    <row r="826" spans="1:2" ht="15">
      <c r="A826" s="80" t="s">
        <v>1172</v>
      </c>
      <c r="B826" s="79" t="s">
        <v>7637</v>
      </c>
    </row>
    <row r="827" spans="1:2" ht="15">
      <c r="A827" s="80" t="s">
        <v>1173</v>
      </c>
      <c r="B827" s="79" t="s">
        <v>7637</v>
      </c>
    </row>
    <row r="828" spans="1:2" ht="15">
      <c r="A828" s="80" t="s">
        <v>1174</v>
      </c>
      <c r="B828" s="79" t="s">
        <v>7637</v>
      </c>
    </row>
    <row r="829" spans="1:2" ht="15">
      <c r="A829" s="80" t="s">
        <v>1175</v>
      </c>
      <c r="B829" s="79" t="s">
        <v>7637</v>
      </c>
    </row>
    <row r="830" spans="1:2" ht="15">
      <c r="A830" s="80" t="s">
        <v>1176</v>
      </c>
      <c r="B830" s="79" t="s">
        <v>7637</v>
      </c>
    </row>
    <row r="831" spans="1:2" ht="15">
      <c r="A831" s="80" t="s">
        <v>1177</v>
      </c>
      <c r="B831" s="79" t="s">
        <v>7637</v>
      </c>
    </row>
    <row r="832" spans="1:2" ht="15">
      <c r="A832" s="80" t="s">
        <v>1178</v>
      </c>
      <c r="B832" s="79" t="s">
        <v>7637</v>
      </c>
    </row>
    <row r="833" spans="1:2" ht="15">
      <c r="A833" s="80" t="s">
        <v>1179</v>
      </c>
      <c r="B833" s="79" t="s">
        <v>7637</v>
      </c>
    </row>
    <row r="834" spans="1:2" ht="15">
      <c r="A834" s="80" t="s">
        <v>1180</v>
      </c>
      <c r="B834" s="79" t="s">
        <v>7637</v>
      </c>
    </row>
    <row r="835" spans="1:2" ht="15">
      <c r="A835" s="80" t="s">
        <v>1181</v>
      </c>
      <c r="B835" s="79" t="s">
        <v>7637</v>
      </c>
    </row>
    <row r="836" spans="1:2" ht="15">
      <c r="A836" s="80" t="s">
        <v>1182</v>
      </c>
      <c r="B836" s="79" t="s">
        <v>7637</v>
      </c>
    </row>
    <row r="837" spans="1:2" ht="15">
      <c r="A837" s="80" t="s">
        <v>1183</v>
      </c>
      <c r="B837" s="79" t="s">
        <v>7637</v>
      </c>
    </row>
    <row r="838" spans="1:2" ht="15">
      <c r="A838" s="80" t="s">
        <v>1184</v>
      </c>
      <c r="B838" s="79" t="s">
        <v>7637</v>
      </c>
    </row>
    <row r="839" spans="1:2" ht="15">
      <c r="A839" s="80" t="s">
        <v>1185</v>
      </c>
      <c r="B839" s="79" t="s">
        <v>7637</v>
      </c>
    </row>
    <row r="840" spans="1:2" ht="15">
      <c r="A840" s="80" t="s">
        <v>1186</v>
      </c>
      <c r="B840" s="79" t="s">
        <v>7637</v>
      </c>
    </row>
    <row r="841" spans="1:2" ht="15">
      <c r="A841" s="80" t="s">
        <v>1187</v>
      </c>
      <c r="B841" s="79" t="s">
        <v>7637</v>
      </c>
    </row>
    <row r="842" spans="1:2" ht="15">
      <c r="A842" s="80" t="s">
        <v>1188</v>
      </c>
      <c r="B842" s="79" t="s">
        <v>7637</v>
      </c>
    </row>
    <row r="843" spans="1:2" ht="15">
      <c r="A843" s="80" t="s">
        <v>1189</v>
      </c>
      <c r="B843" s="79" t="s">
        <v>7637</v>
      </c>
    </row>
    <row r="844" spans="1:2" ht="15">
      <c r="A844" s="80" t="s">
        <v>1190</v>
      </c>
      <c r="B844" s="79" t="s">
        <v>7637</v>
      </c>
    </row>
    <row r="845" spans="1:2" ht="15">
      <c r="A845" s="80" t="s">
        <v>1191</v>
      </c>
      <c r="B845" s="79" t="s">
        <v>7637</v>
      </c>
    </row>
    <row r="846" spans="1:2" ht="15">
      <c r="A846" s="80" t="s">
        <v>1192</v>
      </c>
      <c r="B846" s="79" t="s">
        <v>7637</v>
      </c>
    </row>
    <row r="847" spans="1:2" ht="15">
      <c r="A847" s="80" t="s">
        <v>1193</v>
      </c>
      <c r="B847" s="79" t="s">
        <v>7637</v>
      </c>
    </row>
    <row r="848" spans="1:2" ht="15">
      <c r="A848" s="80" t="s">
        <v>1194</v>
      </c>
      <c r="B848" s="79" t="s">
        <v>7637</v>
      </c>
    </row>
    <row r="849" spans="1:2" ht="15">
      <c r="A849" s="80" t="s">
        <v>1195</v>
      </c>
      <c r="B849" s="79" t="s">
        <v>7637</v>
      </c>
    </row>
    <row r="850" spans="1:2" ht="15">
      <c r="A850" s="80" t="s">
        <v>1196</v>
      </c>
      <c r="B850" s="79" t="s">
        <v>7637</v>
      </c>
    </row>
    <row r="851" spans="1:2" ht="15">
      <c r="A851" s="80" t="s">
        <v>1197</v>
      </c>
      <c r="B851" s="79" t="s">
        <v>7637</v>
      </c>
    </row>
    <row r="852" spans="1:2" ht="15">
      <c r="A852" s="80" t="s">
        <v>1198</v>
      </c>
      <c r="B852" s="79" t="s">
        <v>7637</v>
      </c>
    </row>
    <row r="853" spans="1:2" ht="15">
      <c r="A853" s="80" t="s">
        <v>1199</v>
      </c>
      <c r="B853" s="79" t="s">
        <v>7637</v>
      </c>
    </row>
    <row r="854" spans="1:2" ht="15">
      <c r="A854" s="80" t="s">
        <v>1200</v>
      </c>
      <c r="B854" s="79" t="s">
        <v>7637</v>
      </c>
    </row>
    <row r="855" spans="1:2" ht="15">
      <c r="A855" s="80" t="s">
        <v>1201</v>
      </c>
      <c r="B855" s="79" t="s">
        <v>7637</v>
      </c>
    </row>
    <row r="856" spans="1:2" ht="15">
      <c r="A856" s="80" t="s">
        <v>1202</v>
      </c>
      <c r="B856" s="79" t="s">
        <v>7637</v>
      </c>
    </row>
    <row r="857" spans="1:2" ht="15">
      <c r="A857" s="80" t="s">
        <v>1203</v>
      </c>
      <c r="B857" s="79" t="s">
        <v>7637</v>
      </c>
    </row>
    <row r="858" spans="1:2" ht="15">
      <c r="A858" s="80" t="s">
        <v>1204</v>
      </c>
      <c r="B858" s="79" t="s">
        <v>7637</v>
      </c>
    </row>
    <row r="859" spans="1:2" ht="15">
      <c r="A859" s="80" t="s">
        <v>1205</v>
      </c>
      <c r="B859" s="79" t="s">
        <v>7637</v>
      </c>
    </row>
    <row r="860" spans="1:2" ht="15">
      <c r="A860" s="80" t="s">
        <v>1206</v>
      </c>
      <c r="B860" s="79" t="s">
        <v>7637</v>
      </c>
    </row>
    <row r="861" spans="1:2" ht="15">
      <c r="A861" s="80" t="s">
        <v>1207</v>
      </c>
      <c r="B861" s="79" t="s">
        <v>7637</v>
      </c>
    </row>
    <row r="862" spans="1:2" ht="15">
      <c r="A862" s="80" t="s">
        <v>1208</v>
      </c>
      <c r="B862" s="79" t="s">
        <v>7637</v>
      </c>
    </row>
    <row r="863" spans="1:2" ht="15">
      <c r="A863" s="80" t="s">
        <v>1209</v>
      </c>
      <c r="B863" s="79" t="s">
        <v>7637</v>
      </c>
    </row>
    <row r="864" spans="1:2" ht="15">
      <c r="A864" s="80" t="s">
        <v>1210</v>
      </c>
      <c r="B864" s="79" t="s">
        <v>7637</v>
      </c>
    </row>
    <row r="865" spans="1:2" ht="15">
      <c r="A865" s="80" t="s">
        <v>1211</v>
      </c>
      <c r="B865" s="79" t="s">
        <v>7637</v>
      </c>
    </row>
    <row r="866" spans="1:2" ht="15">
      <c r="A866" s="80" t="s">
        <v>1212</v>
      </c>
      <c r="B866" s="79" t="s">
        <v>7637</v>
      </c>
    </row>
    <row r="867" spans="1:2" ht="15">
      <c r="A867" s="80" t="s">
        <v>1213</v>
      </c>
      <c r="B867" s="79" t="s">
        <v>7637</v>
      </c>
    </row>
    <row r="868" spans="1:2" ht="15">
      <c r="A868" s="80" t="s">
        <v>1214</v>
      </c>
      <c r="B868" s="79" t="s">
        <v>7637</v>
      </c>
    </row>
    <row r="869" spans="1:2" ht="15">
      <c r="A869" s="80" t="s">
        <v>1215</v>
      </c>
      <c r="B869" s="79" t="s">
        <v>7637</v>
      </c>
    </row>
    <row r="870" spans="1:2" ht="15">
      <c r="A870" s="80" t="s">
        <v>1216</v>
      </c>
      <c r="B870" s="79" t="s">
        <v>7637</v>
      </c>
    </row>
    <row r="871" spans="1:2" ht="15">
      <c r="A871" s="80" t="s">
        <v>1217</v>
      </c>
      <c r="B871" s="79" t="s">
        <v>7637</v>
      </c>
    </row>
    <row r="872" spans="1:2" ht="15">
      <c r="A872" s="80" t="s">
        <v>1218</v>
      </c>
      <c r="B872" s="79" t="s">
        <v>7637</v>
      </c>
    </row>
    <row r="873" spans="1:2" ht="15">
      <c r="A873" s="80" t="s">
        <v>1219</v>
      </c>
      <c r="B873" s="79" t="s">
        <v>7637</v>
      </c>
    </row>
    <row r="874" spans="1:2" ht="15">
      <c r="A874" s="80" t="s">
        <v>1220</v>
      </c>
      <c r="B874" s="79" t="s">
        <v>7637</v>
      </c>
    </row>
    <row r="875" spans="1:2" ht="15">
      <c r="A875" s="80" t="s">
        <v>1221</v>
      </c>
      <c r="B875" s="79" t="s">
        <v>7637</v>
      </c>
    </row>
    <row r="876" spans="1:2" ht="15">
      <c r="A876" s="80" t="s">
        <v>1222</v>
      </c>
      <c r="B876" s="79" t="s">
        <v>7637</v>
      </c>
    </row>
    <row r="877" spans="1:2" ht="15">
      <c r="A877" s="80" t="s">
        <v>1223</v>
      </c>
      <c r="B877" s="79" t="s">
        <v>7637</v>
      </c>
    </row>
    <row r="878" spans="1:2" ht="15">
      <c r="A878" s="80" t="s">
        <v>1224</v>
      </c>
      <c r="B878" s="79" t="s">
        <v>7637</v>
      </c>
    </row>
    <row r="879" spans="1:2" ht="15">
      <c r="A879" s="80" t="s">
        <v>1225</v>
      </c>
      <c r="B879" s="79" t="s">
        <v>7637</v>
      </c>
    </row>
    <row r="880" spans="1:2" ht="15">
      <c r="A880" s="80" t="s">
        <v>1226</v>
      </c>
      <c r="B880" s="79" t="s">
        <v>7637</v>
      </c>
    </row>
    <row r="881" spans="1:2" ht="15">
      <c r="A881" s="80" t="s">
        <v>1227</v>
      </c>
      <c r="B881" s="79" t="s">
        <v>7637</v>
      </c>
    </row>
    <row r="882" spans="1:2" ht="15">
      <c r="A882" s="80" t="s">
        <v>1228</v>
      </c>
      <c r="B882" s="79" t="s">
        <v>7637</v>
      </c>
    </row>
    <row r="883" spans="1:2" ht="15">
      <c r="A883" s="80" t="s">
        <v>1229</v>
      </c>
      <c r="B883" s="79" t="s">
        <v>7637</v>
      </c>
    </row>
    <row r="884" spans="1:2" ht="15">
      <c r="A884" s="80" t="s">
        <v>1230</v>
      </c>
      <c r="B884" s="79" t="s">
        <v>7637</v>
      </c>
    </row>
    <row r="885" spans="1:2" ht="15">
      <c r="A885" s="80" t="s">
        <v>1231</v>
      </c>
      <c r="B885" s="79" t="s">
        <v>7637</v>
      </c>
    </row>
    <row r="886" spans="1:2" ht="15">
      <c r="A886" s="80" t="s">
        <v>1232</v>
      </c>
      <c r="B886" s="79" t="s">
        <v>7637</v>
      </c>
    </row>
    <row r="887" spans="1:2" ht="15">
      <c r="A887" s="80" t="s">
        <v>1233</v>
      </c>
      <c r="B887" s="79" t="s">
        <v>7637</v>
      </c>
    </row>
    <row r="888" spans="1:2" ht="15">
      <c r="A888" s="80" t="s">
        <v>1234</v>
      </c>
      <c r="B888" s="79" t="s">
        <v>7637</v>
      </c>
    </row>
    <row r="889" spans="1:2" ht="15">
      <c r="A889" s="80" t="s">
        <v>1235</v>
      </c>
      <c r="B889" s="79" t="s">
        <v>7637</v>
      </c>
    </row>
    <row r="890" spans="1:2" ht="15">
      <c r="A890" s="80" t="s">
        <v>1236</v>
      </c>
      <c r="B890" s="79" t="s">
        <v>7637</v>
      </c>
    </row>
    <row r="891" spans="1:2" ht="15">
      <c r="A891" s="80" t="s">
        <v>1237</v>
      </c>
      <c r="B891" s="79" t="s">
        <v>7637</v>
      </c>
    </row>
    <row r="892" spans="1:2" ht="15">
      <c r="A892" s="80" t="s">
        <v>1238</v>
      </c>
      <c r="B892" s="79" t="s">
        <v>7637</v>
      </c>
    </row>
    <row r="893" spans="1:2" ht="15">
      <c r="A893" s="80" t="s">
        <v>1239</v>
      </c>
      <c r="B893" s="79" t="s">
        <v>7637</v>
      </c>
    </row>
    <row r="894" spans="1:2" ht="15">
      <c r="A894" s="80" t="s">
        <v>1240</v>
      </c>
      <c r="B894" s="79" t="s">
        <v>7637</v>
      </c>
    </row>
    <row r="895" spans="1:2" ht="15">
      <c r="A895" s="80" t="s">
        <v>1241</v>
      </c>
      <c r="B895" s="79" t="s">
        <v>7637</v>
      </c>
    </row>
    <row r="896" spans="1:2" ht="15">
      <c r="A896" s="80" t="s">
        <v>1242</v>
      </c>
      <c r="B896" s="79" t="s">
        <v>7637</v>
      </c>
    </row>
    <row r="897" spans="1:2" ht="15">
      <c r="A897" s="80" t="s">
        <v>1243</v>
      </c>
      <c r="B897" s="79" t="s">
        <v>7637</v>
      </c>
    </row>
    <row r="898" spans="1:2" ht="15">
      <c r="A898" s="80" t="s">
        <v>1244</v>
      </c>
      <c r="B898" s="79" t="s">
        <v>7637</v>
      </c>
    </row>
    <row r="899" spans="1:2" ht="15">
      <c r="A899" s="80" t="s">
        <v>1245</v>
      </c>
      <c r="B899" s="79" t="s">
        <v>7637</v>
      </c>
    </row>
    <row r="900" spans="1:2" ht="15">
      <c r="A900" s="80" t="s">
        <v>1246</v>
      </c>
      <c r="B900" s="79" t="s">
        <v>7637</v>
      </c>
    </row>
    <row r="901" spans="1:2" ht="15">
      <c r="A901" s="80" t="s">
        <v>1247</v>
      </c>
      <c r="B901" s="79" t="s">
        <v>7637</v>
      </c>
    </row>
    <row r="902" spans="1:2" ht="15">
      <c r="A902" s="80" t="s">
        <v>1248</v>
      </c>
      <c r="B902" s="79" t="s">
        <v>7637</v>
      </c>
    </row>
    <row r="903" spans="1:2" ht="15">
      <c r="A903" s="80" t="s">
        <v>1249</v>
      </c>
      <c r="B903" s="79" t="s">
        <v>7637</v>
      </c>
    </row>
    <row r="904" spans="1:2" ht="15">
      <c r="A904" s="80" t="s">
        <v>1250</v>
      </c>
      <c r="B904" s="79" t="s">
        <v>7637</v>
      </c>
    </row>
    <row r="905" spans="1:2" ht="15">
      <c r="A905" s="80" t="s">
        <v>1251</v>
      </c>
      <c r="B905" s="79" t="s">
        <v>7637</v>
      </c>
    </row>
    <row r="906" spans="1:2" ht="15">
      <c r="A906" s="80" t="s">
        <v>1252</v>
      </c>
      <c r="B906" s="79" t="s">
        <v>7637</v>
      </c>
    </row>
    <row r="907" spans="1:2" ht="15">
      <c r="A907" s="80" t="s">
        <v>1253</v>
      </c>
      <c r="B907" s="79" t="s">
        <v>7637</v>
      </c>
    </row>
    <row r="908" spans="1:2" ht="15">
      <c r="A908" s="80" t="s">
        <v>1254</v>
      </c>
      <c r="B908" s="79" t="s">
        <v>7637</v>
      </c>
    </row>
    <row r="909" spans="1:2" ht="15">
      <c r="A909" s="80" t="s">
        <v>1255</v>
      </c>
      <c r="B909" s="79" t="s">
        <v>7637</v>
      </c>
    </row>
    <row r="910" spans="1:2" ht="15">
      <c r="A910" s="80" t="s">
        <v>1256</v>
      </c>
      <c r="B910" s="79" t="s">
        <v>7637</v>
      </c>
    </row>
    <row r="911" spans="1:2" ht="15">
      <c r="A911" s="80" t="s">
        <v>1257</v>
      </c>
      <c r="B911" s="79" t="s">
        <v>7637</v>
      </c>
    </row>
    <row r="912" spans="1:2" ht="15">
      <c r="A912" s="80" t="s">
        <v>1258</v>
      </c>
      <c r="B912" s="79" t="s">
        <v>7637</v>
      </c>
    </row>
    <row r="913" spans="1:2" ht="15">
      <c r="A913" s="80" t="s">
        <v>1259</v>
      </c>
      <c r="B913" s="79" t="s">
        <v>7637</v>
      </c>
    </row>
    <row r="914" spans="1:2" ht="15">
      <c r="A914" s="80" t="s">
        <v>1260</v>
      </c>
      <c r="B914" s="79" t="s">
        <v>7637</v>
      </c>
    </row>
    <row r="915" spans="1:2" ht="15">
      <c r="A915" s="80" t="s">
        <v>1261</v>
      </c>
      <c r="B915" s="79" t="s">
        <v>7637</v>
      </c>
    </row>
    <row r="916" spans="1:2" ht="15">
      <c r="A916" s="80" t="s">
        <v>1262</v>
      </c>
      <c r="B916" s="79" t="s">
        <v>7637</v>
      </c>
    </row>
    <row r="917" spans="1:2" ht="15">
      <c r="A917" s="80" t="s">
        <v>1263</v>
      </c>
      <c r="B917" s="79" t="s">
        <v>7637</v>
      </c>
    </row>
    <row r="918" spans="1:2" ht="15">
      <c r="A918" s="80" t="s">
        <v>1264</v>
      </c>
      <c r="B918" s="79" t="s">
        <v>7637</v>
      </c>
    </row>
    <row r="919" spans="1:2" ht="15">
      <c r="A919" s="80" t="s">
        <v>1265</v>
      </c>
      <c r="B919" s="79" t="s">
        <v>7637</v>
      </c>
    </row>
    <row r="920" spans="1:2" ht="15">
      <c r="A920" s="80" t="s">
        <v>1266</v>
      </c>
      <c r="B920" s="79" t="s">
        <v>7637</v>
      </c>
    </row>
    <row r="921" spans="1:2" ht="15">
      <c r="A921" s="80" t="s">
        <v>1267</v>
      </c>
      <c r="B921" s="79" t="s">
        <v>7637</v>
      </c>
    </row>
    <row r="922" spans="1:2" ht="15">
      <c r="A922" s="80" t="s">
        <v>1268</v>
      </c>
      <c r="B922" s="79" t="s">
        <v>7637</v>
      </c>
    </row>
    <row r="923" spans="1:2" ht="15">
      <c r="A923" s="80" t="s">
        <v>1269</v>
      </c>
      <c r="B923" s="79" t="s">
        <v>7637</v>
      </c>
    </row>
    <row r="924" spans="1:2" ht="15">
      <c r="A924" s="80" t="s">
        <v>1270</v>
      </c>
      <c r="B924" s="79" t="s">
        <v>7637</v>
      </c>
    </row>
    <row r="925" spans="1:2" ht="15">
      <c r="A925" s="80" t="s">
        <v>1271</v>
      </c>
      <c r="B925" s="79" t="s">
        <v>7637</v>
      </c>
    </row>
    <row r="926" spans="1:2" ht="15">
      <c r="A926" s="80" t="s">
        <v>1272</v>
      </c>
      <c r="B926" s="79" t="s">
        <v>7637</v>
      </c>
    </row>
    <row r="927" spans="1:2" ht="15">
      <c r="A927" s="80" t="s">
        <v>1273</v>
      </c>
      <c r="B927" s="79" t="s">
        <v>7637</v>
      </c>
    </row>
    <row r="928" spans="1:2" ht="15">
      <c r="A928" s="80" t="s">
        <v>1274</v>
      </c>
      <c r="B928" s="79" t="s">
        <v>7637</v>
      </c>
    </row>
    <row r="929" spans="1:2" ht="15">
      <c r="A929" s="80" t="s">
        <v>1275</v>
      </c>
      <c r="B929" s="79" t="s">
        <v>7637</v>
      </c>
    </row>
    <row r="930" spans="1:2" ht="15">
      <c r="A930" s="80" t="s">
        <v>1276</v>
      </c>
      <c r="B930" s="79" t="s">
        <v>7637</v>
      </c>
    </row>
    <row r="931" spans="1:2" ht="15">
      <c r="A931" s="80" t="s">
        <v>1277</v>
      </c>
      <c r="B931" s="79" t="s">
        <v>7637</v>
      </c>
    </row>
    <row r="932" spans="1:2" ht="15">
      <c r="A932" s="80" t="s">
        <v>1278</v>
      </c>
      <c r="B932" s="79" t="s">
        <v>7637</v>
      </c>
    </row>
    <row r="933" spans="1:2" ht="15">
      <c r="A933" s="80" t="s">
        <v>1279</v>
      </c>
      <c r="B933" s="79" t="s">
        <v>7637</v>
      </c>
    </row>
    <row r="934" spans="1:2" ht="15">
      <c r="A934" s="80" t="s">
        <v>1280</v>
      </c>
      <c r="B934" s="79" t="s">
        <v>7637</v>
      </c>
    </row>
    <row r="935" spans="1:2" ht="15">
      <c r="A935" s="80" t="s">
        <v>1281</v>
      </c>
      <c r="B935" s="79" t="s">
        <v>7637</v>
      </c>
    </row>
    <row r="936" spans="1:2" ht="15">
      <c r="A936" s="80" t="s">
        <v>1282</v>
      </c>
      <c r="B936" s="79" t="s">
        <v>7637</v>
      </c>
    </row>
    <row r="937" spans="1:2" ht="15">
      <c r="A937" s="80" t="s">
        <v>1283</v>
      </c>
      <c r="B937" s="79" t="s">
        <v>7637</v>
      </c>
    </row>
    <row r="938" spans="1:2" ht="15">
      <c r="A938" s="80" t="s">
        <v>1284</v>
      </c>
      <c r="B938" s="79" t="s">
        <v>7637</v>
      </c>
    </row>
    <row r="939" spans="1:2" ht="15">
      <c r="A939" s="80" t="s">
        <v>1285</v>
      </c>
      <c r="B939" s="79" t="s">
        <v>7637</v>
      </c>
    </row>
    <row r="940" spans="1:2" ht="15">
      <c r="A940" s="80" t="s">
        <v>1286</v>
      </c>
      <c r="B940" s="79" t="s">
        <v>7637</v>
      </c>
    </row>
    <row r="941" spans="1:2" ht="15">
      <c r="A941" s="80" t="s">
        <v>1287</v>
      </c>
      <c r="B941" s="79" t="s">
        <v>7637</v>
      </c>
    </row>
    <row r="942" spans="1:2" ht="15">
      <c r="A942" s="80" t="s">
        <v>1288</v>
      </c>
      <c r="B942" s="79" t="s">
        <v>7637</v>
      </c>
    </row>
    <row r="943" spans="1:2" ht="15">
      <c r="A943" s="80" t="s">
        <v>1289</v>
      </c>
      <c r="B943" s="79" t="s">
        <v>7637</v>
      </c>
    </row>
    <row r="944" spans="1:2" ht="15">
      <c r="A944" s="80" t="s">
        <v>1290</v>
      </c>
      <c r="B944" s="79" t="s">
        <v>7637</v>
      </c>
    </row>
    <row r="945" spans="1:2" ht="15">
      <c r="A945" s="80" t="s">
        <v>1291</v>
      </c>
      <c r="B945" s="79" t="s">
        <v>7637</v>
      </c>
    </row>
    <row r="946" spans="1:2" ht="15">
      <c r="A946" s="80" t="s">
        <v>1292</v>
      </c>
      <c r="B946" s="79" t="s">
        <v>7637</v>
      </c>
    </row>
    <row r="947" spans="1:2" ht="15">
      <c r="A947" s="80" t="s">
        <v>1293</v>
      </c>
      <c r="B947" s="79" t="s">
        <v>7637</v>
      </c>
    </row>
    <row r="948" spans="1:2" ht="15">
      <c r="A948" s="80" t="s">
        <v>1294</v>
      </c>
      <c r="B948" s="79" t="s">
        <v>7637</v>
      </c>
    </row>
    <row r="949" spans="1:2" ht="15">
      <c r="A949" s="80" t="s">
        <v>1295</v>
      </c>
      <c r="B949" s="79" t="s">
        <v>7637</v>
      </c>
    </row>
    <row r="950" spans="1:2" ht="15">
      <c r="A950" s="80" t="s">
        <v>1296</v>
      </c>
      <c r="B950" s="79" t="s">
        <v>7637</v>
      </c>
    </row>
    <row r="951" spans="1:2" ht="15">
      <c r="A951" s="80" t="s">
        <v>1297</v>
      </c>
      <c r="B951" s="79" t="s">
        <v>7637</v>
      </c>
    </row>
    <row r="952" spans="1:2" ht="15">
      <c r="A952" s="80" t="s">
        <v>1298</v>
      </c>
      <c r="B952" s="79" t="s">
        <v>7637</v>
      </c>
    </row>
    <row r="953" spans="1:2" ht="15">
      <c r="A953" s="80" t="s">
        <v>1299</v>
      </c>
      <c r="B953" s="79" t="s">
        <v>7637</v>
      </c>
    </row>
    <row r="954" spans="1:2" ht="15">
      <c r="A954" s="80" t="s">
        <v>1300</v>
      </c>
      <c r="B954" s="79" t="s">
        <v>7637</v>
      </c>
    </row>
    <row r="955" spans="1:2" ht="15">
      <c r="A955" s="80" t="s">
        <v>1301</v>
      </c>
      <c r="B955" s="79" t="s">
        <v>7637</v>
      </c>
    </row>
    <row r="956" spans="1:2" ht="15">
      <c r="A956" s="80" t="s">
        <v>1302</v>
      </c>
      <c r="B956" s="79" t="s">
        <v>7637</v>
      </c>
    </row>
    <row r="957" spans="1:2" ht="15">
      <c r="A957" s="80" t="s">
        <v>1303</v>
      </c>
      <c r="B957" s="79" t="s">
        <v>7637</v>
      </c>
    </row>
    <row r="958" spans="1:2" ht="15">
      <c r="A958" s="80" t="s">
        <v>1304</v>
      </c>
      <c r="B958" s="79" t="s">
        <v>7637</v>
      </c>
    </row>
    <row r="959" spans="1:2" ht="15">
      <c r="A959" s="80" t="s">
        <v>1305</v>
      </c>
      <c r="B959" s="79" t="s">
        <v>7637</v>
      </c>
    </row>
    <row r="960" spans="1:2" ht="15">
      <c r="A960" s="80" t="s">
        <v>1306</v>
      </c>
      <c r="B960" s="79" t="s">
        <v>7637</v>
      </c>
    </row>
    <row r="961" spans="1:2" ht="15">
      <c r="A961" s="80" t="s">
        <v>1307</v>
      </c>
      <c r="B961" s="79" t="s">
        <v>7637</v>
      </c>
    </row>
    <row r="962" spans="1:2" ht="15">
      <c r="A962" s="80" t="s">
        <v>1308</v>
      </c>
      <c r="B962" s="79" t="s">
        <v>7637</v>
      </c>
    </row>
    <row r="963" spans="1:2" ht="15">
      <c r="A963" s="80" t="s">
        <v>1309</v>
      </c>
      <c r="B963" s="79" t="s">
        <v>7637</v>
      </c>
    </row>
    <row r="964" spans="1:2" ht="15">
      <c r="A964" s="80" t="s">
        <v>1310</v>
      </c>
      <c r="B964" s="79" t="s">
        <v>7637</v>
      </c>
    </row>
    <row r="965" spans="1:2" ht="15">
      <c r="A965" s="80" t="s">
        <v>1311</v>
      </c>
      <c r="B965" s="79" t="s">
        <v>7637</v>
      </c>
    </row>
    <row r="966" spans="1:2" ht="15">
      <c r="A966" s="80" t="s">
        <v>1312</v>
      </c>
      <c r="B966" s="79" t="s">
        <v>7637</v>
      </c>
    </row>
    <row r="967" spans="1:2" ht="15">
      <c r="A967" s="80" t="s">
        <v>1313</v>
      </c>
      <c r="B967" s="79" t="s">
        <v>7637</v>
      </c>
    </row>
    <row r="968" spans="1:2" ht="15">
      <c r="A968" s="80" t="s">
        <v>1314</v>
      </c>
      <c r="B968" s="79" t="s">
        <v>7637</v>
      </c>
    </row>
    <row r="969" spans="1:2" ht="15">
      <c r="A969" s="80" t="s">
        <v>1315</v>
      </c>
      <c r="B969" s="79" t="s">
        <v>7637</v>
      </c>
    </row>
    <row r="970" spans="1:2" ht="15">
      <c r="A970" s="80" t="s">
        <v>1316</v>
      </c>
      <c r="B970" s="79" t="s">
        <v>7637</v>
      </c>
    </row>
    <row r="971" spans="1:2" ht="15">
      <c r="A971" s="80" t="s">
        <v>1317</v>
      </c>
      <c r="B971" s="79" t="s">
        <v>7637</v>
      </c>
    </row>
    <row r="972" spans="1:2" ht="15">
      <c r="A972" s="80" t="s">
        <v>1318</v>
      </c>
      <c r="B972" s="79" t="s">
        <v>7637</v>
      </c>
    </row>
    <row r="973" spans="1:2" ht="15">
      <c r="A973" s="80" t="s">
        <v>1319</v>
      </c>
      <c r="B973" s="79" t="s">
        <v>7637</v>
      </c>
    </row>
    <row r="974" spans="1:2" ht="15">
      <c r="A974" s="80" t="s">
        <v>1320</v>
      </c>
      <c r="B974" s="79" t="s">
        <v>7637</v>
      </c>
    </row>
    <row r="975" spans="1:2" ht="15">
      <c r="A975" s="80" t="s">
        <v>1321</v>
      </c>
      <c r="B975" s="79" t="s">
        <v>7637</v>
      </c>
    </row>
    <row r="976" spans="1:2" ht="15">
      <c r="A976" s="80" t="s">
        <v>1322</v>
      </c>
      <c r="B976" s="79" t="s">
        <v>7637</v>
      </c>
    </row>
    <row r="977" spans="1:2" ht="15">
      <c r="A977" s="80" t="s">
        <v>1323</v>
      </c>
      <c r="B977" s="79" t="s">
        <v>7637</v>
      </c>
    </row>
    <row r="978" spans="1:2" ht="15">
      <c r="A978" s="80" t="s">
        <v>1324</v>
      </c>
      <c r="B978" s="79" t="s">
        <v>7637</v>
      </c>
    </row>
    <row r="979" spans="1:2" ht="15">
      <c r="A979" s="80" t="s">
        <v>1325</v>
      </c>
      <c r="B979" s="79" t="s">
        <v>7637</v>
      </c>
    </row>
    <row r="980" spans="1:2" ht="15">
      <c r="A980" s="80" t="s">
        <v>1326</v>
      </c>
      <c r="B980" s="79" t="s">
        <v>7637</v>
      </c>
    </row>
    <row r="981" spans="1:2" ht="15">
      <c r="A981" s="80" t="s">
        <v>1327</v>
      </c>
      <c r="B981" s="79" t="s">
        <v>7637</v>
      </c>
    </row>
    <row r="982" spans="1:2" ht="15">
      <c r="A982" s="80" t="s">
        <v>1328</v>
      </c>
      <c r="B982" s="79" t="s">
        <v>7637</v>
      </c>
    </row>
    <row r="983" spans="1:2" ht="15">
      <c r="A983" s="80" t="s">
        <v>1329</v>
      </c>
      <c r="B983" s="79" t="s">
        <v>7637</v>
      </c>
    </row>
    <row r="984" spans="1:2" ht="15">
      <c r="A984" s="80" t="s">
        <v>1330</v>
      </c>
      <c r="B984" s="79" t="s">
        <v>7637</v>
      </c>
    </row>
    <row r="985" spans="1:2" ht="15">
      <c r="A985" s="80" t="s">
        <v>1331</v>
      </c>
      <c r="B985" s="79" t="s">
        <v>7637</v>
      </c>
    </row>
    <row r="986" spans="1:2" ht="15">
      <c r="A986" s="80" t="s">
        <v>1332</v>
      </c>
      <c r="B986" s="79" t="s">
        <v>7637</v>
      </c>
    </row>
    <row r="987" spans="1:2" ht="15">
      <c r="A987" s="80" t="s">
        <v>1333</v>
      </c>
      <c r="B987" s="79" t="s">
        <v>7637</v>
      </c>
    </row>
    <row r="988" spans="1:2" ht="15">
      <c r="A988" s="80" t="s">
        <v>1334</v>
      </c>
      <c r="B988" s="79" t="s">
        <v>7637</v>
      </c>
    </row>
    <row r="989" spans="1:2" ht="15">
      <c r="A989" s="80" t="s">
        <v>1335</v>
      </c>
      <c r="B989" s="79" t="s">
        <v>7637</v>
      </c>
    </row>
    <row r="990" spans="1:2" ht="15">
      <c r="A990" s="80" t="s">
        <v>1336</v>
      </c>
      <c r="B990" s="79" t="s">
        <v>7637</v>
      </c>
    </row>
    <row r="991" spans="1:2" ht="15">
      <c r="A991" s="80" t="s">
        <v>1337</v>
      </c>
      <c r="B991" s="79" t="s">
        <v>7637</v>
      </c>
    </row>
    <row r="992" spans="1:2" ht="15">
      <c r="A992" s="80" t="s">
        <v>1338</v>
      </c>
      <c r="B992" s="79" t="s">
        <v>7637</v>
      </c>
    </row>
    <row r="993" spans="1:2" ht="15">
      <c r="A993" s="80" t="s">
        <v>1339</v>
      </c>
      <c r="B993" s="79" t="s">
        <v>7637</v>
      </c>
    </row>
    <row r="994" spans="1:2" ht="15">
      <c r="A994" s="80" t="s">
        <v>1340</v>
      </c>
      <c r="B994" s="79" t="s">
        <v>7637</v>
      </c>
    </row>
    <row r="995" spans="1:2" ht="15">
      <c r="A995" s="80" t="s">
        <v>1341</v>
      </c>
      <c r="B995" s="79" t="s">
        <v>7637</v>
      </c>
    </row>
    <row r="996" spans="1:2" ht="15">
      <c r="A996" s="80" t="s">
        <v>1342</v>
      </c>
      <c r="B996" s="79" t="s">
        <v>7637</v>
      </c>
    </row>
    <row r="997" spans="1:2" ht="15">
      <c r="A997" s="80" t="s">
        <v>1343</v>
      </c>
      <c r="B997" s="79" t="s">
        <v>7637</v>
      </c>
    </row>
    <row r="998" spans="1:2" ht="15">
      <c r="A998" s="80" t="s">
        <v>1344</v>
      </c>
      <c r="B998" s="79" t="s">
        <v>7637</v>
      </c>
    </row>
    <row r="999" spans="1:2" ht="15">
      <c r="A999" s="80" t="s">
        <v>1345</v>
      </c>
      <c r="B999" s="79" t="s">
        <v>7637</v>
      </c>
    </row>
    <row r="1000" spans="1:2" ht="15">
      <c r="A1000" s="80" t="s">
        <v>1346</v>
      </c>
      <c r="B1000" s="79" t="s">
        <v>7637</v>
      </c>
    </row>
    <row r="1001" spans="1:2" ht="15">
      <c r="A1001" s="80" t="s">
        <v>1347</v>
      </c>
      <c r="B1001" s="79" t="s">
        <v>7637</v>
      </c>
    </row>
    <row r="1002" spans="1:2" ht="15">
      <c r="A1002" s="80" t="s">
        <v>1348</v>
      </c>
      <c r="B1002" s="79" t="s">
        <v>7637</v>
      </c>
    </row>
    <row r="1003" spans="1:2" ht="15">
      <c r="A1003" s="80" t="s">
        <v>1349</v>
      </c>
      <c r="B1003" s="79" t="s">
        <v>7637</v>
      </c>
    </row>
    <row r="1004" spans="1:2" ht="15">
      <c r="A1004" s="80" t="s">
        <v>1350</v>
      </c>
      <c r="B1004" s="79" t="s">
        <v>7637</v>
      </c>
    </row>
    <row r="1005" spans="1:2" ht="15">
      <c r="A1005" s="80" t="s">
        <v>1351</v>
      </c>
      <c r="B1005" s="79" t="s">
        <v>7637</v>
      </c>
    </row>
    <row r="1006" spans="1:2" ht="15">
      <c r="A1006" s="80" t="s">
        <v>1352</v>
      </c>
      <c r="B1006" s="79" t="s">
        <v>7637</v>
      </c>
    </row>
    <row r="1007" spans="1:2" ht="15">
      <c r="A1007" s="80" t="s">
        <v>1353</v>
      </c>
      <c r="B1007" s="79" t="s">
        <v>7637</v>
      </c>
    </row>
    <row r="1008" spans="1:2" ht="15">
      <c r="A1008" s="80" t="s">
        <v>1354</v>
      </c>
      <c r="B1008" s="79" t="s">
        <v>7637</v>
      </c>
    </row>
    <row r="1009" spans="1:2" ht="15">
      <c r="A1009" s="80" t="s">
        <v>1355</v>
      </c>
      <c r="B1009" s="79" t="s">
        <v>7637</v>
      </c>
    </row>
    <row r="1010" spans="1:2" ht="15">
      <c r="A1010" s="80" t="s">
        <v>1356</v>
      </c>
      <c r="B1010" s="79" t="s">
        <v>7637</v>
      </c>
    </row>
    <row r="1011" spans="1:2" ht="15">
      <c r="A1011" s="80" t="s">
        <v>1357</v>
      </c>
      <c r="B1011" s="79" t="s">
        <v>7637</v>
      </c>
    </row>
    <row r="1012" spans="1:2" ht="15">
      <c r="A1012" s="80" t="s">
        <v>1358</v>
      </c>
      <c r="B1012" s="79" t="s">
        <v>7637</v>
      </c>
    </row>
    <row r="1013" spans="1:2" ht="15">
      <c r="A1013" s="80" t="s">
        <v>1359</v>
      </c>
      <c r="B1013" s="79" t="s">
        <v>7637</v>
      </c>
    </row>
    <row r="1014" spans="1:2" ht="15">
      <c r="A1014" s="80" t="s">
        <v>1360</v>
      </c>
      <c r="B1014" s="79" t="s">
        <v>7637</v>
      </c>
    </row>
    <row r="1015" spans="1:2" ht="15">
      <c r="A1015" s="80" t="s">
        <v>1361</v>
      </c>
      <c r="B1015" s="79" t="s">
        <v>7637</v>
      </c>
    </row>
    <row r="1016" spans="1:2" ht="15">
      <c r="A1016" s="80" t="s">
        <v>1362</v>
      </c>
      <c r="B1016" s="79" t="s">
        <v>7637</v>
      </c>
    </row>
    <row r="1017" spans="1:2" ht="15">
      <c r="A1017" s="80" t="s">
        <v>1363</v>
      </c>
      <c r="B1017" s="79" t="s">
        <v>7637</v>
      </c>
    </row>
    <row r="1018" spans="1:2" ht="15">
      <c r="A1018" s="80" t="s">
        <v>1364</v>
      </c>
      <c r="B1018" s="79" t="s">
        <v>7637</v>
      </c>
    </row>
    <row r="1019" spans="1:2" ht="15">
      <c r="A1019" s="80" t="s">
        <v>1365</v>
      </c>
      <c r="B1019" s="79" t="s">
        <v>7637</v>
      </c>
    </row>
    <row r="1020" spans="1:2" ht="15">
      <c r="A1020" s="80" t="s">
        <v>1366</v>
      </c>
      <c r="B1020" s="79" t="s">
        <v>7637</v>
      </c>
    </row>
    <row r="1021" spans="1:2" ht="15">
      <c r="A1021" s="80" t="s">
        <v>1367</v>
      </c>
      <c r="B1021" s="79" t="s">
        <v>7637</v>
      </c>
    </row>
    <row r="1022" spans="1:2" ht="15">
      <c r="A1022" s="80" t="s">
        <v>1368</v>
      </c>
      <c r="B1022" s="79" t="s">
        <v>7637</v>
      </c>
    </row>
    <row r="1023" spans="1:2" ht="15">
      <c r="A1023" s="80" t="s">
        <v>1369</v>
      </c>
      <c r="B1023" s="79" t="s">
        <v>7637</v>
      </c>
    </row>
    <row r="1024" spans="1:2" ht="15">
      <c r="A1024" s="80" t="s">
        <v>1370</v>
      </c>
      <c r="B1024" s="79" t="s">
        <v>7637</v>
      </c>
    </row>
    <row r="1025" spans="1:2" ht="15">
      <c r="A1025" s="80" t="s">
        <v>1371</v>
      </c>
      <c r="B1025" s="79" t="s">
        <v>7637</v>
      </c>
    </row>
    <row r="1026" spans="1:2" ht="15">
      <c r="A1026" s="80" t="s">
        <v>1372</v>
      </c>
      <c r="B1026" s="79" t="s">
        <v>7637</v>
      </c>
    </row>
    <row r="1027" spans="1:2" ht="15">
      <c r="A1027" s="80" t="s">
        <v>1373</v>
      </c>
      <c r="B1027" s="79" t="s">
        <v>7637</v>
      </c>
    </row>
    <row r="1028" spans="1:2" ht="15">
      <c r="A1028" s="80" t="s">
        <v>1374</v>
      </c>
      <c r="B1028" s="79" t="s">
        <v>7637</v>
      </c>
    </row>
    <row r="1029" spans="1:2" ht="15">
      <c r="A1029" s="80" t="s">
        <v>1375</v>
      </c>
      <c r="B1029" s="79" t="s">
        <v>7637</v>
      </c>
    </row>
    <row r="1030" spans="1:2" ht="15">
      <c r="A1030" s="80" t="s">
        <v>1376</v>
      </c>
      <c r="B1030" s="79" t="s">
        <v>7637</v>
      </c>
    </row>
    <row r="1031" spans="1:2" ht="15">
      <c r="A1031" s="80" t="s">
        <v>1377</v>
      </c>
      <c r="B1031" s="79" t="s">
        <v>7637</v>
      </c>
    </row>
    <row r="1032" spans="1:2" ht="15">
      <c r="A1032" s="80" t="s">
        <v>1378</v>
      </c>
      <c r="B1032" s="79" t="s">
        <v>7637</v>
      </c>
    </row>
    <row r="1033" spans="1:2" ht="15">
      <c r="A1033" s="80" t="s">
        <v>1379</v>
      </c>
      <c r="B1033" s="79" t="s">
        <v>7637</v>
      </c>
    </row>
    <row r="1034" spans="1:2" ht="15">
      <c r="A1034" s="80" t="s">
        <v>1380</v>
      </c>
      <c r="B1034" s="79" t="s">
        <v>7637</v>
      </c>
    </row>
    <row r="1035" spans="1:2" ht="15">
      <c r="A1035" s="80" t="s">
        <v>1381</v>
      </c>
      <c r="B1035" s="79" t="s">
        <v>7637</v>
      </c>
    </row>
    <row r="1036" spans="1:2" ht="15">
      <c r="A1036" s="80" t="s">
        <v>1382</v>
      </c>
      <c r="B1036" s="79" t="s">
        <v>7637</v>
      </c>
    </row>
    <row r="1037" spans="1:2" ht="15">
      <c r="A1037" s="80" t="s">
        <v>1383</v>
      </c>
      <c r="B1037" s="79" t="s">
        <v>7637</v>
      </c>
    </row>
    <row r="1038" spans="1:2" ht="15">
      <c r="A1038" s="80" t="s">
        <v>1384</v>
      </c>
      <c r="B1038" s="79" t="s">
        <v>7637</v>
      </c>
    </row>
    <row r="1039" spans="1:2" ht="15">
      <c r="A1039" s="80" t="s">
        <v>1385</v>
      </c>
      <c r="B1039" s="79" t="s">
        <v>7637</v>
      </c>
    </row>
    <row r="1040" spans="1:2" ht="15">
      <c r="A1040" s="80" t="s">
        <v>1386</v>
      </c>
      <c r="B1040" s="79" t="s">
        <v>7637</v>
      </c>
    </row>
    <row r="1041" spans="1:2" ht="15">
      <c r="A1041" s="80" t="s">
        <v>1387</v>
      </c>
      <c r="B1041" s="79" t="s">
        <v>7637</v>
      </c>
    </row>
    <row r="1042" spans="1:2" ht="15">
      <c r="A1042" s="80" t="s">
        <v>1388</v>
      </c>
      <c r="B1042" s="79" t="s">
        <v>7637</v>
      </c>
    </row>
    <row r="1043" spans="1:2" ht="15">
      <c r="A1043" s="80" t="s">
        <v>1389</v>
      </c>
      <c r="B1043" s="79" t="s">
        <v>7637</v>
      </c>
    </row>
    <row r="1044" spans="1:2" ht="15">
      <c r="A1044" s="80" t="s">
        <v>1390</v>
      </c>
      <c r="B1044" s="79" t="s">
        <v>7637</v>
      </c>
    </row>
    <row r="1045" spans="1:2" ht="15">
      <c r="A1045" s="80" t="s">
        <v>1391</v>
      </c>
      <c r="B1045" s="79" t="s">
        <v>7637</v>
      </c>
    </row>
    <row r="1046" spans="1:2" ht="15">
      <c r="A1046" s="80" t="s">
        <v>1392</v>
      </c>
      <c r="B1046" s="79" t="s">
        <v>7637</v>
      </c>
    </row>
    <row r="1047" spans="1:2" ht="15">
      <c r="A1047" s="80" t="s">
        <v>1393</v>
      </c>
      <c r="B1047" s="79" t="s">
        <v>7637</v>
      </c>
    </row>
    <row r="1048" spans="1:2" ht="15">
      <c r="A1048" s="80" t="s">
        <v>1394</v>
      </c>
      <c r="B1048" s="79" t="s">
        <v>7637</v>
      </c>
    </row>
    <row r="1049" spans="1:2" ht="15">
      <c r="A1049" s="80" t="s">
        <v>1395</v>
      </c>
      <c r="B1049" s="79" t="s">
        <v>7637</v>
      </c>
    </row>
    <row r="1050" spans="1:2" ht="15">
      <c r="A1050" s="80" t="s">
        <v>1396</v>
      </c>
      <c r="B1050" s="79" t="s">
        <v>7637</v>
      </c>
    </row>
    <row r="1051" spans="1:2" ht="15">
      <c r="A1051" s="80" t="s">
        <v>1397</v>
      </c>
      <c r="B1051" s="79" t="s">
        <v>7637</v>
      </c>
    </row>
    <row r="1052" spans="1:2" ht="15">
      <c r="A1052" s="80" t="s">
        <v>1398</v>
      </c>
      <c r="B1052" s="79" t="s">
        <v>7637</v>
      </c>
    </row>
    <row r="1053" spans="1:2" ht="15">
      <c r="A1053" s="80" t="s">
        <v>1399</v>
      </c>
      <c r="B1053" s="79" t="s">
        <v>7637</v>
      </c>
    </row>
    <row r="1054" spans="1:2" ht="15">
      <c r="A1054" s="80" t="s">
        <v>1400</v>
      </c>
      <c r="B1054" s="79" t="s">
        <v>7637</v>
      </c>
    </row>
    <row r="1055" spans="1:2" ht="15">
      <c r="A1055" s="80" t="s">
        <v>1401</v>
      </c>
      <c r="B1055" s="79" t="s">
        <v>7637</v>
      </c>
    </row>
    <row r="1056" spans="1:2" ht="15">
      <c r="A1056" s="80" t="s">
        <v>1402</v>
      </c>
      <c r="B1056" s="79" t="s">
        <v>7637</v>
      </c>
    </row>
    <row r="1057" spans="1:2" ht="15">
      <c r="A1057" s="80" t="s">
        <v>1403</v>
      </c>
      <c r="B1057" s="79" t="s">
        <v>7637</v>
      </c>
    </row>
    <row r="1058" spans="1:2" ht="15">
      <c r="A1058" s="80" t="s">
        <v>1404</v>
      </c>
      <c r="B1058" s="79" t="s">
        <v>7637</v>
      </c>
    </row>
    <row r="1059" spans="1:2" ht="15">
      <c r="A1059" s="80" t="s">
        <v>1405</v>
      </c>
      <c r="B1059" s="79" t="s">
        <v>7637</v>
      </c>
    </row>
    <row r="1060" spans="1:2" ht="15">
      <c r="A1060" s="80" t="s">
        <v>1406</v>
      </c>
      <c r="B1060" s="79" t="s">
        <v>7637</v>
      </c>
    </row>
    <row r="1061" spans="1:2" ht="15">
      <c r="A1061" s="80" t="s">
        <v>1407</v>
      </c>
      <c r="B1061" s="79" t="s">
        <v>7637</v>
      </c>
    </row>
    <row r="1062" spans="1:2" ht="15">
      <c r="A1062" s="80" t="s">
        <v>1408</v>
      </c>
      <c r="B1062" s="79" t="s">
        <v>7637</v>
      </c>
    </row>
    <row r="1063" spans="1:2" ht="15">
      <c r="A1063" s="80" t="s">
        <v>1409</v>
      </c>
      <c r="B1063" s="79" t="s">
        <v>7637</v>
      </c>
    </row>
    <row r="1064" spans="1:2" ht="15">
      <c r="A1064" s="80" t="s">
        <v>1410</v>
      </c>
      <c r="B1064" s="79" t="s">
        <v>7637</v>
      </c>
    </row>
    <row r="1065" spans="1:2" ht="15">
      <c r="A1065" s="80" t="s">
        <v>1411</v>
      </c>
      <c r="B1065" s="79" t="s">
        <v>7637</v>
      </c>
    </row>
    <row r="1066" spans="1:2" ht="15">
      <c r="A1066" s="80" t="s">
        <v>1412</v>
      </c>
      <c r="B1066" s="79" t="s">
        <v>7637</v>
      </c>
    </row>
    <row r="1067" spans="1:2" ht="15">
      <c r="A1067" s="80" t="s">
        <v>1413</v>
      </c>
      <c r="B1067" s="79" t="s">
        <v>7637</v>
      </c>
    </row>
    <row r="1068" spans="1:2" ht="15">
      <c r="A1068" s="80" t="s">
        <v>1414</v>
      </c>
      <c r="B1068" s="79" t="s">
        <v>7637</v>
      </c>
    </row>
    <row r="1069" spans="1:2" ht="15">
      <c r="A1069" s="80" t="s">
        <v>1415</v>
      </c>
      <c r="B1069" s="79" t="s">
        <v>7637</v>
      </c>
    </row>
    <row r="1070" spans="1:2" ht="15">
      <c r="A1070" s="80" t="s">
        <v>1416</v>
      </c>
      <c r="B1070" s="79" t="s">
        <v>7637</v>
      </c>
    </row>
    <row r="1071" spans="1:2" ht="15">
      <c r="A1071" s="80" t="s">
        <v>1417</v>
      </c>
      <c r="B1071" s="79" t="s">
        <v>7637</v>
      </c>
    </row>
    <row r="1072" spans="1:2" ht="15">
      <c r="A1072" s="80" t="s">
        <v>1418</v>
      </c>
      <c r="B1072" s="79" t="s">
        <v>7637</v>
      </c>
    </row>
    <row r="1073" spans="1:2" ht="15">
      <c r="A1073" s="80" t="s">
        <v>1419</v>
      </c>
      <c r="B1073" s="79" t="s">
        <v>7637</v>
      </c>
    </row>
    <row r="1074" spans="1:2" ht="15">
      <c r="A1074" s="80" t="s">
        <v>1420</v>
      </c>
      <c r="B1074" s="79" t="s">
        <v>7637</v>
      </c>
    </row>
    <row r="1075" spans="1:2" ht="15">
      <c r="A1075" s="80" t="s">
        <v>1421</v>
      </c>
      <c r="B1075" s="79" t="s">
        <v>7637</v>
      </c>
    </row>
    <row r="1076" spans="1:2" ht="15">
      <c r="A1076" s="80" t="s">
        <v>1422</v>
      </c>
      <c r="B1076" s="79" t="s">
        <v>7637</v>
      </c>
    </row>
    <row r="1077" spans="1:2" ht="15">
      <c r="A1077" s="80" t="s">
        <v>1423</v>
      </c>
      <c r="B1077" s="79" t="s">
        <v>7637</v>
      </c>
    </row>
    <row r="1078" spans="1:2" ht="15">
      <c r="A1078" s="80" t="s">
        <v>1424</v>
      </c>
      <c r="B1078" s="79" t="s">
        <v>7637</v>
      </c>
    </row>
    <row r="1079" spans="1:2" ht="15">
      <c r="A1079" s="80" t="s">
        <v>440</v>
      </c>
      <c r="B1079" s="79" t="s">
        <v>7637</v>
      </c>
    </row>
    <row r="1080" spans="1:2" ht="15">
      <c r="A1080" s="80" t="s">
        <v>1425</v>
      </c>
      <c r="B1080" s="79" t="s">
        <v>7637</v>
      </c>
    </row>
    <row r="1081" spans="1:2" ht="15">
      <c r="A1081" s="80" t="s">
        <v>1426</v>
      </c>
      <c r="B1081" s="79" t="s">
        <v>7637</v>
      </c>
    </row>
    <row r="1082" spans="1:2" ht="15">
      <c r="A1082" s="80" t="s">
        <v>1427</v>
      </c>
      <c r="B1082" s="79" t="s">
        <v>7637</v>
      </c>
    </row>
    <row r="1083" spans="1:2" ht="15">
      <c r="A1083" s="80" t="s">
        <v>1428</v>
      </c>
      <c r="B1083" s="79" t="s">
        <v>7637</v>
      </c>
    </row>
    <row r="1084" spans="1:2" ht="15">
      <c r="A1084" s="80" t="s">
        <v>1429</v>
      </c>
      <c r="B1084" s="79" t="s">
        <v>7637</v>
      </c>
    </row>
    <row r="1085" spans="1:2" ht="15">
      <c r="A1085" s="80" t="s">
        <v>1430</v>
      </c>
      <c r="B1085" s="79" t="s">
        <v>7637</v>
      </c>
    </row>
    <row r="1086" spans="1:2" ht="15">
      <c r="A1086" s="80" t="s">
        <v>1431</v>
      </c>
      <c r="B1086" s="79" t="s">
        <v>7637</v>
      </c>
    </row>
    <row r="1087" spans="1:2" ht="15">
      <c r="A1087" s="80" t="s">
        <v>1432</v>
      </c>
      <c r="B1087" s="79" t="s">
        <v>7637</v>
      </c>
    </row>
    <row r="1088" spans="1:2" ht="15">
      <c r="A1088" s="80" t="s">
        <v>1433</v>
      </c>
      <c r="B1088" s="79" t="s">
        <v>7637</v>
      </c>
    </row>
    <row r="1089" spans="1:2" ht="15">
      <c r="A1089" s="80" t="s">
        <v>1434</v>
      </c>
      <c r="B1089" s="79" t="s">
        <v>7637</v>
      </c>
    </row>
    <row r="1090" spans="1:2" ht="15">
      <c r="A1090" s="80" t="s">
        <v>1435</v>
      </c>
      <c r="B1090" s="79" t="s">
        <v>7637</v>
      </c>
    </row>
    <row r="1091" spans="1:2" ht="15">
      <c r="A1091" s="80" t="s">
        <v>1436</v>
      </c>
      <c r="B1091" s="79" t="s">
        <v>7637</v>
      </c>
    </row>
    <row r="1092" spans="1:2" ht="15">
      <c r="A1092" s="80" t="s">
        <v>1437</v>
      </c>
      <c r="B1092" s="79" t="s">
        <v>7637</v>
      </c>
    </row>
    <row r="1093" spans="1:2" ht="15">
      <c r="A1093" s="80" t="s">
        <v>1438</v>
      </c>
      <c r="B1093" s="79" t="s">
        <v>7637</v>
      </c>
    </row>
    <row r="1094" spans="1:2" ht="15">
      <c r="A1094" s="80" t="s">
        <v>1439</v>
      </c>
      <c r="B1094" s="79" t="s">
        <v>7637</v>
      </c>
    </row>
    <row r="1095" spans="1:2" ht="15">
      <c r="A1095" s="80" t="s">
        <v>1440</v>
      </c>
      <c r="B1095" s="79" t="s">
        <v>7637</v>
      </c>
    </row>
    <row r="1096" spans="1:2" ht="15">
      <c r="A1096" s="80" t="s">
        <v>1441</v>
      </c>
      <c r="B1096" s="79" t="s">
        <v>7637</v>
      </c>
    </row>
    <row r="1097" spans="1:2" ht="15">
      <c r="A1097" s="80" t="s">
        <v>1442</v>
      </c>
      <c r="B1097" s="79" t="s">
        <v>7637</v>
      </c>
    </row>
    <row r="1098" spans="1:2" ht="15">
      <c r="A1098" s="80" t="s">
        <v>1443</v>
      </c>
      <c r="B1098" s="79" t="s">
        <v>7637</v>
      </c>
    </row>
    <row r="1099" spans="1:2" ht="15">
      <c r="A1099" s="80" t="s">
        <v>1444</v>
      </c>
      <c r="B1099" s="79" t="s">
        <v>7637</v>
      </c>
    </row>
    <row r="1100" spans="1:2" ht="15">
      <c r="A1100" s="80" t="s">
        <v>1445</v>
      </c>
      <c r="B1100" s="79" t="s">
        <v>7637</v>
      </c>
    </row>
    <row r="1101" spans="1:2" ht="15">
      <c r="A1101" s="80" t="s">
        <v>1446</v>
      </c>
      <c r="B1101" s="79" t="s">
        <v>7637</v>
      </c>
    </row>
    <row r="1102" spans="1:2" ht="15">
      <c r="A1102" s="80" t="s">
        <v>1447</v>
      </c>
      <c r="B1102" s="79" t="s">
        <v>7637</v>
      </c>
    </row>
    <row r="1103" spans="1:2" ht="15">
      <c r="A1103" s="80" t="s">
        <v>1448</v>
      </c>
      <c r="B1103" s="79" t="s">
        <v>7637</v>
      </c>
    </row>
    <row r="1104" spans="1:2" ht="15">
      <c r="A1104" s="80" t="s">
        <v>1449</v>
      </c>
      <c r="B1104" s="79" t="s">
        <v>7637</v>
      </c>
    </row>
    <row r="1105" spans="1:2" ht="15">
      <c r="A1105" s="80" t="s">
        <v>1450</v>
      </c>
      <c r="B1105" s="79" t="s">
        <v>7637</v>
      </c>
    </row>
    <row r="1106" spans="1:2" ht="15">
      <c r="A1106" s="80" t="s">
        <v>1451</v>
      </c>
      <c r="B1106" s="79" t="s">
        <v>7637</v>
      </c>
    </row>
    <row r="1107" spans="1:2" ht="15">
      <c r="A1107" s="80" t="s">
        <v>1452</v>
      </c>
      <c r="B1107" s="79" t="s">
        <v>7637</v>
      </c>
    </row>
    <row r="1108" spans="1:2" ht="15">
      <c r="A1108" s="80" t="s">
        <v>1453</v>
      </c>
      <c r="B1108" s="79" t="s">
        <v>7637</v>
      </c>
    </row>
    <row r="1109" spans="1:2" ht="15">
      <c r="A1109" s="80" t="s">
        <v>1454</v>
      </c>
      <c r="B1109" s="79" t="s">
        <v>7637</v>
      </c>
    </row>
    <row r="1110" spans="1:2" ht="15">
      <c r="A1110" s="80" t="s">
        <v>1455</v>
      </c>
      <c r="B1110" s="79" t="s">
        <v>7637</v>
      </c>
    </row>
    <row r="1111" spans="1:2" ht="15">
      <c r="A1111" s="80" t="s">
        <v>1456</v>
      </c>
      <c r="B1111" s="79" t="s">
        <v>7637</v>
      </c>
    </row>
    <row r="1112" spans="1:2" ht="15">
      <c r="A1112" s="80" t="s">
        <v>1457</v>
      </c>
      <c r="B1112" s="79" t="s">
        <v>7637</v>
      </c>
    </row>
    <row r="1113" spans="1:2" ht="15">
      <c r="A1113" s="80" t="s">
        <v>1458</v>
      </c>
      <c r="B1113" s="79" t="s">
        <v>7637</v>
      </c>
    </row>
    <row r="1114" spans="1:2" ht="15">
      <c r="A1114" s="80" t="s">
        <v>1459</v>
      </c>
      <c r="B1114" s="79" t="s">
        <v>7637</v>
      </c>
    </row>
    <row r="1115" spans="1:2" ht="15">
      <c r="A1115" s="80" t="s">
        <v>1460</v>
      </c>
      <c r="B1115" s="79" t="s">
        <v>7637</v>
      </c>
    </row>
    <row r="1116" spans="1:2" ht="15">
      <c r="A1116" s="80" t="s">
        <v>1461</v>
      </c>
      <c r="B1116" s="79" t="s">
        <v>7637</v>
      </c>
    </row>
    <row r="1117" spans="1:2" ht="15">
      <c r="A1117" s="80" t="s">
        <v>1462</v>
      </c>
      <c r="B1117" s="79" t="s">
        <v>7637</v>
      </c>
    </row>
    <row r="1118" spans="1:2" ht="15">
      <c r="A1118" s="80" t="s">
        <v>1463</v>
      </c>
      <c r="B1118" s="79" t="s">
        <v>7637</v>
      </c>
    </row>
    <row r="1119" spans="1:2" ht="15">
      <c r="A1119" s="80" t="s">
        <v>1464</v>
      </c>
      <c r="B1119" s="79" t="s">
        <v>7637</v>
      </c>
    </row>
    <row r="1120" spans="1:2" ht="15">
      <c r="A1120" s="80" t="s">
        <v>1465</v>
      </c>
      <c r="B1120" s="79" t="s">
        <v>7637</v>
      </c>
    </row>
    <row r="1121" spans="1:2" ht="15">
      <c r="A1121" s="80" t="s">
        <v>1466</v>
      </c>
      <c r="B1121" s="79" t="s">
        <v>7637</v>
      </c>
    </row>
    <row r="1122" spans="1:2" ht="15">
      <c r="A1122" s="80" t="s">
        <v>1467</v>
      </c>
      <c r="B1122" s="79" t="s">
        <v>7637</v>
      </c>
    </row>
    <row r="1123" spans="1:2" ht="15">
      <c r="A1123" s="80" t="s">
        <v>1468</v>
      </c>
      <c r="B1123" s="79" t="s">
        <v>7637</v>
      </c>
    </row>
    <row r="1124" spans="1:2" ht="15">
      <c r="A1124" s="80" t="s">
        <v>1469</v>
      </c>
      <c r="B1124" s="79" t="s">
        <v>7637</v>
      </c>
    </row>
    <row r="1125" spans="1:2" ht="15">
      <c r="A1125" s="80" t="s">
        <v>1470</v>
      </c>
      <c r="B1125" s="79" t="s">
        <v>7637</v>
      </c>
    </row>
    <row r="1126" spans="1:2" ht="15">
      <c r="A1126" s="80" t="s">
        <v>1471</v>
      </c>
      <c r="B1126" s="79" t="s">
        <v>7637</v>
      </c>
    </row>
    <row r="1127" spans="1:2" ht="15">
      <c r="A1127" s="80" t="s">
        <v>1472</v>
      </c>
      <c r="B1127" s="79" t="s">
        <v>7637</v>
      </c>
    </row>
    <row r="1128" spans="1:2" ht="15">
      <c r="A1128" s="80" t="s">
        <v>1473</v>
      </c>
      <c r="B1128" s="79" t="s">
        <v>7637</v>
      </c>
    </row>
    <row r="1129" spans="1:2" ht="15">
      <c r="A1129" s="80" t="s">
        <v>1474</v>
      </c>
      <c r="B1129" s="79" t="s">
        <v>7637</v>
      </c>
    </row>
    <row r="1130" spans="1:2" ht="15">
      <c r="A1130" s="80" t="s">
        <v>1475</v>
      </c>
      <c r="B1130" s="79" t="s">
        <v>7637</v>
      </c>
    </row>
    <row r="1131" spans="1:2" ht="15">
      <c r="A1131" s="80" t="s">
        <v>1476</v>
      </c>
      <c r="B1131" s="79" t="s">
        <v>7637</v>
      </c>
    </row>
    <row r="1132" spans="1:2" ht="15">
      <c r="A1132" s="80" t="s">
        <v>1477</v>
      </c>
      <c r="B1132" s="79" t="s">
        <v>7637</v>
      </c>
    </row>
    <row r="1133" spans="1:2" ht="15">
      <c r="A1133" s="80" t="s">
        <v>1478</v>
      </c>
      <c r="B1133" s="79" t="s">
        <v>7637</v>
      </c>
    </row>
    <row r="1134" spans="1:2" ht="15">
      <c r="A1134" s="80" t="s">
        <v>1479</v>
      </c>
      <c r="B1134" s="79" t="s">
        <v>7637</v>
      </c>
    </row>
    <row r="1135" spans="1:2" ht="15">
      <c r="A1135" s="80" t="s">
        <v>1480</v>
      </c>
      <c r="B1135" s="79" t="s">
        <v>7637</v>
      </c>
    </row>
    <row r="1136" spans="1:2" ht="15">
      <c r="A1136" s="80" t="s">
        <v>1481</v>
      </c>
      <c r="B1136" s="79" t="s">
        <v>7637</v>
      </c>
    </row>
    <row r="1137" spans="1:2" ht="15">
      <c r="A1137" s="80" t="s">
        <v>1482</v>
      </c>
      <c r="B1137" s="79" t="s">
        <v>7637</v>
      </c>
    </row>
    <row r="1138" spans="1:2" ht="15">
      <c r="A1138" s="80" t="s">
        <v>1483</v>
      </c>
      <c r="B1138" s="79" t="s">
        <v>7637</v>
      </c>
    </row>
    <row r="1139" spans="1:2" ht="15">
      <c r="A1139" s="80" t="s">
        <v>1484</v>
      </c>
      <c r="B1139" s="79" t="s">
        <v>7637</v>
      </c>
    </row>
    <row r="1140" spans="1:2" ht="15">
      <c r="A1140" s="80" t="s">
        <v>1485</v>
      </c>
      <c r="B1140" s="79" t="s">
        <v>7637</v>
      </c>
    </row>
    <row r="1141" spans="1:2" ht="15">
      <c r="A1141" s="80" t="s">
        <v>1486</v>
      </c>
      <c r="B1141" s="79" t="s">
        <v>7637</v>
      </c>
    </row>
    <row r="1142" spans="1:2" ht="15">
      <c r="A1142" s="80" t="s">
        <v>1487</v>
      </c>
      <c r="B1142" s="79" t="s">
        <v>7637</v>
      </c>
    </row>
    <row r="1143" spans="1:2" ht="15">
      <c r="A1143" s="80" t="s">
        <v>1488</v>
      </c>
      <c r="B1143" s="79" t="s">
        <v>7637</v>
      </c>
    </row>
    <row r="1144" spans="1:2" ht="15">
      <c r="A1144" s="80" t="s">
        <v>1489</v>
      </c>
      <c r="B1144" s="79" t="s">
        <v>7637</v>
      </c>
    </row>
    <row r="1145" spans="1:2" ht="15">
      <c r="A1145" s="80" t="s">
        <v>1490</v>
      </c>
      <c r="B1145" s="79" t="s">
        <v>7637</v>
      </c>
    </row>
    <row r="1146" spans="1:2" ht="15">
      <c r="A1146" s="80" t="s">
        <v>1491</v>
      </c>
      <c r="B1146" s="79" t="s">
        <v>7637</v>
      </c>
    </row>
    <row r="1147" spans="1:2" ht="15">
      <c r="A1147" s="80" t="s">
        <v>1492</v>
      </c>
      <c r="B1147" s="79" t="s">
        <v>7637</v>
      </c>
    </row>
    <row r="1148" spans="1:2" ht="15">
      <c r="A1148" s="80" t="s">
        <v>1493</v>
      </c>
      <c r="B1148" s="79" t="s">
        <v>7637</v>
      </c>
    </row>
    <row r="1149" spans="1:2" ht="15">
      <c r="A1149" s="80" t="s">
        <v>1494</v>
      </c>
      <c r="B1149" s="79" t="s">
        <v>7637</v>
      </c>
    </row>
    <row r="1150" spans="1:2" ht="15">
      <c r="A1150" s="80" t="s">
        <v>1495</v>
      </c>
      <c r="B1150" s="79" t="s">
        <v>7637</v>
      </c>
    </row>
    <row r="1151" spans="1:2" ht="15">
      <c r="A1151" s="80" t="s">
        <v>1496</v>
      </c>
      <c r="B1151" s="79" t="s">
        <v>7637</v>
      </c>
    </row>
    <row r="1152" spans="1:2" ht="15">
      <c r="A1152" s="80" t="s">
        <v>1497</v>
      </c>
      <c r="B1152" s="79" t="s">
        <v>7637</v>
      </c>
    </row>
    <row r="1153" spans="1:2" ht="15">
      <c r="A1153" s="80" t="s">
        <v>1498</v>
      </c>
      <c r="B1153" s="79" t="s">
        <v>7637</v>
      </c>
    </row>
    <row r="1154" spans="1:2" ht="15">
      <c r="A1154" s="80" t="s">
        <v>1499</v>
      </c>
      <c r="B1154" s="79" t="s">
        <v>7637</v>
      </c>
    </row>
    <row r="1155" spans="1:2" ht="15">
      <c r="A1155" s="80" t="s">
        <v>1500</v>
      </c>
      <c r="B1155" s="79" t="s">
        <v>7637</v>
      </c>
    </row>
    <row r="1156" spans="1:2" ht="15">
      <c r="A1156" s="80" t="s">
        <v>1501</v>
      </c>
      <c r="B1156" s="79" t="s">
        <v>7637</v>
      </c>
    </row>
    <row r="1157" spans="1:2" ht="15">
      <c r="A1157" s="80" t="s">
        <v>1502</v>
      </c>
      <c r="B1157" s="79" t="s">
        <v>7637</v>
      </c>
    </row>
    <row r="1158" spans="1:2" ht="15">
      <c r="A1158" s="80" t="s">
        <v>1503</v>
      </c>
      <c r="B1158" s="79" t="s">
        <v>7637</v>
      </c>
    </row>
    <row r="1159" spans="1:2" ht="15">
      <c r="A1159" s="80" t="s">
        <v>1504</v>
      </c>
      <c r="B1159" s="79" t="s">
        <v>7637</v>
      </c>
    </row>
    <row r="1160" spans="1:2" ht="15">
      <c r="A1160" s="80" t="s">
        <v>1505</v>
      </c>
      <c r="B1160" s="79" t="s">
        <v>7637</v>
      </c>
    </row>
    <row r="1161" spans="1:2" ht="15">
      <c r="A1161" s="80" t="s">
        <v>1506</v>
      </c>
      <c r="B1161" s="79" t="s">
        <v>7637</v>
      </c>
    </row>
    <row r="1162" spans="1:2" ht="15">
      <c r="A1162" s="80" t="s">
        <v>1507</v>
      </c>
      <c r="B1162" s="79" t="s">
        <v>7637</v>
      </c>
    </row>
    <row r="1163" spans="1:2" ht="15">
      <c r="A1163" s="80" t="s">
        <v>1508</v>
      </c>
      <c r="B1163" s="79" t="s">
        <v>7637</v>
      </c>
    </row>
    <row r="1164" spans="1:2" ht="15">
      <c r="A1164" s="80" t="s">
        <v>1509</v>
      </c>
      <c r="B1164" s="79" t="s">
        <v>7637</v>
      </c>
    </row>
    <row r="1165" spans="1:2" ht="15">
      <c r="A1165" s="80" t="s">
        <v>1510</v>
      </c>
      <c r="B1165" s="79" t="s">
        <v>7637</v>
      </c>
    </row>
    <row r="1166" spans="1:2" ht="15">
      <c r="A1166" s="80" t="s">
        <v>1511</v>
      </c>
      <c r="B1166" s="79" t="s">
        <v>7637</v>
      </c>
    </row>
    <row r="1167" spans="1:2" ht="15">
      <c r="A1167" s="80" t="s">
        <v>1512</v>
      </c>
      <c r="B1167" s="79" t="s">
        <v>7637</v>
      </c>
    </row>
    <row r="1168" spans="1:2" ht="15">
      <c r="A1168" s="80" t="s">
        <v>1513</v>
      </c>
      <c r="B1168" s="79" t="s">
        <v>7637</v>
      </c>
    </row>
    <row r="1169" spans="1:2" ht="15">
      <c r="A1169" s="80" t="s">
        <v>1514</v>
      </c>
      <c r="B1169" s="79" t="s">
        <v>7637</v>
      </c>
    </row>
    <row r="1170" spans="1:2" ht="15">
      <c r="A1170" s="80" t="s">
        <v>1515</v>
      </c>
      <c r="B1170" s="79" t="s">
        <v>7637</v>
      </c>
    </row>
    <row r="1171" spans="1:2" ht="15">
      <c r="A1171" s="80" t="s">
        <v>1516</v>
      </c>
      <c r="B1171" s="79" t="s">
        <v>7637</v>
      </c>
    </row>
    <row r="1172" spans="1:2" ht="15">
      <c r="A1172" s="80" t="s">
        <v>1517</v>
      </c>
      <c r="B1172" s="79" t="s">
        <v>7637</v>
      </c>
    </row>
    <row r="1173" spans="1:2" ht="15">
      <c r="A1173" s="80" t="s">
        <v>1518</v>
      </c>
      <c r="B1173" s="79" t="s">
        <v>7637</v>
      </c>
    </row>
    <row r="1174" spans="1:2" ht="15">
      <c r="A1174" s="80" t="s">
        <v>1519</v>
      </c>
      <c r="B1174" s="79" t="s">
        <v>7637</v>
      </c>
    </row>
    <row r="1175" spans="1:2" ht="15">
      <c r="A1175" s="80" t="s">
        <v>1520</v>
      </c>
      <c r="B1175" s="79" t="s">
        <v>7637</v>
      </c>
    </row>
    <row r="1176" spans="1:2" ht="15">
      <c r="A1176" s="80" t="s">
        <v>1521</v>
      </c>
      <c r="B1176" s="79" t="s">
        <v>7637</v>
      </c>
    </row>
    <row r="1177" spans="1:2" ht="15">
      <c r="A1177" s="80" t="s">
        <v>1522</v>
      </c>
      <c r="B1177" s="79" t="s">
        <v>7637</v>
      </c>
    </row>
    <row r="1178" spans="1:2" ht="15">
      <c r="A1178" s="80" t="s">
        <v>1523</v>
      </c>
      <c r="B1178" s="79" t="s">
        <v>7637</v>
      </c>
    </row>
    <row r="1179" spans="1:2" ht="15">
      <c r="A1179" s="80" t="s">
        <v>1524</v>
      </c>
      <c r="B1179" s="79" t="s">
        <v>7637</v>
      </c>
    </row>
    <row r="1180" spans="1:2" ht="15">
      <c r="A1180" s="80" t="s">
        <v>1525</v>
      </c>
      <c r="B1180" s="79" t="s">
        <v>7637</v>
      </c>
    </row>
    <row r="1181" spans="1:2" ht="15">
      <c r="A1181" s="80" t="s">
        <v>1526</v>
      </c>
      <c r="B1181" s="79" t="s">
        <v>7637</v>
      </c>
    </row>
    <row r="1182" spans="1:2" ht="15">
      <c r="A1182" s="80" t="s">
        <v>1527</v>
      </c>
      <c r="B1182" s="79" t="s">
        <v>7637</v>
      </c>
    </row>
    <row r="1183" spans="1:2" ht="15">
      <c r="A1183" s="80" t="s">
        <v>1528</v>
      </c>
      <c r="B1183" s="79" t="s">
        <v>7637</v>
      </c>
    </row>
    <row r="1184" spans="1:2" ht="15">
      <c r="A1184" s="80" t="s">
        <v>1529</v>
      </c>
      <c r="B1184" s="79" t="s">
        <v>7637</v>
      </c>
    </row>
    <row r="1185" spans="1:2" ht="15">
      <c r="A1185" s="80" t="s">
        <v>1530</v>
      </c>
      <c r="B1185" s="79" t="s">
        <v>7637</v>
      </c>
    </row>
    <row r="1186" spans="1:2" ht="15">
      <c r="A1186" s="80" t="s">
        <v>1531</v>
      </c>
      <c r="B1186" s="79" t="s">
        <v>7637</v>
      </c>
    </row>
    <row r="1187" spans="1:2" ht="15">
      <c r="A1187" s="80" t="s">
        <v>1532</v>
      </c>
      <c r="B1187" s="79" t="s">
        <v>7637</v>
      </c>
    </row>
    <row r="1188" spans="1:2" ht="15">
      <c r="A1188" s="80" t="s">
        <v>1533</v>
      </c>
      <c r="B1188" s="79" t="s">
        <v>7637</v>
      </c>
    </row>
    <row r="1189" spans="1:2" ht="15">
      <c r="A1189" s="80" t="s">
        <v>1534</v>
      </c>
      <c r="B1189" s="79" t="s">
        <v>7637</v>
      </c>
    </row>
    <row r="1190" spans="1:2" ht="15">
      <c r="A1190" s="80" t="s">
        <v>1535</v>
      </c>
      <c r="B1190" s="79" t="s">
        <v>7637</v>
      </c>
    </row>
    <row r="1191" spans="1:2" ht="15">
      <c r="A1191" s="80" t="s">
        <v>1536</v>
      </c>
      <c r="B1191" s="79" t="s">
        <v>7637</v>
      </c>
    </row>
    <row r="1192" spans="1:2" ht="15">
      <c r="A1192" s="80" t="s">
        <v>1537</v>
      </c>
      <c r="B1192" s="79" t="s">
        <v>7637</v>
      </c>
    </row>
    <row r="1193" spans="1:2" ht="15">
      <c r="A1193" s="80" t="s">
        <v>1538</v>
      </c>
      <c r="B1193" s="79" t="s">
        <v>7637</v>
      </c>
    </row>
    <row r="1194" spans="1:2" ht="15">
      <c r="A1194" s="80" t="s">
        <v>1539</v>
      </c>
      <c r="B1194" s="79" t="s">
        <v>7637</v>
      </c>
    </row>
    <row r="1195" spans="1:2" ht="15">
      <c r="A1195" s="80" t="s">
        <v>1540</v>
      </c>
      <c r="B1195" s="79" t="s">
        <v>7637</v>
      </c>
    </row>
    <row r="1196" spans="1:2" ht="15">
      <c r="A1196" s="80" t="s">
        <v>1541</v>
      </c>
      <c r="B1196" s="79" t="s">
        <v>7637</v>
      </c>
    </row>
    <row r="1197" spans="1:2" ht="15">
      <c r="A1197" s="80" t="s">
        <v>1542</v>
      </c>
      <c r="B1197" s="79" t="s">
        <v>7637</v>
      </c>
    </row>
    <row r="1198" spans="1:2" ht="15">
      <c r="A1198" s="80" t="s">
        <v>1543</v>
      </c>
      <c r="B1198" s="79" t="s">
        <v>7637</v>
      </c>
    </row>
    <row r="1199" spans="1:2" ht="15">
      <c r="A1199" s="80" t="s">
        <v>1544</v>
      </c>
      <c r="B1199" s="79" t="s">
        <v>7637</v>
      </c>
    </row>
    <row r="1200" spans="1:2" ht="15">
      <c r="A1200" s="80" t="s">
        <v>1545</v>
      </c>
      <c r="B1200" s="79" t="s">
        <v>7637</v>
      </c>
    </row>
    <row r="1201" spans="1:2" ht="15">
      <c r="A1201" s="80" t="s">
        <v>1546</v>
      </c>
      <c r="B1201" s="79" t="s">
        <v>7637</v>
      </c>
    </row>
    <row r="1202" spans="1:2" ht="15">
      <c r="A1202" s="80" t="s">
        <v>1547</v>
      </c>
      <c r="B1202" s="79" t="s">
        <v>7637</v>
      </c>
    </row>
    <row r="1203" spans="1:2" ht="15">
      <c r="A1203" s="80" t="s">
        <v>1548</v>
      </c>
      <c r="B1203" s="79" t="s">
        <v>7637</v>
      </c>
    </row>
    <row r="1204" spans="1:2" ht="15">
      <c r="A1204" s="80" t="s">
        <v>1549</v>
      </c>
      <c r="B1204" s="79" t="s">
        <v>7637</v>
      </c>
    </row>
    <row r="1205" spans="1:2" ht="15">
      <c r="A1205" s="80" t="s">
        <v>1550</v>
      </c>
      <c r="B1205" s="79" t="s">
        <v>7637</v>
      </c>
    </row>
    <row r="1206" spans="1:2" ht="15">
      <c r="A1206" s="80" t="s">
        <v>1551</v>
      </c>
      <c r="B1206" s="79" t="s">
        <v>7637</v>
      </c>
    </row>
    <row r="1207" spans="1:2" ht="15">
      <c r="A1207" s="80" t="s">
        <v>1552</v>
      </c>
      <c r="B1207" s="79" t="s">
        <v>7637</v>
      </c>
    </row>
    <row r="1208" spans="1:2" ht="15">
      <c r="A1208" s="80" t="s">
        <v>1553</v>
      </c>
      <c r="B1208" s="79" t="s">
        <v>7637</v>
      </c>
    </row>
    <row r="1209" spans="1:2" ht="15">
      <c r="A1209" s="80" t="s">
        <v>1554</v>
      </c>
      <c r="B1209" s="79" t="s">
        <v>7637</v>
      </c>
    </row>
    <row r="1210" spans="1:2" ht="15">
      <c r="A1210" s="80" t="s">
        <v>1555</v>
      </c>
      <c r="B1210" s="79" t="s">
        <v>7637</v>
      </c>
    </row>
    <row r="1211" spans="1:2" ht="15">
      <c r="A1211" s="80" t="s">
        <v>1556</v>
      </c>
      <c r="B1211" s="79" t="s">
        <v>7637</v>
      </c>
    </row>
    <row r="1212" spans="1:2" ht="15">
      <c r="A1212" s="80" t="s">
        <v>1557</v>
      </c>
      <c r="B1212" s="79" t="s">
        <v>7637</v>
      </c>
    </row>
    <row r="1213" spans="1:2" ht="15">
      <c r="A1213" s="80" t="s">
        <v>1558</v>
      </c>
      <c r="B1213" s="79" t="s">
        <v>7637</v>
      </c>
    </row>
    <row r="1214" spans="1:2" ht="15">
      <c r="A1214" s="80" t="s">
        <v>1559</v>
      </c>
      <c r="B1214" s="79" t="s">
        <v>7637</v>
      </c>
    </row>
    <row r="1215" spans="1:2" ht="15">
      <c r="A1215" s="80" t="s">
        <v>1560</v>
      </c>
      <c r="B1215" s="79" t="s">
        <v>7637</v>
      </c>
    </row>
    <row r="1216" spans="1:2" ht="15">
      <c r="A1216" s="80" t="s">
        <v>1561</v>
      </c>
      <c r="B1216" s="79" t="s">
        <v>7637</v>
      </c>
    </row>
    <row r="1217" spans="1:2" ht="15">
      <c r="A1217" s="80" t="s">
        <v>1562</v>
      </c>
      <c r="B1217" s="79" t="s">
        <v>7637</v>
      </c>
    </row>
    <row r="1218" spans="1:2" ht="15">
      <c r="A1218" s="80" t="s">
        <v>1563</v>
      </c>
      <c r="B1218" s="79" t="s">
        <v>7637</v>
      </c>
    </row>
    <row r="1219" spans="1:2" ht="15">
      <c r="A1219" s="80" t="s">
        <v>1564</v>
      </c>
      <c r="B1219" s="79" t="s">
        <v>7637</v>
      </c>
    </row>
    <row r="1220" spans="1:2" ht="15">
      <c r="A1220" s="80" t="s">
        <v>1565</v>
      </c>
      <c r="B1220" s="79" t="s">
        <v>7637</v>
      </c>
    </row>
    <row r="1221" spans="1:2" ht="15">
      <c r="A1221" s="80" t="s">
        <v>1566</v>
      </c>
      <c r="B1221" s="79" t="s">
        <v>7637</v>
      </c>
    </row>
    <row r="1222" spans="1:2" ht="15">
      <c r="A1222" s="80" t="s">
        <v>1567</v>
      </c>
      <c r="B1222" s="79" t="s">
        <v>7637</v>
      </c>
    </row>
    <row r="1223" spans="1:2" ht="15">
      <c r="A1223" s="80" t="s">
        <v>1568</v>
      </c>
      <c r="B1223" s="79" t="s">
        <v>7637</v>
      </c>
    </row>
    <row r="1224" spans="1:2" ht="15">
      <c r="A1224" s="80" t="s">
        <v>1569</v>
      </c>
      <c r="B1224" s="79" t="s">
        <v>7637</v>
      </c>
    </row>
    <row r="1225" spans="1:2" ht="15">
      <c r="A1225" s="80" t="s">
        <v>1570</v>
      </c>
      <c r="B1225" s="79" t="s">
        <v>7637</v>
      </c>
    </row>
    <row r="1226" spans="1:2" ht="15">
      <c r="A1226" s="80" t="s">
        <v>1571</v>
      </c>
      <c r="B1226" s="79" t="s">
        <v>7637</v>
      </c>
    </row>
    <row r="1227" spans="1:2" ht="15">
      <c r="A1227" s="80" t="s">
        <v>1572</v>
      </c>
      <c r="B1227" s="79" t="s">
        <v>7637</v>
      </c>
    </row>
    <row r="1228" spans="1:2" ht="15">
      <c r="A1228" s="80" t="s">
        <v>1573</v>
      </c>
      <c r="B1228" s="79" t="s">
        <v>7637</v>
      </c>
    </row>
    <row r="1229" spans="1:2" ht="15">
      <c r="A1229" s="80" t="s">
        <v>1574</v>
      </c>
      <c r="B1229" s="79" t="s">
        <v>7637</v>
      </c>
    </row>
    <row r="1230" spans="1:2" ht="15">
      <c r="A1230" s="80" t="s">
        <v>1575</v>
      </c>
      <c r="B1230" s="79" t="s">
        <v>7637</v>
      </c>
    </row>
    <row r="1231" spans="1:2" ht="15">
      <c r="A1231" s="80" t="s">
        <v>1576</v>
      </c>
      <c r="B1231" s="79" t="s">
        <v>7637</v>
      </c>
    </row>
    <row r="1232" spans="1:2" ht="15">
      <c r="A1232" s="80" t="s">
        <v>1577</v>
      </c>
      <c r="B1232" s="79" t="s">
        <v>7637</v>
      </c>
    </row>
    <row r="1233" spans="1:2" ht="15">
      <c r="A1233" s="80" t="s">
        <v>1578</v>
      </c>
      <c r="B1233" s="79" t="s">
        <v>7637</v>
      </c>
    </row>
    <row r="1234" spans="1:2" ht="15">
      <c r="A1234" s="80" t="s">
        <v>1579</v>
      </c>
      <c r="B1234" s="79" t="s">
        <v>7637</v>
      </c>
    </row>
    <row r="1235" spans="1:2" ht="15">
      <c r="A1235" s="80" t="s">
        <v>1580</v>
      </c>
      <c r="B1235" s="79" t="s">
        <v>7637</v>
      </c>
    </row>
    <row r="1236" spans="1:2" ht="15">
      <c r="A1236" s="80" t="s">
        <v>1581</v>
      </c>
      <c r="B1236" s="79" t="s">
        <v>7637</v>
      </c>
    </row>
    <row r="1237" spans="1:2" ht="15">
      <c r="A1237" s="80" t="s">
        <v>1582</v>
      </c>
      <c r="B1237" s="79" t="s">
        <v>7637</v>
      </c>
    </row>
    <row r="1238" spans="1:2" ht="15">
      <c r="A1238" s="80" t="s">
        <v>1583</v>
      </c>
      <c r="B1238" s="79" t="s">
        <v>7637</v>
      </c>
    </row>
    <row r="1239" spans="1:2" ht="15">
      <c r="A1239" s="80" t="s">
        <v>1584</v>
      </c>
      <c r="B1239" s="79" t="s">
        <v>7637</v>
      </c>
    </row>
    <row r="1240" spans="1:2" ht="15">
      <c r="A1240" s="80" t="s">
        <v>1585</v>
      </c>
      <c r="B1240" s="79" t="s">
        <v>7637</v>
      </c>
    </row>
    <row r="1241" spans="1:2" ht="15">
      <c r="A1241" s="80" t="s">
        <v>1586</v>
      </c>
      <c r="B1241" s="79" t="s">
        <v>7637</v>
      </c>
    </row>
    <row r="1242" spans="1:2" ht="15">
      <c r="A1242" s="80" t="s">
        <v>1587</v>
      </c>
      <c r="B1242" s="79" t="s">
        <v>7637</v>
      </c>
    </row>
    <row r="1243" spans="1:2" ht="15">
      <c r="A1243" s="80" t="s">
        <v>1588</v>
      </c>
      <c r="B1243" s="79" t="s">
        <v>7637</v>
      </c>
    </row>
    <row r="1244" spans="1:2" ht="15">
      <c r="A1244" s="80" t="s">
        <v>1589</v>
      </c>
      <c r="B1244" s="79" t="s">
        <v>7637</v>
      </c>
    </row>
    <row r="1245" spans="1:2" ht="15">
      <c r="A1245" s="80" t="s">
        <v>1590</v>
      </c>
      <c r="B1245" s="79" t="s">
        <v>7637</v>
      </c>
    </row>
    <row r="1246" spans="1:2" ht="15">
      <c r="A1246" s="80" t="s">
        <v>1591</v>
      </c>
      <c r="B1246" s="79" t="s">
        <v>7637</v>
      </c>
    </row>
    <row r="1247" spans="1:2" ht="15">
      <c r="A1247" s="80" t="s">
        <v>1592</v>
      </c>
      <c r="B1247" s="79" t="s">
        <v>7637</v>
      </c>
    </row>
    <row r="1248" spans="1:2" ht="15">
      <c r="A1248" s="80" t="s">
        <v>1593</v>
      </c>
      <c r="B1248" s="79" t="s">
        <v>7637</v>
      </c>
    </row>
    <row r="1249" spans="1:2" ht="15">
      <c r="A1249" s="80" t="s">
        <v>1594</v>
      </c>
      <c r="B1249" s="79" t="s">
        <v>7637</v>
      </c>
    </row>
    <row r="1250" spans="1:2" ht="15">
      <c r="A1250" s="80" t="s">
        <v>1595</v>
      </c>
      <c r="B1250" s="79" t="s">
        <v>7637</v>
      </c>
    </row>
    <row r="1251" spans="1:2" ht="15">
      <c r="A1251" s="80" t="s">
        <v>1596</v>
      </c>
      <c r="B1251" s="79" t="s">
        <v>7637</v>
      </c>
    </row>
    <row r="1252" spans="1:2" ht="15">
      <c r="A1252" s="80" t="s">
        <v>1597</v>
      </c>
      <c r="B1252" s="79" t="s">
        <v>7637</v>
      </c>
    </row>
    <row r="1253" spans="1:2" ht="15">
      <c r="A1253" s="80" t="s">
        <v>1598</v>
      </c>
      <c r="B1253" s="79" t="s">
        <v>7637</v>
      </c>
    </row>
    <row r="1254" spans="1:2" ht="15">
      <c r="A1254" s="80" t="s">
        <v>1599</v>
      </c>
      <c r="B1254" s="79" t="s">
        <v>7637</v>
      </c>
    </row>
    <row r="1255" spans="1:2" ht="15">
      <c r="A1255" s="80" t="s">
        <v>1600</v>
      </c>
      <c r="B1255" s="79" t="s">
        <v>7637</v>
      </c>
    </row>
    <row r="1256" spans="1:2" ht="15">
      <c r="A1256" s="80" t="s">
        <v>1601</v>
      </c>
      <c r="B1256" s="79" t="s">
        <v>7637</v>
      </c>
    </row>
    <row r="1257" spans="1:2" ht="15">
      <c r="A1257" s="80" t="s">
        <v>1602</v>
      </c>
      <c r="B1257" s="79" t="s">
        <v>7637</v>
      </c>
    </row>
    <row r="1258" spans="1:2" ht="15">
      <c r="A1258" s="80" t="s">
        <v>1603</v>
      </c>
      <c r="B1258" s="79" t="s">
        <v>7637</v>
      </c>
    </row>
    <row r="1259" spans="1:2" ht="15">
      <c r="A1259" s="80" t="s">
        <v>1604</v>
      </c>
      <c r="B1259" s="79" t="s">
        <v>7637</v>
      </c>
    </row>
    <row r="1260" spans="1:2" ht="15">
      <c r="A1260" s="80" t="s">
        <v>1605</v>
      </c>
      <c r="B1260" s="79" t="s">
        <v>7637</v>
      </c>
    </row>
    <row r="1261" spans="1:2" ht="15">
      <c r="A1261" s="80" t="s">
        <v>1606</v>
      </c>
      <c r="B1261" s="79" t="s">
        <v>7637</v>
      </c>
    </row>
    <row r="1262" spans="1:2" ht="15">
      <c r="A1262" s="80" t="s">
        <v>1607</v>
      </c>
      <c r="B1262" s="79" t="s">
        <v>7637</v>
      </c>
    </row>
    <row r="1263" spans="1:2" ht="15">
      <c r="A1263" s="80" t="s">
        <v>1608</v>
      </c>
      <c r="B1263" s="79" t="s">
        <v>7637</v>
      </c>
    </row>
    <row r="1264" spans="1:2" ht="15">
      <c r="A1264" s="80" t="s">
        <v>1609</v>
      </c>
      <c r="B1264" s="79" t="s">
        <v>7637</v>
      </c>
    </row>
    <row r="1265" spans="1:2" ht="15">
      <c r="A1265" s="80" t="s">
        <v>1610</v>
      </c>
      <c r="B1265" s="79" t="s">
        <v>7637</v>
      </c>
    </row>
    <row r="1266" spans="1:2" ht="15">
      <c r="A1266" s="80" t="s">
        <v>1611</v>
      </c>
      <c r="B1266" s="79" t="s">
        <v>7637</v>
      </c>
    </row>
    <row r="1267" spans="1:2" ht="15">
      <c r="A1267" s="80" t="s">
        <v>1612</v>
      </c>
      <c r="B1267" s="79" t="s">
        <v>7637</v>
      </c>
    </row>
    <row r="1268" spans="1:2" ht="15">
      <c r="A1268" s="80" t="s">
        <v>1613</v>
      </c>
      <c r="B1268" s="79" t="s">
        <v>7637</v>
      </c>
    </row>
    <row r="1269" spans="1:2" ht="15">
      <c r="A1269" s="80" t="s">
        <v>1614</v>
      </c>
      <c r="B1269" s="79" t="s">
        <v>7637</v>
      </c>
    </row>
    <row r="1270" spans="1:2" ht="15">
      <c r="A1270" s="80" t="s">
        <v>1615</v>
      </c>
      <c r="B1270" s="79" t="s">
        <v>7637</v>
      </c>
    </row>
    <row r="1271" spans="1:2" ht="15">
      <c r="A1271" s="80" t="s">
        <v>1616</v>
      </c>
      <c r="B1271" s="79" t="s">
        <v>7637</v>
      </c>
    </row>
    <row r="1272" spans="1:2" ht="15">
      <c r="A1272" s="80" t="s">
        <v>1617</v>
      </c>
      <c r="B1272" s="79" t="s">
        <v>7637</v>
      </c>
    </row>
    <row r="1273" spans="1:2" ht="15">
      <c r="A1273" s="80" t="s">
        <v>1618</v>
      </c>
      <c r="B1273" s="79" t="s">
        <v>7637</v>
      </c>
    </row>
    <row r="1274" spans="1:2" ht="15">
      <c r="A1274" s="80" t="s">
        <v>1619</v>
      </c>
      <c r="B1274" s="79" t="s">
        <v>7637</v>
      </c>
    </row>
    <row r="1275" spans="1:2" ht="15">
      <c r="A1275" s="80" t="s">
        <v>1620</v>
      </c>
      <c r="B1275" s="79" t="s">
        <v>7637</v>
      </c>
    </row>
    <row r="1276" spans="1:2" ht="15">
      <c r="A1276" s="80" t="s">
        <v>1621</v>
      </c>
      <c r="B1276" s="79" t="s">
        <v>7637</v>
      </c>
    </row>
    <row r="1277" spans="1:2" ht="15">
      <c r="A1277" s="80" t="s">
        <v>1622</v>
      </c>
      <c r="B1277" s="79" t="s">
        <v>7637</v>
      </c>
    </row>
    <row r="1278" spans="1:2" ht="15">
      <c r="A1278" s="80" t="s">
        <v>1623</v>
      </c>
      <c r="B1278" s="79" t="s">
        <v>7637</v>
      </c>
    </row>
    <row r="1279" spans="1:2" ht="15">
      <c r="A1279" s="80" t="s">
        <v>1624</v>
      </c>
      <c r="B1279" s="79" t="s">
        <v>7637</v>
      </c>
    </row>
    <row r="1280" spans="1:2" ht="15">
      <c r="A1280" s="80" t="s">
        <v>1625</v>
      </c>
      <c r="B1280" s="79" t="s">
        <v>7637</v>
      </c>
    </row>
    <row r="1281" spans="1:2" ht="15">
      <c r="A1281" s="80" t="s">
        <v>1626</v>
      </c>
      <c r="B1281" s="79" t="s">
        <v>7637</v>
      </c>
    </row>
    <row r="1282" spans="1:2" ht="15">
      <c r="A1282" s="80" t="s">
        <v>1627</v>
      </c>
      <c r="B1282" s="79" t="s">
        <v>7637</v>
      </c>
    </row>
    <row r="1283" spans="1:2" ht="15">
      <c r="A1283" s="80" t="s">
        <v>1628</v>
      </c>
      <c r="B1283" s="79" t="s">
        <v>7637</v>
      </c>
    </row>
    <row r="1284" spans="1:2" ht="15">
      <c r="A1284" s="80" t="s">
        <v>1629</v>
      </c>
      <c r="B1284" s="79" t="s">
        <v>7637</v>
      </c>
    </row>
    <row r="1285" spans="1:2" ht="15">
      <c r="A1285" s="80" t="s">
        <v>1630</v>
      </c>
      <c r="B1285" s="79" t="s">
        <v>7637</v>
      </c>
    </row>
    <row r="1286" spans="1:2" ht="15">
      <c r="A1286" s="80" t="s">
        <v>1631</v>
      </c>
      <c r="B1286" s="79" t="s">
        <v>7637</v>
      </c>
    </row>
    <row r="1287" spans="1:2" ht="15">
      <c r="A1287" s="80" t="s">
        <v>1632</v>
      </c>
      <c r="B1287" s="79" t="s">
        <v>7637</v>
      </c>
    </row>
    <row r="1288" spans="1:2" ht="15">
      <c r="A1288" s="80" t="s">
        <v>1633</v>
      </c>
      <c r="B1288" s="79" t="s">
        <v>7637</v>
      </c>
    </row>
    <row r="1289" spans="1:2" ht="15">
      <c r="A1289" s="80" t="s">
        <v>1634</v>
      </c>
      <c r="B1289" s="79" t="s">
        <v>7637</v>
      </c>
    </row>
    <row r="1290" spans="1:2" ht="15">
      <c r="A1290" s="80" t="s">
        <v>1635</v>
      </c>
      <c r="B1290" s="79" t="s">
        <v>7637</v>
      </c>
    </row>
    <row r="1291" spans="1:2" ht="15">
      <c r="A1291" s="80" t="s">
        <v>1636</v>
      </c>
      <c r="B1291" s="79" t="s">
        <v>7637</v>
      </c>
    </row>
    <row r="1292" spans="1:2" ht="15">
      <c r="A1292" s="80" t="s">
        <v>1637</v>
      </c>
      <c r="B1292" s="79" t="s">
        <v>7637</v>
      </c>
    </row>
    <row r="1293" spans="1:2" ht="15">
      <c r="A1293" s="80" t="s">
        <v>1638</v>
      </c>
      <c r="B1293" s="79" t="s">
        <v>7637</v>
      </c>
    </row>
    <row r="1294" spans="1:2" ht="15">
      <c r="A1294" s="80" t="s">
        <v>422</v>
      </c>
      <c r="B1294" s="79" t="s">
        <v>7637</v>
      </c>
    </row>
    <row r="1295" spans="1:2" ht="15">
      <c r="A1295" s="80" t="s">
        <v>1639</v>
      </c>
      <c r="B1295" s="79" t="s">
        <v>7637</v>
      </c>
    </row>
    <row r="1296" spans="1:2" ht="15">
      <c r="A1296" s="80" t="s">
        <v>1640</v>
      </c>
      <c r="B1296" s="79" t="s">
        <v>7637</v>
      </c>
    </row>
    <row r="1297" spans="1:2" ht="15">
      <c r="A1297" s="80" t="s">
        <v>1641</v>
      </c>
      <c r="B1297" s="79" t="s">
        <v>7637</v>
      </c>
    </row>
    <row r="1298" spans="1:2" ht="15">
      <c r="A1298" s="80" t="s">
        <v>1642</v>
      </c>
      <c r="B1298" s="79" t="s">
        <v>7637</v>
      </c>
    </row>
    <row r="1299" spans="1:2" ht="15">
      <c r="A1299" s="80" t="s">
        <v>1643</v>
      </c>
      <c r="B1299" s="79" t="s">
        <v>7637</v>
      </c>
    </row>
    <row r="1300" spans="1:2" ht="15">
      <c r="A1300" s="80" t="s">
        <v>1644</v>
      </c>
      <c r="B1300" s="79" t="s">
        <v>7637</v>
      </c>
    </row>
    <row r="1301" spans="1:2" ht="15">
      <c r="A1301" s="80" t="s">
        <v>1645</v>
      </c>
      <c r="B1301" s="79" t="s">
        <v>7637</v>
      </c>
    </row>
    <row r="1302" spans="1:2" ht="15">
      <c r="A1302" s="80" t="s">
        <v>1646</v>
      </c>
      <c r="B1302" s="79" t="s">
        <v>7637</v>
      </c>
    </row>
    <row r="1303" spans="1:2" ht="15">
      <c r="A1303" s="80" t="s">
        <v>1647</v>
      </c>
      <c r="B1303" s="79" t="s">
        <v>7637</v>
      </c>
    </row>
    <row r="1304" spans="1:2" ht="15">
      <c r="A1304" s="80" t="s">
        <v>1648</v>
      </c>
      <c r="B1304" s="79" t="s">
        <v>7637</v>
      </c>
    </row>
    <row r="1305" spans="1:2" ht="15">
      <c r="A1305" s="80" t="s">
        <v>1649</v>
      </c>
      <c r="B1305" s="79" t="s">
        <v>7637</v>
      </c>
    </row>
    <row r="1306" spans="1:2" ht="15">
      <c r="A1306" s="80" t="s">
        <v>1650</v>
      </c>
      <c r="B1306" s="79" t="s">
        <v>7637</v>
      </c>
    </row>
    <row r="1307" spans="1:2" ht="15">
      <c r="A1307" s="80" t="s">
        <v>1651</v>
      </c>
      <c r="B1307" s="79" t="s">
        <v>7637</v>
      </c>
    </row>
    <row r="1308" spans="1:2" ht="15">
      <c r="A1308" s="80" t="s">
        <v>1652</v>
      </c>
      <c r="B1308" s="79" t="s">
        <v>7637</v>
      </c>
    </row>
    <row r="1309" spans="1:2" ht="15">
      <c r="A1309" s="80" t="s">
        <v>1653</v>
      </c>
      <c r="B1309" s="79" t="s">
        <v>7637</v>
      </c>
    </row>
    <row r="1310" spans="1:2" ht="15">
      <c r="A1310" s="80" t="s">
        <v>1654</v>
      </c>
      <c r="B1310" s="79" t="s">
        <v>7637</v>
      </c>
    </row>
    <row r="1311" spans="1:2" ht="15">
      <c r="A1311" s="80" t="s">
        <v>1655</v>
      </c>
      <c r="B1311" s="79" t="s">
        <v>7637</v>
      </c>
    </row>
    <row r="1312" spans="1:2" ht="15">
      <c r="A1312" s="80" t="s">
        <v>1656</v>
      </c>
      <c r="B1312" s="79" t="s">
        <v>7637</v>
      </c>
    </row>
    <row r="1313" spans="1:2" ht="15">
      <c r="A1313" s="80" t="s">
        <v>1657</v>
      </c>
      <c r="B1313" s="79" t="s">
        <v>7637</v>
      </c>
    </row>
    <row r="1314" spans="1:2" ht="15">
      <c r="A1314" s="80" t="s">
        <v>1658</v>
      </c>
      <c r="B1314" s="79" t="s">
        <v>7637</v>
      </c>
    </row>
    <row r="1315" spans="1:2" ht="15">
      <c r="A1315" s="80" t="s">
        <v>1659</v>
      </c>
      <c r="B1315" s="79" t="s">
        <v>7637</v>
      </c>
    </row>
    <row r="1316" spans="1:2" ht="15">
      <c r="A1316" s="80" t="s">
        <v>1660</v>
      </c>
      <c r="B1316" s="79" t="s">
        <v>7637</v>
      </c>
    </row>
    <row r="1317" spans="1:2" ht="15">
      <c r="A1317" s="80" t="s">
        <v>1661</v>
      </c>
      <c r="B1317" s="79" t="s">
        <v>7637</v>
      </c>
    </row>
    <row r="1318" spans="1:2" ht="15">
      <c r="A1318" s="80" t="s">
        <v>1662</v>
      </c>
      <c r="B1318" s="79" t="s">
        <v>7637</v>
      </c>
    </row>
    <row r="1319" spans="1:2" ht="15">
      <c r="A1319" s="80" t="s">
        <v>1663</v>
      </c>
      <c r="B1319" s="79" t="s">
        <v>7637</v>
      </c>
    </row>
    <row r="1320" spans="1:2" ht="15">
      <c r="A1320" s="80" t="s">
        <v>1664</v>
      </c>
      <c r="B1320" s="79" t="s">
        <v>7637</v>
      </c>
    </row>
    <row r="1321" spans="1:2" ht="15">
      <c r="A1321" s="80" t="s">
        <v>1665</v>
      </c>
      <c r="B1321" s="79" t="s">
        <v>7637</v>
      </c>
    </row>
    <row r="1322" spans="1:2" ht="15">
      <c r="A1322" s="80" t="s">
        <v>1666</v>
      </c>
      <c r="B1322" s="79" t="s">
        <v>7637</v>
      </c>
    </row>
    <row r="1323" spans="1:2" ht="15">
      <c r="A1323" s="80" t="s">
        <v>1667</v>
      </c>
      <c r="B1323" s="79" t="s">
        <v>7637</v>
      </c>
    </row>
    <row r="1324" spans="1:2" ht="15">
      <c r="A1324" s="80" t="s">
        <v>1668</v>
      </c>
      <c r="B1324" s="79" t="s">
        <v>7637</v>
      </c>
    </row>
    <row r="1325" spans="1:2" ht="15">
      <c r="A1325" s="80" t="s">
        <v>1669</v>
      </c>
      <c r="B1325" s="79" t="s">
        <v>7637</v>
      </c>
    </row>
    <row r="1326" spans="1:2" ht="15">
      <c r="A1326" s="80" t="s">
        <v>1670</v>
      </c>
      <c r="B1326" s="79" t="s">
        <v>7637</v>
      </c>
    </row>
    <row r="1327" spans="1:2" ht="15">
      <c r="A1327" s="80" t="s">
        <v>1671</v>
      </c>
      <c r="B1327" s="79" t="s">
        <v>7637</v>
      </c>
    </row>
    <row r="1328" spans="1:2" ht="15">
      <c r="A1328" s="80" t="s">
        <v>1672</v>
      </c>
      <c r="B1328" s="79" t="s">
        <v>7637</v>
      </c>
    </row>
    <row r="1329" spans="1:2" ht="15">
      <c r="A1329" s="80" t="s">
        <v>1673</v>
      </c>
      <c r="B1329" s="79" t="s">
        <v>7637</v>
      </c>
    </row>
    <row r="1330" spans="1:2" ht="15">
      <c r="A1330" s="80" t="s">
        <v>1674</v>
      </c>
      <c r="B1330" s="79" t="s">
        <v>7637</v>
      </c>
    </row>
    <row r="1331" spans="1:2" ht="15">
      <c r="A1331" s="80" t="s">
        <v>1675</v>
      </c>
      <c r="B1331" s="79" t="s">
        <v>7637</v>
      </c>
    </row>
    <row r="1332" spans="1:2" ht="15">
      <c r="A1332" s="80" t="s">
        <v>1676</v>
      </c>
      <c r="B1332" s="79" t="s">
        <v>7637</v>
      </c>
    </row>
    <row r="1333" spans="1:2" ht="15">
      <c r="A1333" s="80" t="s">
        <v>1677</v>
      </c>
      <c r="B1333" s="79" t="s">
        <v>7637</v>
      </c>
    </row>
    <row r="1334" spans="1:2" ht="15">
      <c r="A1334" s="80" t="s">
        <v>1678</v>
      </c>
      <c r="B1334" s="79" t="s">
        <v>7637</v>
      </c>
    </row>
    <row r="1335" spans="1:2" ht="15">
      <c r="A1335" s="80" t="s">
        <v>1679</v>
      </c>
      <c r="B1335" s="79" t="s">
        <v>7637</v>
      </c>
    </row>
    <row r="1336" spans="1:2" ht="15">
      <c r="A1336" s="80" t="s">
        <v>1680</v>
      </c>
      <c r="B1336" s="79" t="s">
        <v>7637</v>
      </c>
    </row>
    <row r="1337" spans="1:2" ht="15">
      <c r="A1337" s="80" t="s">
        <v>1681</v>
      </c>
      <c r="B1337" s="79" t="s">
        <v>7637</v>
      </c>
    </row>
    <row r="1338" spans="1:2" ht="15">
      <c r="A1338" s="80" t="s">
        <v>1682</v>
      </c>
      <c r="B1338" s="79" t="s">
        <v>7637</v>
      </c>
    </row>
    <row r="1339" spans="1:2" ht="15">
      <c r="A1339" s="80" t="s">
        <v>1683</v>
      </c>
      <c r="B1339" s="79" t="s">
        <v>7637</v>
      </c>
    </row>
    <row r="1340" spans="1:2" ht="15">
      <c r="A1340" s="80" t="s">
        <v>1684</v>
      </c>
      <c r="B1340" s="79" t="s">
        <v>7637</v>
      </c>
    </row>
    <row r="1341" spans="1:2" ht="15">
      <c r="A1341" s="80" t="s">
        <v>1685</v>
      </c>
      <c r="B1341" s="79" t="s">
        <v>7637</v>
      </c>
    </row>
    <row r="1342" spans="1:2" ht="15">
      <c r="A1342" s="80" t="s">
        <v>1686</v>
      </c>
      <c r="B1342" s="79" t="s">
        <v>7637</v>
      </c>
    </row>
    <row r="1343" spans="1:2" ht="15">
      <c r="A1343" s="80" t="s">
        <v>1687</v>
      </c>
      <c r="B1343" s="79" t="s">
        <v>7637</v>
      </c>
    </row>
    <row r="1344" spans="1:2" ht="15">
      <c r="A1344" s="80" t="s">
        <v>1688</v>
      </c>
      <c r="B1344" s="79" t="s">
        <v>7637</v>
      </c>
    </row>
    <row r="1345" spans="1:2" ht="15">
      <c r="A1345" s="80" t="s">
        <v>1689</v>
      </c>
      <c r="B1345" s="79" t="s">
        <v>7637</v>
      </c>
    </row>
    <row r="1346" spans="1:2" ht="15">
      <c r="A1346" s="80" t="s">
        <v>1690</v>
      </c>
      <c r="B1346" s="79" t="s">
        <v>7637</v>
      </c>
    </row>
    <row r="1347" spans="1:2" ht="15">
      <c r="A1347" s="80" t="s">
        <v>1691</v>
      </c>
      <c r="B1347" s="79" t="s">
        <v>7637</v>
      </c>
    </row>
    <row r="1348" spans="1:2" ht="15">
      <c r="A1348" s="80" t="s">
        <v>1692</v>
      </c>
      <c r="B1348" s="79" t="s">
        <v>7637</v>
      </c>
    </row>
    <row r="1349" spans="1:2" ht="15">
      <c r="A1349" s="80" t="s">
        <v>1693</v>
      </c>
      <c r="B1349" s="79" t="s">
        <v>7637</v>
      </c>
    </row>
    <row r="1350" spans="1:2" ht="15">
      <c r="A1350" s="80" t="s">
        <v>1694</v>
      </c>
      <c r="B1350" s="79" t="s">
        <v>7637</v>
      </c>
    </row>
    <row r="1351" spans="1:2" ht="15">
      <c r="A1351" s="80" t="s">
        <v>1695</v>
      </c>
      <c r="B1351" s="79" t="s">
        <v>7637</v>
      </c>
    </row>
    <row r="1352" spans="1:2" ht="15">
      <c r="A1352" s="80" t="s">
        <v>1696</v>
      </c>
      <c r="B1352" s="79" t="s">
        <v>7637</v>
      </c>
    </row>
    <row r="1353" spans="1:2" ht="15">
      <c r="A1353" s="80" t="s">
        <v>1697</v>
      </c>
      <c r="B1353" s="79" t="s">
        <v>7637</v>
      </c>
    </row>
    <row r="1354" spans="1:2" ht="15">
      <c r="A1354" s="80" t="s">
        <v>1698</v>
      </c>
      <c r="B1354" s="79" t="s">
        <v>7637</v>
      </c>
    </row>
    <row r="1355" spans="1:2" ht="15">
      <c r="A1355" s="80" t="s">
        <v>1699</v>
      </c>
      <c r="B1355" s="79" t="s">
        <v>7637</v>
      </c>
    </row>
    <row r="1356" spans="1:2" ht="15">
      <c r="A1356" s="80" t="s">
        <v>1700</v>
      </c>
      <c r="B1356" s="79" t="s">
        <v>7637</v>
      </c>
    </row>
    <row r="1357" spans="1:2" ht="15">
      <c r="A1357" s="80" t="s">
        <v>1701</v>
      </c>
      <c r="B1357" s="79" t="s">
        <v>7637</v>
      </c>
    </row>
    <row r="1358" spans="1:2" ht="15">
      <c r="A1358" s="80" t="s">
        <v>1702</v>
      </c>
      <c r="B1358" s="79" t="s">
        <v>7637</v>
      </c>
    </row>
    <row r="1359" spans="1:2" ht="15">
      <c r="A1359" s="80" t="s">
        <v>1703</v>
      </c>
      <c r="B1359" s="79" t="s">
        <v>7637</v>
      </c>
    </row>
    <row r="1360" spans="1:2" ht="15">
      <c r="A1360" s="80" t="s">
        <v>1704</v>
      </c>
      <c r="B1360" s="79" t="s">
        <v>7637</v>
      </c>
    </row>
    <row r="1361" spans="1:2" ht="15">
      <c r="A1361" s="80" t="s">
        <v>1705</v>
      </c>
      <c r="B1361" s="79" t="s">
        <v>7637</v>
      </c>
    </row>
    <row r="1362" spans="1:2" ht="15">
      <c r="A1362" s="80" t="s">
        <v>418</v>
      </c>
      <c r="B1362" s="79" t="s">
        <v>7637</v>
      </c>
    </row>
    <row r="1363" spans="1:2" ht="15">
      <c r="A1363" s="80" t="s">
        <v>1706</v>
      </c>
      <c r="B1363" s="79" t="s">
        <v>7637</v>
      </c>
    </row>
    <row r="1364" spans="1:2" ht="15">
      <c r="A1364" s="80" t="s">
        <v>1707</v>
      </c>
      <c r="B1364" s="79" t="s">
        <v>7637</v>
      </c>
    </row>
    <row r="1365" spans="1:2" ht="15">
      <c r="A1365" s="80" t="s">
        <v>1708</v>
      </c>
      <c r="B1365" s="79" t="s">
        <v>7637</v>
      </c>
    </row>
    <row r="1366" spans="1:2" ht="15">
      <c r="A1366" s="80" t="s">
        <v>1709</v>
      </c>
      <c r="B1366" s="79" t="s">
        <v>7637</v>
      </c>
    </row>
    <row r="1367" spans="1:2" ht="15">
      <c r="A1367" s="80" t="s">
        <v>1710</v>
      </c>
      <c r="B1367" s="79" t="s">
        <v>7637</v>
      </c>
    </row>
    <row r="1368" spans="1:2" ht="15">
      <c r="A1368" s="80" t="s">
        <v>1711</v>
      </c>
      <c r="B1368" s="79" t="s">
        <v>7637</v>
      </c>
    </row>
    <row r="1369" spans="1:2" ht="15">
      <c r="A1369" s="80" t="s">
        <v>1712</v>
      </c>
      <c r="B1369" s="79" t="s">
        <v>7637</v>
      </c>
    </row>
    <row r="1370" spans="1:2" ht="15">
      <c r="A1370" s="80" t="s">
        <v>1713</v>
      </c>
      <c r="B1370" s="79" t="s">
        <v>7637</v>
      </c>
    </row>
    <row r="1371" spans="1:2" ht="15">
      <c r="A1371" s="80" t="s">
        <v>1714</v>
      </c>
      <c r="B1371" s="79" t="s">
        <v>7637</v>
      </c>
    </row>
    <row r="1372" spans="1:2" ht="15">
      <c r="A1372" s="80" t="s">
        <v>1715</v>
      </c>
      <c r="B1372" s="79" t="s">
        <v>7637</v>
      </c>
    </row>
    <row r="1373" spans="1:2" ht="15">
      <c r="A1373" s="80" t="s">
        <v>1716</v>
      </c>
      <c r="B1373" s="79" t="s">
        <v>7637</v>
      </c>
    </row>
    <row r="1374" spans="1:2" ht="15">
      <c r="A1374" s="80" t="s">
        <v>1717</v>
      </c>
      <c r="B1374" s="79" t="s">
        <v>7637</v>
      </c>
    </row>
    <row r="1375" spans="1:2" ht="15">
      <c r="A1375" s="80" t="s">
        <v>1718</v>
      </c>
      <c r="B1375" s="79" t="s">
        <v>7637</v>
      </c>
    </row>
    <row r="1376" spans="1:2" ht="15">
      <c r="A1376" s="80" t="s">
        <v>1719</v>
      </c>
      <c r="B1376" s="79" t="s">
        <v>7637</v>
      </c>
    </row>
    <row r="1377" spans="1:2" ht="15">
      <c r="A1377" s="80" t="s">
        <v>1720</v>
      </c>
      <c r="B1377" s="79" t="s">
        <v>7637</v>
      </c>
    </row>
    <row r="1378" spans="1:2" ht="15">
      <c r="A1378" s="80" t="s">
        <v>1721</v>
      </c>
      <c r="B1378" s="79" t="s">
        <v>7637</v>
      </c>
    </row>
    <row r="1379" spans="1:2" ht="15">
      <c r="A1379" s="80" t="s">
        <v>1722</v>
      </c>
      <c r="B1379" s="79" t="s">
        <v>7637</v>
      </c>
    </row>
    <row r="1380" spans="1:2" ht="15">
      <c r="A1380" s="80" t="s">
        <v>1723</v>
      </c>
      <c r="B1380" s="79" t="s">
        <v>7637</v>
      </c>
    </row>
    <row r="1381" spans="1:2" ht="15">
      <c r="A1381" s="80" t="s">
        <v>1724</v>
      </c>
      <c r="B1381" s="79" t="s">
        <v>7637</v>
      </c>
    </row>
    <row r="1382" spans="1:2" ht="15">
      <c r="A1382" s="80" t="s">
        <v>1725</v>
      </c>
      <c r="B1382" s="79" t="s">
        <v>7637</v>
      </c>
    </row>
    <row r="1383" spans="1:2" ht="15">
      <c r="A1383" s="80" t="s">
        <v>1726</v>
      </c>
      <c r="B1383" s="79" t="s">
        <v>7637</v>
      </c>
    </row>
    <row r="1384" spans="1:2" ht="15">
      <c r="A1384" s="80" t="s">
        <v>1727</v>
      </c>
      <c r="B1384" s="79" t="s">
        <v>7637</v>
      </c>
    </row>
    <row r="1385" spans="1:2" ht="15">
      <c r="A1385" s="80" t="s">
        <v>1728</v>
      </c>
      <c r="B1385" s="79" t="s">
        <v>7637</v>
      </c>
    </row>
    <row r="1386" spans="1:2" ht="15">
      <c r="A1386" s="80" t="s">
        <v>1729</v>
      </c>
      <c r="B1386" s="79" t="s">
        <v>7637</v>
      </c>
    </row>
    <row r="1387" spans="1:2" ht="15">
      <c r="A1387" s="80" t="s">
        <v>1730</v>
      </c>
      <c r="B1387" s="79" t="s">
        <v>7637</v>
      </c>
    </row>
    <row r="1388" spans="1:2" ht="15">
      <c r="A1388" s="80" t="s">
        <v>1731</v>
      </c>
      <c r="B1388" s="79" t="s">
        <v>7637</v>
      </c>
    </row>
    <row r="1389" spans="1:2" ht="15">
      <c r="A1389" s="80" t="s">
        <v>1732</v>
      </c>
      <c r="B1389" s="79" t="s">
        <v>7637</v>
      </c>
    </row>
    <row r="1390" spans="1:2" ht="15">
      <c r="A1390" s="80" t="s">
        <v>1733</v>
      </c>
      <c r="B1390" s="79" t="s">
        <v>7637</v>
      </c>
    </row>
    <row r="1391" spans="1:2" ht="15">
      <c r="A1391" s="80" t="s">
        <v>1734</v>
      </c>
      <c r="B1391" s="79" t="s">
        <v>7637</v>
      </c>
    </row>
    <row r="1392" spans="1:2" ht="15">
      <c r="A1392" s="80" t="s">
        <v>1735</v>
      </c>
      <c r="B1392" s="79" t="s">
        <v>7637</v>
      </c>
    </row>
    <row r="1393" spans="1:2" ht="15">
      <c r="A1393" s="80" t="s">
        <v>1736</v>
      </c>
      <c r="B1393" s="79" t="s">
        <v>7637</v>
      </c>
    </row>
    <row r="1394" spans="1:2" ht="15">
      <c r="A1394" s="80" t="s">
        <v>1737</v>
      </c>
      <c r="B1394" s="79" t="s">
        <v>7637</v>
      </c>
    </row>
    <row r="1395" spans="1:2" ht="15">
      <c r="A1395" s="80" t="s">
        <v>1738</v>
      </c>
      <c r="B1395" s="79" t="s">
        <v>7637</v>
      </c>
    </row>
    <row r="1396" spans="1:2" ht="15">
      <c r="A1396" s="80" t="s">
        <v>1739</v>
      </c>
      <c r="B1396" s="79" t="s">
        <v>7637</v>
      </c>
    </row>
    <row r="1397" spans="1:2" ht="15">
      <c r="A1397" s="80" t="s">
        <v>1740</v>
      </c>
      <c r="B1397" s="79" t="s">
        <v>7637</v>
      </c>
    </row>
    <row r="1398" spans="1:2" ht="15">
      <c r="A1398" s="80" t="s">
        <v>1741</v>
      </c>
      <c r="B1398" s="79" t="s">
        <v>7637</v>
      </c>
    </row>
    <row r="1399" spans="1:2" ht="15">
      <c r="A1399" s="80" t="s">
        <v>1742</v>
      </c>
      <c r="B1399" s="79" t="s">
        <v>7637</v>
      </c>
    </row>
    <row r="1400" spans="1:2" ht="15">
      <c r="A1400" s="80" t="s">
        <v>1743</v>
      </c>
      <c r="B1400" s="79" t="s">
        <v>7637</v>
      </c>
    </row>
    <row r="1401" spans="1:2" ht="15">
      <c r="A1401" s="80" t="s">
        <v>1744</v>
      </c>
      <c r="B1401" s="79" t="s">
        <v>7637</v>
      </c>
    </row>
    <row r="1402" spans="1:2" ht="15">
      <c r="A1402" s="80" t="s">
        <v>1745</v>
      </c>
      <c r="B1402" s="79" t="s">
        <v>7637</v>
      </c>
    </row>
    <row r="1403" spans="1:2" ht="15">
      <c r="A1403" s="80" t="s">
        <v>1746</v>
      </c>
      <c r="B1403" s="79" t="s">
        <v>7637</v>
      </c>
    </row>
    <row r="1404" spans="1:2" ht="15">
      <c r="A1404" s="80" t="s">
        <v>1747</v>
      </c>
      <c r="B1404" s="79" t="s">
        <v>7637</v>
      </c>
    </row>
    <row r="1405" spans="1:2" ht="15">
      <c r="A1405" s="80" t="s">
        <v>1748</v>
      </c>
      <c r="B1405" s="79" t="s">
        <v>7637</v>
      </c>
    </row>
    <row r="1406" spans="1:2" ht="15">
      <c r="A1406" s="80" t="s">
        <v>1749</v>
      </c>
      <c r="B1406" s="79" t="s">
        <v>7637</v>
      </c>
    </row>
    <row r="1407" spans="1:2" ht="15">
      <c r="A1407" s="80" t="s">
        <v>1750</v>
      </c>
      <c r="B1407" s="79" t="s">
        <v>7637</v>
      </c>
    </row>
    <row r="1408" spans="1:2" ht="15">
      <c r="A1408" s="80" t="s">
        <v>1751</v>
      </c>
      <c r="B1408" s="79" t="s">
        <v>7637</v>
      </c>
    </row>
    <row r="1409" spans="1:2" ht="15">
      <c r="A1409" s="80" t="s">
        <v>1752</v>
      </c>
      <c r="B1409" s="79" t="s">
        <v>7637</v>
      </c>
    </row>
    <row r="1410" spans="1:2" ht="15">
      <c r="A1410" s="80" t="s">
        <v>1753</v>
      </c>
      <c r="B1410" s="79" t="s">
        <v>7637</v>
      </c>
    </row>
    <row r="1411" spans="1:2" ht="15">
      <c r="A1411" s="80" t="s">
        <v>1754</v>
      </c>
      <c r="B1411" s="79" t="s">
        <v>7637</v>
      </c>
    </row>
    <row r="1412" spans="1:2" ht="15">
      <c r="A1412" s="80" t="s">
        <v>1755</v>
      </c>
      <c r="B1412" s="79" t="s">
        <v>7637</v>
      </c>
    </row>
    <row r="1413" spans="1:2" ht="15">
      <c r="A1413" s="80" t="s">
        <v>1756</v>
      </c>
      <c r="B1413" s="79" t="s">
        <v>7637</v>
      </c>
    </row>
    <row r="1414" spans="1:2" ht="15">
      <c r="A1414" s="80" t="s">
        <v>1757</v>
      </c>
      <c r="B1414" s="79" t="s">
        <v>7637</v>
      </c>
    </row>
    <row r="1415" spans="1:2" ht="15">
      <c r="A1415" s="80" t="s">
        <v>1758</v>
      </c>
      <c r="B1415" s="79" t="s">
        <v>7637</v>
      </c>
    </row>
    <row r="1416" spans="1:2" ht="15">
      <c r="A1416" s="80" t="s">
        <v>1759</v>
      </c>
      <c r="B1416" s="79" t="s">
        <v>7637</v>
      </c>
    </row>
    <row r="1417" spans="1:2" ht="15">
      <c r="A1417" s="80" t="s">
        <v>1760</v>
      </c>
      <c r="B1417" s="79" t="s">
        <v>7637</v>
      </c>
    </row>
    <row r="1418" spans="1:2" ht="15">
      <c r="A1418" s="80" t="s">
        <v>1761</v>
      </c>
      <c r="B1418" s="79" t="s">
        <v>7637</v>
      </c>
    </row>
    <row r="1419" spans="1:2" ht="15">
      <c r="A1419" s="80" t="s">
        <v>1762</v>
      </c>
      <c r="B1419" s="79" t="s">
        <v>7637</v>
      </c>
    </row>
    <row r="1420" spans="1:2" ht="15">
      <c r="A1420" s="80" t="s">
        <v>1763</v>
      </c>
      <c r="B1420" s="79" t="s">
        <v>7637</v>
      </c>
    </row>
    <row r="1421" spans="1:2" ht="15">
      <c r="A1421" s="80" t="s">
        <v>1764</v>
      </c>
      <c r="B1421" s="79" t="s">
        <v>7637</v>
      </c>
    </row>
    <row r="1422" spans="1:2" ht="15">
      <c r="A1422" s="80" t="s">
        <v>1765</v>
      </c>
      <c r="B1422" s="79" t="s">
        <v>7637</v>
      </c>
    </row>
    <row r="1423" spans="1:2" ht="15">
      <c r="A1423" s="80" t="s">
        <v>1766</v>
      </c>
      <c r="B1423" s="79" t="s">
        <v>7637</v>
      </c>
    </row>
    <row r="1424" spans="1:2" ht="15">
      <c r="A1424" s="80" t="s">
        <v>1767</v>
      </c>
      <c r="B1424" s="79" t="s">
        <v>7637</v>
      </c>
    </row>
    <row r="1425" spans="1:2" ht="15">
      <c r="A1425" s="80" t="s">
        <v>1768</v>
      </c>
      <c r="B1425" s="79" t="s">
        <v>7637</v>
      </c>
    </row>
    <row r="1426" spans="1:2" ht="15">
      <c r="A1426" s="80" t="s">
        <v>1769</v>
      </c>
      <c r="B1426" s="79" t="s">
        <v>7637</v>
      </c>
    </row>
    <row r="1427" spans="1:2" ht="15">
      <c r="A1427" s="80" t="s">
        <v>1770</v>
      </c>
      <c r="B1427" s="79" t="s">
        <v>7637</v>
      </c>
    </row>
    <row r="1428" spans="1:2" ht="15">
      <c r="A1428" s="80" t="s">
        <v>1771</v>
      </c>
      <c r="B1428" s="79" t="s">
        <v>7637</v>
      </c>
    </row>
    <row r="1429" spans="1:2" ht="15">
      <c r="A1429" s="80" t="s">
        <v>1772</v>
      </c>
      <c r="B1429" s="79" t="s">
        <v>7637</v>
      </c>
    </row>
    <row r="1430" spans="1:2" ht="15">
      <c r="A1430" s="80" t="s">
        <v>1773</v>
      </c>
      <c r="B1430" s="79" t="s">
        <v>7637</v>
      </c>
    </row>
    <row r="1431" spans="1:2" ht="15">
      <c r="A1431" s="80" t="s">
        <v>1774</v>
      </c>
      <c r="B1431" s="79" t="s">
        <v>7637</v>
      </c>
    </row>
    <row r="1432" spans="1:2" ht="15">
      <c r="A1432" s="80" t="s">
        <v>1775</v>
      </c>
      <c r="B1432" s="79" t="s">
        <v>7637</v>
      </c>
    </row>
    <row r="1433" spans="1:2" ht="15">
      <c r="A1433" s="80" t="s">
        <v>1776</v>
      </c>
      <c r="B1433" s="79" t="s">
        <v>7637</v>
      </c>
    </row>
    <row r="1434" spans="1:2" ht="15">
      <c r="A1434" s="80" t="s">
        <v>1777</v>
      </c>
      <c r="B1434" s="79" t="s">
        <v>7637</v>
      </c>
    </row>
    <row r="1435" spans="1:2" ht="15">
      <c r="A1435" s="80" t="s">
        <v>1778</v>
      </c>
      <c r="B1435" s="79" t="s">
        <v>7637</v>
      </c>
    </row>
    <row r="1436" spans="1:2" ht="15">
      <c r="A1436" s="80" t="s">
        <v>438</v>
      </c>
      <c r="B1436" s="79" t="s">
        <v>7637</v>
      </c>
    </row>
    <row r="1437" spans="1:2" ht="15">
      <c r="A1437" s="80" t="s">
        <v>1779</v>
      </c>
      <c r="B1437" s="79" t="s">
        <v>7637</v>
      </c>
    </row>
    <row r="1438" spans="1:2" ht="15">
      <c r="A1438" s="80" t="s">
        <v>1780</v>
      </c>
      <c r="B1438" s="79" t="s">
        <v>7637</v>
      </c>
    </row>
    <row r="1439" spans="1:2" ht="15">
      <c r="A1439" s="80" t="s">
        <v>1781</v>
      </c>
      <c r="B1439" s="79" t="s">
        <v>7637</v>
      </c>
    </row>
    <row r="1440" spans="1:2" ht="15">
      <c r="A1440" s="80" t="s">
        <v>1782</v>
      </c>
      <c r="B1440" s="79" t="s">
        <v>7637</v>
      </c>
    </row>
    <row r="1441" spans="1:2" ht="15">
      <c r="A1441" s="80" t="s">
        <v>1783</v>
      </c>
      <c r="B1441" s="79" t="s">
        <v>7637</v>
      </c>
    </row>
    <row r="1442" spans="1:2" ht="15">
      <c r="A1442" s="80" t="s">
        <v>1784</v>
      </c>
      <c r="B1442" s="79" t="s">
        <v>7637</v>
      </c>
    </row>
    <row r="1443" spans="1:2" ht="15">
      <c r="A1443" s="80" t="s">
        <v>1785</v>
      </c>
      <c r="B1443" s="79" t="s">
        <v>7637</v>
      </c>
    </row>
    <row r="1444" spans="1:2" ht="15">
      <c r="A1444" s="80" t="s">
        <v>1786</v>
      </c>
      <c r="B1444" s="79" t="s">
        <v>7637</v>
      </c>
    </row>
    <row r="1445" spans="1:2" ht="15">
      <c r="A1445" s="80" t="s">
        <v>1787</v>
      </c>
      <c r="B1445" s="79" t="s">
        <v>7637</v>
      </c>
    </row>
    <row r="1446" spans="1:2" ht="15">
      <c r="A1446" s="80" t="s">
        <v>1788</v>
      </c>
      <c r="B1446" s="79" t="s">
        <v>7637</v>
      </c>
    </row>
    <row r="1447" spans="1:2" ht="15">
      <c r="A1447" s="80" t="s">
        <v>1789</v>
      </c>
      <c r="B1447" s="79" t="s">
        <v>7637</v>
      </c>
    </row>
    <row r="1448" spans="1:2" ht="15">
      <c r="A1448" s="80" t="s">
        <v>1790</v>
      </c>
      <c r="B1448" s="79" t="s">
        <v>7637</v>
      </c>
    </row>
    <row r="1449" spans="1:2" ht="15">
      <c r="A1449" s="80" t="s">
        <v>1791</v>
      </c>
      <c r="B1449" s="79" t="s">
        <v>7637</v>
      </c>
    </row>
    <row r="1450" spans="1:2" ht="15">
      <c r="A1450" s="80" t="s">
        <v>1792</v>
      </c>
      <c r="B1450" s="79" t="s">
        <v>7637</v>
      </c>
    </row>
    <row r="1451" spans="1:2" ht="15">
      <c r="A1451" s="80" t="s">
        <v>1793</v>
      </c>
      <c r="B1451" s="79" t="s">
        <v>7637</v>
      </c>
    </row>
    <row r="1452" spans="1:2" ht="15">
      <c r="A1452" s="80" t="s">
        <v>1794</v>
      </c>
      <c r="B1452" s="79" t="s">
        <v>7637</v>
      </c>
    </row>
    <row r="1453" spans="1:2" ht="15">
      <c r="A1453" s="80" t="s">
        <v>1795</v>
      </c>
      <c r="B1453" s="79" t="s">
        <v>7637</v>
      </c>
    </row>
    <row r="1454" spans="1:2" ht="15">
      <c r="A1454" s="80" t="s">
        <v>1796</v>
      </c>
      <c r="B1454" s="79" t="s">
        <v>7637</v>
      </c>
    </row>
    <row r="1455" spans="1:2" ht="15">
      <c r="A1455" s="80" t="s">
        <v>1797</v>
      </c>
      <c r="B1455" s="79" t="s">
        <v>7637</v>
      </c>
    </row>
    <row r="1456" spans="1:2" ht="15">
      <c r="A1456" s="80" t="s">
        <v>1798</v>
      </c>
      <c r="B1456" s="79" t="s">
        <v>7637</v>
      </c>
    </row>
    <row r="1457" spans="1:2" ht="15">
      <c r="A1457" s="80" t="s">
        <v>1799</v>
      </c>
      <c r="B1457" s="79" t="s">
        <v>7637</v>
      </c>
    </row>
    <row r="1458" spans="1:2" ht="15">
      <c r="A1458" s="80" t="s">
        <v>1800</v>
      </c>
      <c r="B1458" s="79" t="s">
        <v>7637</v>
      </c>
    </row>
    <row r="1459" spans="1:2" ht="15">
      <c r="A1459" s="80" t="s">
        <v>1801</v>
      </c>
      <c r="B1459" s="79" t="s">
        <v>7637</v>
      </c>
    </row>
    <row r="1460" spans="1:2" ht="15">
      <c r="A1460" s="80" t="s">
        <v>1802</v>
      </c>
      <c r="B1460" s="79" t="s">
        <v>7637</v>
      </c>
    </row>
    <row r="1461" spans="1:2" ht="15">
      <c r="A1461" s="80" t="s">
        <v>1803</v>
      </c>
      <c r="B1461" s="79" t="s">
        <v>7637</v>
      </c>
    </row>
    <row r="1462" spans="1:2" ht="15">
      <c r="A1462" s="80" t="s">
        <v>1804</v>
      </c>
      <c r="B1462" s="79" t="s">
        <v>7637</v>
      </c>
    </row>
    <row r="1463" spans="1:2" ht="15">
      <c r="A1463" s="80" t="s">
        <v>1805</v>
      </c>
      <c r="B1463" s="79" t="s">
        <v>7637</v>
      </c>
    </row>
    <row r="1464" spans="1:2" ht="15">
      <c r="A1464" s="80" t="s">
        <v>1806</v>
      </c>
      <c r="B1464" s="79" t="s">
        <v>7637</v>
      </c>
    </row>
    <row r="1465" spans="1:2" ht="15">
      <c r="A1465" s="80" t="s">
        <v>1807</v>
      </c>
      <c r="B1465" s="79" t="s">
        <v>7637</v>
      </c>
    </row>
    <row r="1466" spans="1:2" ht="15">
      <c r="A1466" s="80" t="s">
        <v>1808</v>
      </c>
      <c r="B1466" s="79" t="s">
        <v>7637</v>
      </c>
    </row>
    <row r="1467" spans="1:2" ht="15">
      <c r="A1467" s="80" t="s">
        <v>1809</v>
      </c>
      <c r="B1467" s="79" t="s">
        <v>7637</v>
      </c>
    </row>
    <row r="1468" spans="1:2" ht="15">
      <c r="A1468" s="80" t="s">
        <v>1810</v>
      </c>
      <c r="B1468" s="79" t="s">
        <v>7637</v>
      </c>
    </row>
    <row r="1469" spans="1:2" ht="15">
      <c r="A1469" s="80" t="s">
        <v>1811</v>
      </c>
      <c r="B1469" s="79" t="s">
        <v>7637</v>
      </c>
    </row>
    <row r="1470" spans="1:2" ht="15">
      <c r="A1470" s="80" t="s">
        <v>1812</v>
      </c>
      <c r="B1470" s="79" t="s">
        <v>7637</v>
      </c>
    </row>
    <row r="1471" spans="1:2" ht="15">
      <c r="A1471" s="80" t="s">
        <v>1813</v>
      </c>
      <c r="B1471" s="79" t="s">
        <v>7637</v>
      </c>
    </row>
    <row r="1472" spans="1:2" ht="15">
      <c r="A1472" s="80" t="s">
        <v>1814</v>
      </c>
      <c r="B1472" s="79" t="s">
        <v>7637</v>
      </c>
    </row>
    <row r="1473" spans="1:2" ht="15">
      <c r="A1473" s="80" t="s">
        <v>1815</v>
      </c>
      <c r="B1473" s="79" t="s">
        <v>7637</v>
      </c>
    </row>
    <row r="1474" spans="1:2" ht="15">
      <c r="A1474" s="80" t="s">
        <v>1816</v>
      </c>
      <c r="B1474" s="79" t="s">
        <v>7637</v>
      </c>
    </row>
    <row r="1475" spans="1:2" ht="15">
      <c r="A1475" s="80" t="s">
        <v>1817</v>
      </c>
      <c r="B1475" s="79" t="s">
        <v>7637</v>
      </c>
    </row>
    <row r="1476" spans="1:2" ht="15">
      <c r="A1476" s="80" t="s">
        <v>1818</v>
      </c>
      <c r="B1476" s="79" t="s">
        <v>7637</v>
      </c>
    </row>
    <row r="1477" spans="1:2" ht="15">
      <c r="A1477" s="80" t="s">
        <v>1819</v>
      </c>
      <c r="B1477" s="79" t="s">
        <v>7637</v>
      </c>
    </row>
    <row r="1478" spans="1:2" ht="15">
      <c r="A1478" s="80" t="s">
        <v>1820</v>
      </c>
      <c r="B1478" s="79" t="s">
        <v>7637</v>
      </c>
    </row>
    <row r="1479" spans="1:2" ht="15">
      <c r="A1479" s="80" t="s">
        <v>1821</v>
      </c>
      <c r="B1479" s="79" t="s">
        <v>7637</v>
      </c>
    </row>
    <row r="1480" spans="1:2" ht="15">
      <c r="A1480" s="80" t="s">
        <v>1822</v>
      </c>
      <c r="B1480" s="79" t="s">
        <v>7637</v>
      </c>
    </row>
    <row r="1481" spans="1:2" ht="15">
      <c r="A1481" s="80" t="s">
        <v>1823</v>
      </c>
      <c r="B1481" s="79" t="s">
        <v>7637</v>
      </c>
    </row>
    <row r="1482" spans="1:2" ht="15">
      <c r="A1482" s="80" t="s">
        <v>1824</v>
      </c>
      <c r="B1482" s="79" t="s">
        <v>7637</v>
      </c>
    </row>
    <row r="1483" spans="1:2" ht="15">
      <c r="A1483" s="80" t="s">
        <v>1825</v>
      </c>
      <c r="B1483" s="79" t="s">
        <v>7637</v>
      </c>
    </row>
    <row r="1484" spans="1:2" ht="15">
      <c r="A1484" s="80" t="s">
        <v>1826</v>
      </c>
      <c r="B1484" s="79" t="s">
        <v>7637</v>
      </c>
    </row>
    <row r="1485" spans="1:2" ht="15">
      <c r="A1485" s="80" t="s">
        <v>1827</v>
      </c>
      <c r="B1485" s="79" t="s">
        <v>7637</v>
      </c>
    </row>
    <row r="1486" spans="1:2" ht="15">
      <c r="A1486" s="80" t="s">
        <v>1828</v>
      </c>
      <c r="B1486" s="79" t="s">
        <v>7637</v>
      </c>
    </row>
    <row r="1487" spans="1:2" ht="15">
      <c r="A1487" s="80" t="s">
        <v>1829</v>
      </c>
      <c r="B1487" s="79" t="s">
        <v>7637</v>
      </c>
    </row>
    <row r="1488" spans="1:2" ht="15">
      <c r="A1488" s="80" t="s">
        <v>1830</v>
      </c>
      <c r="B1488" s="79" t="s">
        <v>7637</v>
      </c>
    </row>
    <row r="1489" spans="1:2" ht="15">
      <c r="A1489" s="80" t="s">
        <v>1831</v>
      </c>
      <c r="B1489" s="79" t="s">
        <v>7637</v>
      </c>
    </row>
    <row r="1490" spans="1:2" ht="15">
      <c r="A1490" s="80" t="s">
        <v>1832</v>
      </c>
      <c r="B1490" s="79" t="s">
        <v>7637</v>
      </c>
    </row>
    <row r="1491" spans="1:2" ht="15">
      <c r="A1491" s="80" t="s">
        <v>1833</v>
      </c>
      <c r="B1491" s="79" t="s">
        <v>7637</v>
      </c>
    </row>
    <row r="1492" spans="1:2" ht="15">
      <c r="A1492" s="80" t="s">
        <v>1834</v>
      </c>
      <c r="B1492" s="79" t="s">
        <v>7637</v>
      </c>
    </row>
    <row r="1493" spans="1:2" ht="15">
      <c r="A1493" s="80" t="s">
        <v>1835</v>
      </c>
      <c r="B1493" s="79" t="s">
        <v>7637</v>
      </c>
    </row>
    <row r="1494" spans="1:2" ht="15">
      <c r="A1494" s="80" t="s">
        <v>1836</v>
      </c>
      <c r="B1494" s="79" t="s">
        <v>7637</v>
      </c>
    </row>
    <row r="1495" spans="1:2" ht="15">
      <c r="A1495" s="80" t="s">
        <v>1837</v>
      </c>
      <c r="B1495" s="79" t="s">
        <v>7637</v>
      </c>
    </row>
    <row r="1496" spans="1:2" ht="15">
      <c r="A1496" s="80" t="s">
        <v>1838</v>
      </c>
      <c r="B1496" s="79" t="s">
        <v>7637</v>
      </c>
    </row>
    <row r="1497" spans="1:2" ht="15">
      <c r="A1497" s="80" t="s">
        <v>1839</v>
      </c>
      <c r="B1497" s="79" t="s">
        <v>7637</v>
      </c>
    </row>
    <row r="1498" spans="1:2" ht="15">
      <c r="A1498" s="80" t="s">
        <v>1840</v>
      </c>
      <c r="B1498" s="79" t="s">
        <v>7637</v>
      </c>
    </row>
    <row r="1499" spans="1:2" ht="15">
      <c r="A1499" s="80" t="s">
        <v>1841</v>
      </c>
      <c r="B1499" s="79" t="s">
        <v>7637</v>
      </c>
    </row>
    <row r="1500" spans="1:2" ht="15">
      <c r="A1500" s="80" t="s">
        <v>1842</v>
      </c>
      <c r="B1500" s="79" t="s">
        <v>7637</v>
      </c>
    </row>
    <row r="1501" spans="1:2" ht="15">
      <c r="A1501" s="80" t="s">
        <v>1843</v>
      </c>
      <c r="B1501" s="79" t="s">
        <v>7637</v>
      </c>
    </row>
    <row r="1502" spans="1:2" ht="15">
      <c r="A1502" s="80" t="s">
        <v>1844</v>
      </c>
      <c r="B1502" s="79" t="s">
        <v>7637</v>
      </c>
    </row>
    <row r="1503" spans="1:2" ht="15">
      <c r="A1503" s="80" t="s">
        <v>1845</v>
      </c>
      <c r="B1503" s="79" t="s">
        <v>7637</v>
      </c>
    </row>
    <row r="1504" spans="1:2" ht="15">
      <c r="A1504" s="80" t="s">
        <v>1846</v>
      </c>
      <c r="B1504" s="79" t="s">
        <v>7637</v>
      </c>
    </row>
    <row r="1505" spans="1:2" ht="15">
      <c r="A1505" s="80" t="s">
        <v>1847</v>
      </c>
      <c r="B1505" s="79" t="s">
        <v>7637</v>
      </c>
    </row>
    <row r="1506" spans="1:2" ht="15">
      <c r="A1506" s="80" t="s">
        <v>1848</v>
      </c>
      <c r="B1506" s="79" t="s">
        <v>7637</v>
      </c>
    </row>
    <row r="1507" spans="1:2" ht="15">
      <c r="A1507" s="80" t="s">
        <v>1849</v>
      </c>
      <c r="B1507" s="79" t="s">
        <v>7637</v>
      </c>
    </row>
    <row r="1508" spans="1:2" ht="15">
      <c r="A1508" s="80" t="s">
        <v>1850</v>
      </c>
      <c r="B1508" s="79" t="s">
        <v>7637</v>
      </c>
    </row>
    <row r="1509" spans="1:2" ht="15">
      <c r="A1509" s="80" t="s">
        <v>1851</v>
      </c>
      <c r="B1509" s="79" t="s">
        <v>7637</v>
      </c>
    </row>
    <row r="1510" spans="1:2" ht="15">
      <c r="A1510" s="80" t="s">
        <v>1852</v>
      </c>
      <c r="B1510" s="79" t="s">
        <v>7637</v>
      </c>
    </row>
    <row r="1511" spans="1:2" ht="15">
      <c r="A1511" s="80" t="s">
        <v>1853</v>
      </c>
      <c r="B1511" s="79" t="s">
        <v>7637</v>
      </c>
    </row>
    <row r="1512" spans="1:2" ht="15">
      <c r="A1512" s="80" t="s">
        <v>1854</v>
      </c>
      <c r="B1512" s="79" t="s">
        <v>7637</v>
      </c>
    </row>
    <row r="1513" spans="1:2" ht="15">
      <c r="A1513" s="80" t="s">
        <v>1855</v>
      </c>
      <c r="B1513" s="79" t="s">
        <v>7637</v>
      </c>
    </row>
    <row r="1514" spans="1:2" ht="15">
      <c r="A1514" s="80" t="s">
        <v>1856</v>
      </c>
      <c r="B1514" s="79" t="s">
        <v>7637</v>
      </c>
    </row>
    <row r="1515" spans="1:2" ht="15">
      <c r="A1515" s="80" t="s">
        <v>1857</v>
      </c>
      <c r="B1515" s="79" t="s">
        <v>7637</v>
      </c>
    </row>
    <row r="1516" spans="1:2" ht="15">
      <c r="A1516" s="80" t="s">
        <v>1858</v>
      </c>
      <c r="B1516" s="79" t="s">
        <v>7637</v>
      </c>
    </row>
    <row r="1517" spans="1:2" ht="15">
      <c r="A1517" s="80" t="s">
        <v>1859</v>
      </c>
      <c r="B1517" s="79" t="s">
        <v>7637</v>
      </c>
    </row>
    <row r="1518" spans="1:2" ht="15">
      <c r="A1518" s="80" t="s">
        <v>1860</v>
      </c>
      <c r="B1518" s="79" t="s">
        <v>7637</v>
      </c>
    </row>
    <row r="1519" spans="1:2" ht="15">
      <c r="A1519" s="80" t="s">
        <v>1861</v>
      </c>
      <c r="B1519" s="79" t="s">
        <v>7637</v>
      </c>
    </row>
    <row r="1520" spans="1:2" ht="15">
      <c r="A1520" s="80" t="s">
        <v>1862</v>
      </c>
      <c r="B1520" s="79" t="s">
        <v>7637</v>
      </c>
    </row>
    <row r="1521" spans="1:2" ht="15">
      <c r="A1521" s="80" t="s">
        <v>1863</v>
      </c>
      <c r="B1521" s="79" t="s">
        <v>7637</v>
      </c>
    </row>
    <row r="1522" spans="1:2" ht="15">
      <c r="A1522" s="80" t="s">
        <v>1864</v>
      </c>
      <c r="B1522" s="79" t="s">
        <v>7637</v>
      </c>
    </row>
    <row r="1523" spans="1:2" ht="15">
      <c r="A1523" s="80" t="s">
        <v>1865</v>
      </c>
      <c r="B1523" s="79" t="s">
        <v>7637</v>
      </c>
    </row>
    <row r="1524" spans="1:2" ht="15">
      <c r="A1524" s="80" t="s">
        <v>1866</v>
      </c>
      <c r="B1524" s="79" t="s">
        <v>7637</v>
      </c>
    </row>
    <row r="1525" spans="1:2" ht="15">
      <c r="A1525" s="80" t="s">
        <v>1867</v>
      </c>
      <c r="B1525" s="79" t="s">
        <v>7637</v>
      </c>
    </row>
    <row r="1526" spans="1:2" ht="15">
      <c r="A1526" s="80" t="s">
        <v>1868</v>
      </c>
      <c r="B1526" s="79" t="s">
        <v>7637</v>
      </c>
    </row>
    <row r="1527" spans="1:2" ht="15">
      <c r="A1527" s="80" t="s">
        <v>1869</v>
      </c>
      <c r="B1527" s="79" t="s">
        <v>7637</v>
      </c>
    </row>
    <row r="1528" spans="1:2" ht="15">
      <c r="A1528" s="80" t="s">
        <v>1870</v>
      </c>
      <c r="B1528" s="79" t="s">
        <v>7637</v>
      </c>
    </row>
    <row r="1529" spans="1:2" ht="15">
      <c r="A1529" s="80" t="s">
        <v>1871</v>
      </c>
      <c r="B1529" s="79" t="s">
        <v>7637</v>
      </c>
    </row>
    <row r="1530" spans="1:2" ht="15">
      <c r="A1530" s="80" t="s">
        <v>1872</v>
      </c>
      <c r="B1530" s="79" t="s">
        <v>7637</v>
      </c>
    </row>
    <row r="1531" spans="1:2" ht="15">
      <c r="A1531" s="80" t="s">
        <v>1873</v>
      </c>
      <c r="B1531" s="79" t="s">
        <v>7637</v>
      </c>
    </row>
    <row r="1532" spans="1:2" ht="15">
      <c r="A1532" s="80" t="s">
        <v>1874</v>
      </c>
      <c r="B1532" s="79" t="s">
        <v>7637</v>
      </c>
    </row>
    <row r="1533" spans="1:2" ht="15">
      <c r="A1533" s="80" t="s">
        <v>1875</v>
      </c>
      <c r="B1533" s="79" t="s">
        <v>7637</v>
      </c>
    </row>
    <row r="1534" spans="1:2" ht="15">
      <c r="A1534" s="80" t="s">
        <v>1876</v>
      </c>
      <c r="B1534" s="79" t="s">
        <v>7637</v>
      </c>
    </row>
    <row r="1535" spans="1:2" ht="15">
      <c r="A1535" s="80" t="s">
        <v>1877</v>
      </c>
      <c r="B1535" s="79" t="s">
        <v>7637</v>
      </c>
    </row>
    <row r="1536" spans="1:2" ht="15">
      <c r="A1536" s="80" t="s">
        <v>1878</v>
      </c>
      <c r="B1536" s="79" t="s">
        <v>7637</v>
      </c>
    </row>
    <row r="1537" spans="1:2" ht="15">
      <c r="A1537" s="80" t="s">
        <v>1879</v>
      </c>
      <c r="B1537" s="79" t="s">
        <v>7637</v>
      </c>
    </row>
    <row r="1538" spans="1:2" ht="15">
      <c r="A1538" s="80" t="s">
        <v>1880</v>
      </c>
      <c r="B1538" s="79" t="s">
        <v>7637</v>
      </c>
    </row>
    <row r="1539" spans="1:2" ht="15">
      <c r="A1539" s="80" t="s">
        <v>1881</v>
      </c>
      <c r="B1539" s="79" t="s">
        <v>7637</v>
      </c>
    </row>
    <row r="1540" spans="1:2" ht="15">
      <c r="A1540" s="80" t="s">
        <v>1882</v>
      </c>
      <c r="B1540" s="79" t="s">
        <v>7637</v>
      </c>
    </row>
    <row r="1541" spans="1:2" ht="15">
      <c r="A1541" s="80" t="s">
        <v>1883</v>
      </c>
      <c r="B1541" s="79" t="s">
        <v>7637</v>
      </c>
    </row>
    <row r="1542" spans="1:2" ht="15">
      <c r="A1542" s="80" t="s">
        <v>1884</v>
      </c>
      <c r="B1542" s="79" t="s">
        <v>7637</v>
      </c>
    </row>
    <row r="1543" spans="1:2" ht="15">
      <c r="A1543" s="80" t="s">
        <v>1885</v>
      </c>
      <c r="B1543" s="79" t="s">
        <v>7637</v>
      </c>
    </row>
    <row r="1544" spans="1:2" ht="15">
      <c r="A1544" s="80" t="s">
        <v>308</v>
      </c>
      <c r="B1544" s="79" t="s">
        <v>7637</v>
      </c>
    </row>
    <row r="1545" spans="1:2" ht="15">
      <c r="A1545" s="80" t="s">
        <v>1886</v>
      </c>
      <c r="B1545" s="79" t="s">
        <v>7637</v>
      </c>
    </row>
    <row r="1546" spans="1:2" ht="15">
      <c r="A1546" s="80" t="s">
        <v>1887</v>
      </c>
      <c r="B1546" s="79" t="s">
        <v>7637</v>
      </c>
    </row>
    <row r="1547" spans="1:2" ht="15">
      <c r="A1547" s="80" t="s">
        <v>1888</v>
      </c>
      <c r="B1547" s="79" t="s">
        <v>7637</v>
      </c>
    </row>
    <row r="1548" spans="1:2" ht="15">
      <c r="A1548" s="80" t="s">
        <v>1889</v>
      </c>
      <c r="B1548" s="79" t="s">
        <v>7637</v>
      </c>
    </row>
    <row r="1549" spans="1:2" ht="15">
      <c r="A1549" s="80" t="s">
        <v>1890</v>
      </c>
      <c r="B1549" s="79" t="s">
        <v>7637</v>
      </c>
    </row>
    <row r="1550" spans="1:2" ht="15">
      <c r="A1550" s="80" t="s">
        <v>1891</v>
      </c>
      <c r="B1550" s="79" t="s">
        <v>7637</v>
      </c>
    </row>
    <row r="1551" spans="1:2" ht="15">
      <c r="A1551" s="80" t="s">
        <v>1892</v>
      </c>
      <c r="B1551" s="79" t="s">
        <v>7637</v>
      </c>
    </row>
    <row r="1552" spans="1:2" ht="15">
      <c r="A1552" s="80" t="s">
        <v>1893</v>
      </c>
      <c r="B1552" s="79" t="s">
        <v>7637</v>
      </c>
    </row>
    <row r="1553" spans="1:2" ht="15">
      <c r="A1553" s="80" t="s">
        <v>1894</v>
      </c>
      <c r="B1553" s="79" t="s">
        <v>7637</v>
      </c>
    </row>
    <row r="1554" spans="1:2" ht="15">
      <c r="A1554" s="80" t="s">
        <v>1895</v>
      </c>
      <c r="B1554" s="79" t="s">
        <v>7637</v>
      </c>
    </row>
    <row r="1555" spans="1:2" ht="15">
      <c r="A1555" s="80" t="s">
        <v>1896</v>
      </c>
      <c r="B1555" s="79" t="s">
        <v>7637</v>
      </c>
    </row>
    <row r="1556" spans="1:2" ht="15">
      <c r="A1556" s="80" t="s">
        <v>1897</v>
      </c>
      <c r="B1556" s="79" t="s">
        <v>7637</v>
      </c>
    </row>
    <row r="1557" spans="1:2" ht="15">
      <c r="A1557" s="80" t="s">
        <v>1898</v>
      </c>
      <c r="B1557" s="79" t="s">
        <v>7637</v>
      </c>
    </row>
    <row r="1558" spans="1:2" ht="15">
      <c r="A1558" s="80" t="s">
        <v>1899</v>
      </c>
      <c r="B1558" s="79" t="s">
        <v>7637</v>
      </c>
    </row>
    <row r="1559" spans="1:2" ht="15">
      <c r="A1559" s="80" t="s">
        <v>1900</v>
      </c>
      <c r="B1559" s="79" t="s">
        <v>7637</v>
      </c>
    </row>
    <row r="1560" spans="1:2" ht="15">
      <c r="A1560" s="80" t="s">
        <v>1901</v>
      </c>
      <c r="B1560" s="79" t="s">
        <v>7637</v>
      </c>
    </row>
    <row r="1561" spans="1:2" ht="15">
      <c r="A1561" s="80" t="s">
        <v>1902</v>
      </c>
      <c r="B1561" s="79" t="s">
        <v>7637</v>
      </c>
    </row>
    <row r="1562" spans="1:2" ht="15">
      <c r="A1562" s="80" t="s">
        <v>1903</v>
      </c>
      <c r="B1562" s="79" t="s">
        <v>7637</v>
      </c>
    </row>
    <row r="1563" spans="1:2" ht="15">
      <c r="A1563" s="80" t="s">
        <v>1904</v>
      </c>
      <c r="B1563" s="79" t="s">
        <v>7637</v>
      </c>
    </row>
    <row r="1564" spans="1:2" ht="15">
      <c r="A1564" s="80" t="s">
        <v>1905</v>
      </c>
      <c r="B1564" s="79" t="s">
        <v>7637</v>
      </c>
    </row>
    <row r="1565" spans="1:2" ht="15">
      <c r="A1565" s="80" t="s">
        <v>1906</v>
      </c>
      <c r="B1565" s="79" t="s">
        <v>7637</v>
      </c>
    </row>
    <row r="1566" spans="1:2" ht="15">
      <c r="A1566" s="80" t="s">
        <v>1907</v>
      </c>
      <c r="B1566" s="79" t="s">
        <v>7637</v>
      </c>
    </row>
    <row r="1567" spans="1:2" ht="15">
      <c r="A1567" s="80" t="s">
        <v>1908</v>
      </c>
      <c r="B1567" s="79" t="s">
        <v>7637</v>
      </c>
    </row>
    <row r="1568" spans="1:2" ht="15">
      <c r="A1568" s="80" t="s">
        <v>1909</v>
      </c>
      <c r="B1568" s="79" t="s">
        <v>7637</v>
      </c>
    </row>
    <row r="1569" spans="1:2" ht="15">
      <c r="A1569" s="80" t="s">
        <v>1910</v>
      </c>
      <c r="B1569" s="79" t="s">
        <v>7637</v>
      </c>
    </row>
    <row r="1570" spans="1:2" ht="15">
      <c r="A1570" s="80" t="s">
        <v>1911</v>
      </c>
      <c r="B1570" s="79" t="s">
        <v>7637</v>
      </c>
    </row>
    <row r="1571" spans="1:2" ht="15">
      <c r="A1571" s="80" t="s">
        <v>1912</v>
      </c>
      <c r="B1571" s="79" t="s">
        <v>7637</v>
      </c>
    </row>
    <row r="1572" spans="1:2" ht="15">
      <c r="A1572" s="80" t="s">
        <v>1913</v>
      </c>
      <c r="B1572" s="79" t="s">
        <v>7637</v>
      </c>
    </row>
    <row r="1573" spans="1:2" ht="15">
      <c r="A1573" s="80" t="s">
        <v>1914</v>
      </c>
      <c r="B1573" s="79" t="s">
        <v>7637</v>
      </c>
    </row>
    <row r="1574" spans="1:2" ht="15">
      <c r="A1574" s="80" t="s">
        <v>1915</v>
      </c>
      <c r="B1574" s="79" t="s">
        <v>7637</v>
      </c>
    </row>
    <row r="1575" spans="1:2" ht="15">
      <c r="A1575" s="80" t="s">
        <v>1916</v>
      </c>
      <c r="B1575" s="79" t="s">
        <v>7637</v>
      </c>
    </row>
    <row r="1576" spans="1:2" ht="15">
      <c r="A1576" s="80" t="s">
        <v>1917</v>
      </c>
      <c r="B1576" s="79" t="s">
        <v>7637</v>
      </c>
    </row>
    <row r="1577" spans="1:2" ht="15">
      <c r="A1577" s="80" t="s">
        <v>1918</v>
      </c>
      <c r="B1577" s="79" t="s">
        <v>7637</v>
      </c>
    </row>
    <row r="1578" spans="1:2" ht="15">
      <c r="A1578" s="80" t="s">
        <v>1919</v>
      </c>
      <c r="B1578" s="79" t="s">
        <v>7637</v>
      </c>
    </row>
    <row r="1579" spans="1:2" ht="15">
      <c r="A1579" s="80" t="s">
        <v>1920</v>
      </c>
      <c r="B1579" s="79" t="s">
        <v>7637</v>
      </c>
    </row>
    <row r="1580" spans="1:2" ht="15">
      <c r="A1580" s="80" t="s">
        <v>1921</v>
      </c>
      <c r="B1580" s="79" t="s">
        <v>7637</v>
      </c>
    </row>
    <row r="1581" spans="1:2" ht="15">
      <c r="A1581" s="80" t="s">
        <v>1922</v>
      </c>
      <c r="B1581" s="79" t="s">
        <v>7637</v>
      </c>
    </row>
    <row r="1582" spans="1:2" ht="15">
      <c r="A1582" s="80" t="s">
        <v>1923</v>
      </c>
      <c r="B1582" s="79" t="s">
        <v>7637</v>
      </c>
    </row>
    <row r="1583" spans="1:2" ht="15">
      <c r="A1583" s="80" t="s">
        <v>1924</v>
      </c>
      <c r="B1583" s="79" t="s">
        <v>7637</v>
      </c>
    </row>
    <row r="1584" spans="1:2" ht="15">
      <c r="A1584" s="80" t="s">
        <v>1925</v>
      </c>
      <c r="B1584" s="79" t="s">
        <v>7637</v>
      </c>
    </row>
    <row r="1585" spans="1:2" ht="15">
      <c r="A1585" s="80" t="s">
        <v>1926</v>
      </c>
      <c r="B1585" s="79" t="s">
        <v>7637</v>
      </c>
    </row>
    <row r="1586" spans="1:2" ht="15">
      <c r="A1586" s="80" t="s">
        <v>1927</v>
      </c>
      <c r="B1586" s="79" t="s">
        <v>7637</v>
      </c>
    </row>
    <row r="1587" spans="1:2" ht="15">
      <c r="A1587" s="80" t="s">
        <v>1928</v>
      </c>
      <c r="B1587" s="79" t="s">
        <v>7637</v>
      </c>
    </row>
    <row r="1588" spans="1:2" ht="15">
      <c r="A1588" s="80" t="s">
        <v>1929</v>
      </c>
      <c r="B1588" s="79" t="s">
        <v>7637</v>
      </c>
    </row>
    <row r="1589" spans="1:2" ht="15">
      <c r="A1589" s="80" t="s">
        <v>1930</v>
      </c>
      <c r="B1589" s="79" t="s">
        <v>7637</v>
      </c>
    </row>
    <row r="1590" spans="1:2" ht="15">
      <c r="A1590" s="80" t="s">
        <v>1931</v>
      </c>
      <c r="B1590" s="79" t="s">
        <v>7637</v>
      </c>
    </row>
    <row r="1591" spans="1:2" ht="15">
      <c r="A1591" s="80" t="s">
        <v>1932</v>
      </c>
      <c r="B1591" s="79" t="s">
        <v>7637</v>
      </c>
    </row>
    <row r="1592" spans="1:2" ht="15">
      <c r="A1592" s="80" t="s">
        <v>1933</v>
      </c>
      <c r="B1592" s="79" t="s">
        <v>7637</v>
      </c>
    </row>
    <row r="1593" spans="1:2" ht="15">
      <c r="A1593" s="80" t="s">
        <v>1934</v>
      </c>
      <c r="B1593" s="79" t="s">
        <v>7637</v>
      </c>
    </row>
    <row r="1594" spans="1:2" ht="15">
      <c r="A1594" s="80" t="s">
        <v>1935</v>
      </c>
      <c r="B1594" s="79" t="s">
        <v>7637</v>
      </c>
    </row>
    <row r="1595" spans="1:2" ht="15">
      <c r="A1595" s="80" t="s">
        <v>1936</v>
      </c>
      <c r="B1595" s="79" t="s">
        <v>7637</v>
      </c>
    </row>
    <row r="1596" spans="1:2" ht="15">
      <c r="A1596" s="80" t="s">
        <v>1937</v>
      </c>
      <c r="B1596" s="79" t="s">
        <v>7637</v>
      </c>
    </row>
    <row r="1597" spans="1:2" ht="15">
      <c r="A1597" s="80" t="s">
        <v>1938</v>
      </c>
      <c r="B1597" s="79" t="s">
        <v>7637</v>
      </c>
    </row>
    <row r="1598" spans="1:2" ht="15">
      <c r="A1598" s="80" t="s">
        <v>1939</v>
      </c>
      <c r="B1598" s="79" t="s">
        <v>7637</v>
      </c>
    </row>
    <row r="1599" spans="1:2" ht="15">
      <c r="A1599" s="80" t="s">
        <v>1940</v>
      </c>
      <c r="B1599" s="79" t="s">
        <v>7637</v>
      </c>
    </row>
    <row r="1600" spans="1:2" ht="15">
      <c r="A1600" s="80" t="s">
        <v>1941</v>
      </c>
      <c r="B1600" s="79" t="s">
        <v>7637</v>
      </c>
    </row>
    <row r="1601" spans="1:2" ht="15">
      <c r="A1601" s="80" t="s">
        <v>1942</v>
      </c>
      <c r="B1601" s="79" t="s">
        <v>7637</v>
      </c>
    </row>
    <row r="1602" spans="1:2" ht="15">
      <c r="A1602" s="80" t="s">
        <v>1943</v>
      </c>
      <c r="B1602" s="79" t="s">
        <v>7637</v>
      </c>
    </row>
    <row r="1603" spans="1:2" ht="15">
      <c r="A1603" s="80" t="s">
        <v>1944</v>
      </c>
      <c r="B1603" s="79" t="s">
        <v>7637</v>
      </c>
    </row>
    <row r="1604" spans="1:2" ht="15">
      <c r="A1604" s="80" t="s">
        <v>314</v>
      </c>
      <c r="B1604" s="79" t="s">
        <v>7637</v>
      </c>
    </row>
    <row r="1605" spans="1:2" ht="15">
      <c r="A1605" s="80" t="s">
        <v>1945</v>
      </c>
      <c r="B1605" s="79" t="s">
        <v>7637</v>
      </c>
    </row>
    <row r="1606" spans="1:2" ht="15">
      <c r="A1606" s="80" t="s">
        <v>1946</v>
      </c>
      <c r="B1606" s="79" t="s">
        <v>7637</v>
      </c>
    </row>
    <row r="1607" spans="1:2" ht="15">
      <c r="A1607" s="80" t="s">
        <v>1947</v>
      </c>
      <c r="B1607" s="79" t="s">
        <v>7637</v>
      </c>
    </row>
    <row r="1608" spans="1:2" ht="15">
      <c r="A1608" s="80" t="s">
        <v>1948</v>
      </c>
      <c r="B1608" s="79" t="s">
        <v>7637</v>
      </c>
    </row>
    <row r="1609" spans="1:2" ht="15">
      <c r="A1609" s="80" t="s">
        <v>1949</v>
      </c>
      <c r="B1609" s="79" t="s">
        <v>7637</v>
      </c>
    </row>
    <row r="1610" spans="1:2" ht="15">
      <c r="A1610" s="80" t="s">
        <v>1950</v>
      </c>
      <c r="B1610" s="79" t="s">
        <v>7637</v>
      </c>
    </row>
    <row r="1611" spans="1:2" ht="15">
      <c r="A1611" s="80" t="s">
        <v>1951</v>
      </c>
      <c r="B1611" s="79" t="s">
        <v>7637</v>
      </c>
    </row>
    <row r="1612" spans="1:2" ht="15">
      <c r="A1612" s="80" t="s">
        <v>1952</v>
      </c>
      <c r="B1612" s="79" t="s">
        <v>7637</v>
      </c>
    </row>
    <row r="1613" spans="1:2" ht="15">
      <c r="A1613" s="80" t="s">
        <v>1953</v>
      </c>
      <c r="B1613" s="79" t="s">
        <v>7637</v>
      </c>
    </row>
    <row r="1614" spans="1:2" ht="15">
      <c r="A1614" s="80" t="s">
        <v>1954</v>
      </c>
      <c r="B1614" s="79" t="s">
        <v>7637</v>
      </c>
    </row>
    <row r="1615" spans="1:2" ht="15">
      <c r="A1615" s="80" t="s">
        <v>1955</v>
      </c>
      <c r="B1615" s="79" t="s">
        <v>7637</v>
      </c>
    </row>
    <row r="1616" spans="1:2" ht="15">
      <c r="A1616" s="80" t="s">
        <v>1956</v>
      </c>
      <c r="B1616" s="79" t="s">
        <v>7637</v>
      </c>
    </row>
    <row r="1617" spans="1:2" ht="15">
      <c r="A1617" s="80" t="s">
        <v>1957</v>
      </c>
      <c r="B1617" s="79" t="s">
        <v>7637</v>
      </c>
    </row>
    <row r="1618" spans="1:2" ht="15">
      <c r="A1618" s="80" t="s">
        <v>1958</v>
      </c>
      <c r="B1618" s="79" t="s">
        <v>7637</v>
      </c>
    </row>
    <row r="1619" spans="1:2" ht="15">
      <c r="A1619" s="80" t="s">
        <v>1959</v>
      </c>
      <c r="B1619" s="79" t="s">
        <v>7637</v>
      </c>
    </row>
    <row r="1620" spans="1:2" ht="15">
      <c r="A1620" s="80" t="s">
        <v>1960</v>
      </c>
      <c r="B1620" s="79" t="s">
        <v>7637</v>
      </c>
    </row>
    <row r="1621" spans="1:2" ht="15">
      <c r="A1621" s="80" t="s">
        <v>1961</v>
      </c>
      <c r="B1621" s="79" t="s">
        <v>7637</v>
      </c>
    </row>
    <row r="1622" spans="1:2" ht="15">
      <c r="A1622" s="80" t="s">
        <v>1962</v>
      </c>
      <c r="B1622" s="79" t="s">
        <v>7637</v>
      </c>
    </row>
    <row r="1623" spans="1:2" ht="15">
      <c r="A1623" s="80" t="s">
        <v>1963</v>
      </c>
      <c r="B1623" s="79" t="s">
        <v>7637</v>
      </c>
    </row>
    <row r="1624" spans="1:2" ht="15">
      <c r="A1624" s="80" t="s">
        <v>1964</v>
      </c>
      <c r="B1624" s="79" t="s">
        <v>7637</v>
      </c>
    </row>
    <row r="1625" spans="1:2" ht="15">
      <c r="A1625" s="80" t="s">
        <v>1965</v>
      </c>
      <c r="B1625" s="79" t="s">
        <v>7637</v>
      </c>
    </row>
    <row r="1626" spans="1:2" ht="15">
      <c r="A1626" s="80" t="s">
        <v>1966</v>
      </c>
      <c r="B1626" s="79" t="s">
        <v>7637</v>
      </c>
    </row>
    <row r="1627" spans="1:2" ht="15">
      <c r="A1627" s="80" t="s">
        <v>1967</v>
      </c>
      <c r="B1627" s="79" t="s">
        <v>7637</v>
      </c>
    </row>
    <row r="1628" spans="1:2" ht="15">
      <c r="A1628" s="80" t="s">
        <v>1968</v>
      </c>
      <c r="B1628" s="79" t="s">
        <v>7637</v>
      </c>
    </row>
    <row r="1629" spans="1:2" ht="15">
      <c r="A1629" s="80" t="s">
        <v>1969</v>
      </c>
      <c r="B1629" s="79" t="s">
        <v>7637</v>
      </c>
    </row>
    <row r="1630" spans="1:2" ht="15">
      <c r="A1630" s="80" t="s">
        <v>1970</v>
      </c>
      <c r="B1630" s="79" t="s">
        <v>7637</v>
      </c>
    </row>
    <row r="1631" spans="1:2" ht="15">
      <c r="A1631" s="80" t="s">
        <v>1971</v>
      </c>
      <c r="B1631" s="79" t="s">
        <v>7637</v>
      </c>
    </row>
    <row r="1632" spans="1:2" ht="15">
      <c r="A1632" s="80" t="s">
        <v>1972</v>
      </c>
      <c r="B1632" s="79" t="s">
        <v>7637</v>
      </c>
    </row>
    <row r="1633" spans="1:2" ht="15">
      <c r="A1633" s="80" t="s">
        <v>1973</v>
      </c>
      <c r="B1633" s="79" t="s">
        <v>7637</v>
      </c>
    </row>
    <row r="1634" spans="1:2" ht="15">
      <c r="A1634" s="80" t="s">
        <v>1974</v>
      </c>
      <c r="B1634" s="79" t="s">
        <v>7637</v>
      </c>
    </row>
    <row r="1635" spans="1:2" ht="15">
      <c r="A1635" s="80" t="s">
        <v>1975</v>
      </c>
      <c r="B1635" s="79" t="s">
        <v>7637</v>
      </c>
    </row>
    <row r="1636" spans="1:2" ht="15">
      <c r="A1636" s="80" t="s">
        <v>1976</v>
      </c>
      <c r="B1636" s="79" t="s">
        <v>7637</v>
      </c>
    </row>
    <row r="1637" spans="1:2" ht="15">
      <c r="A1637" s="80" t="s">
        <v>1977</v>
      </c>
      <c r="B1637" s="79" t="s">
        <v>7637</v>
      </c>
    </row>
    <row r="1638" spans="1:2" ht="15">
      <c r="A1638" s="80" t="s">
        <v>1978</v>
      </c>
      <c r="B1638" s="79" t="s">
        <v>7637</v>
      </c>
    </row>
    <row r="1639" spans="1:2" ht="15">
      <c r="A1639" s="80" t="s">
        <v>1979</v>
      </c>
      <c r="B1639" s="79" t="s">
        <v>7637</v>
      </c>
    </row>
    <row r="1640" spans="1:2" ht="15">
      <c r="A1640" s="80" t="s">
        <v>1980</v>
      </c>
      <c r="B1640" s="79" t="s">
        <v>7637</v>
      </c>
    </row>
    <row r="1641" spans="1:2" ht="15">
      <c r="A1641" s="80" t="s">
        <v>1981</v>
      </c>
      <c r="B1641" s="79" t="s">
        <v>7637</v>
      </c>
    </row>
    <row r="1642" spans="1:2" ht="15">
      <c r="A1642" s="80" t="s">
        <v>1982</v>
      </c>
      <c r="B1642" s="79" t="s">
        <v>7637</v>
      </c>
    </row>
    <row r="1643" spans="1:2" ht="15">
      <c r="A1643" s="80" t="s">
        <v>1983</v>
      </c>
      <c r="B1643" s="79" t="s">
        <v>7637</v>
      </c>
    </row>
    <row r="1644" spans="1:2" ht="15">
      <c r="A1644" s="80" t="s">
        <v>1984</v>
      </c>
      <c r="B1644" s="79" t="s">
        <v>7637</v>
      </c>
    </row>
    <row r="1645" spans="1:2" ht="15">
      <c r="A1645" s="80" t="s">
        <v>1985</v>
      </c>
      <c r="B1645" s="79" t="s">
        <v>7637</v>
      </c>
    </row>
    <row r="1646" spans="1:2" ht="15">
      <c r="A1646" s="80" t="s">
        <v>1986</v>
      </c>
      <c r="B1646" s="79" t="s">
        <v>7637</v>
      </c>
    </row>
    <row r="1647" spans="1:2" ht="15">
      <c r="A1647" s="80" t="s">
        <v>1987</v>
      </c>
      <c r="B1647" s="79" t="s">
        <v>7637</v>
      </c>
    </row>
    <row r="1648" spans="1:2" ht="15">
      <c r="A1648" s="80" t="s">
        <v>1988</v>
      </c>
      <c r="B1648" s="79" t="s">
        <v>7637</v>
      </c>
    </row>
    <row r="1649" spans="1:2" ht="15">
      <c r="A1649" s="80" t="s">
        <v>1989</v>
      </c>
      <c r="B1649" s="79" t="s">
        <v>7637</v>
      </c>
    </row>
    <row r="1650" spans="1:2" ht="15">
      <c r="A1650" s="80" t="s">
        <v>1990</v>
      </c>
      <c r="B1650" s="79" t="s">
        <v>7637</v>
      </c>
    </row>
    <row r="1651" spans="1:2" ht="15">
      <c r="A1651" s="80" t="s">
        <v>1991</v>
      </c>
      <c r="B1651" s="79" t="s">
        <v>7637</v>
      </c>
    </row>
    <row r="1652" spans="1:2" ht="15">
      <c r="A1652" s="80" t="s">
        <v>1992</v>
      </c>
      <c r="B1652" s="79" t="s">
        <v>7637</v>
      </c>
    </row>
    <row r="1653" spans="1:2" ht="15">
      <c r="A1653" s="80" t="s">
        <v>1993</v>
      </c>
      <c r="B1653" s="79" t="s">
        <v>7637</v>
      </c>
    </row>
    <row r="1654" spans="1:2" ht="15">
      <c r="A1654" s="80" t="s">
        <v>1994</v>
      </c>
      <c r="B1654" s="79" t="s">
        <v>7637</v>
      </c>
    </row>
    <row r="1655" spans="1:2" ht="15">
      <c r="A1655" s="80" t="s">
        <v>1995</v>
      </c>
      <c r="B1655" s="79" t="s">
        <v>7637</v>
      </c>
    </row>
    <row r="1656" spans="1:2" ht="15">
      <c r="A1656" s="80" t="s">
        <v>1996</v>
      </c>
      <c r="B1656" s="79" t="s">
        <v>7637</v>
      </c>
    </row>
    <row r="1657" spans="1:2" ht="15">
      <c r="A1657" s="80" t="s">
        <v>1997</v>
      </c>
      <c r="B1657" s="79" t="s">
        <v>7637</v>
      </c>
    </row>
    <row r="1658" spans="1:2" ht="15">
      <c r="A1658" s="80" t="s">
        <v>1998</v>
      </c>
      <c r="B1658" s="79" t="s">
        <v>7637</v>
      </c>
    </row>
    <row r="1659" spans="1:2" ht="15">
      <c r="A1659" s="80" t="s">
        <v>1999</v>
      </c>
      <c r="B1659" s="79" t="s">
        <v>7637</v>
      </c>
    </row>
    <row r="1660" spans="1:2" ht="15">
      <c r="A1660" s="80" t="s">
        <v>2000</v>
      </c>
      <c r="B1660" s="79" t="s">
        <v>7637</v>
      </c>
    </row>
    <row r="1661" spans="1:2" ht="15">
      <c r="A1661" s="80" t="s">
        <v>2001</v>
      </c>
      <c r="B1661" s="79" t="s">
        <v>7637</v>
      </c>
    </row>
    <row r="1662" spans="1:2" ht="15">
      <c r="A1662" s="80" t="s">
        <v>2002</v>
      </c>
      <c r="B1662" s="79" t="s">
        <v>7637</v>
      </c>
    </row>
    <row r="1663" spans="1:2" ht="15">
      <c r="A1663" s="80" t="s">
        <v>2003</v>
      </c>
      <c r="B1663" s="79" t="s">
        <v>7637</v>
      </c>
    </row>
    <row r="1664" spans="1:2" ht="15">
      <c r="A1664" s="80" t="s">
        <v>2004</v>
      </c>
      <c r="B1664" s="79" t="s">
        <v>7637</v>
      </c>
    </row>
    <row r="1665" spans="1:2" ht="15">
      <c r="A1665" s="80" t="s">
        <v>2005</v>
      </c>
      <c r="B1665" s="79" t="s">
        <v>7637</v>
      </c>
    </row>
    <row r="1666" spans="1:2" ht="15">
      <c r="A1666" s="80" t="s">
        <v>2006</v>
      </c>
      <c r="B1666" s="79" t="s">
        <v>7637</v>
      </c>
    </row>
    <row r="1667" spans="1:2" ht="15">
      <c r="A1667" s="80" t="s">
        <v>2007</v>
      </c>
      <c r="B1667" s="79" t="s">
        <v>7637</v>
      </c>
    </row>
    <row r="1668" spans="1:2" ht="15">
      <c r="A1668" s="80" t="s">
        <v>2008</v>
      </c>
      <c r="B1668" s="79" t="s">
        <v>7637</v>
      </c>
    </row>
    <row r="1669" spans="1:2" ht="15">
      <c r="A1669" s="80" t="s">
        <v>2009</v>
      </c>
      <c r="B1669" s="79" t="s">
        <v>7637</v>
      </c>
    </row>
    <row r="1670" spans="1:2" ht="15">
      <c r="A1670" s="80" t="s">
        <v>2010</v>
      </c>
      <c r="B1670" s="79" t="s">
        <v>7637</v>
      </c>
    </row>
    <row r="1671" spans="1:2" ht="15">
      <c r="A1671" s="80" t="s">
        <v>2011</v>
      </c>
      <c r="B1671" s="79" t="s">
        <v>7637</v>
      </c>
    </row>
    <row r="1672" spans="1:2" ht="15">
      <c r="A1672" s="80" t="s">
        <v>2012</v>
      </c>
      <c r="B1672" s="79" t="s">
        <v>7637</v>
      </c>
    </row>
    <row r="1673" spans="1:2" ht="15">
      <c r="A1673" s="80" t="s">
        <v>2013</v>
      </c>
      <c r="B1673" s="79" t="s">
        <v>7637</v>
      </c>
    </row>
    <row r="1674" spans="1:2" ht="15">
      <c r="A1674" s="80" t="s">
        <v>2014</v>
      </c>
      <c r="B1674" s="79" t="s">
        <v>7637</v>
      </c>
    </row>
    <row r="1675" spans="1:2" ht="15">
      <c r="A1675" s="80" t="s">
        <v>2015</v>
      </c>
      <c r="B1675" s="79" t="s">
        <v>7637</v>
      </c>
    </row>
    <row r="1676" spans="1:2" ht="15">
      <c r="A1676" s="80" t="s">
        <v>2016</v>
      </c>
      <c r="B1676" s="79" t="s">
        <v>7637</v>
      </c>
    </row>
    <row r="1677" spans="1:2" ht="15">
      <c r="A1677" s="80" t="s">
        <v>2017</v>
      </c>
      <c r="B1677" s="79" t="s">
        <v>7637</v>
      </c>
    </row>
    <row r="1678" spans="1:2" ht="15">
      <c r="A1678" s="80" t="s">
        <v>2018</v>
      </c>
      <c r="B1678" s="79" t="s">
        <v>7637</v>
      </c>
    </row>
    <row r="1679" spans="1:2" ht="15">
      <c r="A1679" s="80" t="s">
        <v>2019</v>
      </c>
      <c r="B1679" s="79" t="s">
        <v>7637</v>
      </c>
    </row>
    <row r="1680" spans="1:2" ht="15">
      <c r="A1680" s="80" t="s">
        <v>2020</v>
      </c>
      <c r="B1680" s="79" t="s">
        <v>7637</v>
      </c>
    </row>
    <row r="1681" spans="1:2" ht="15">
      <c r="A1681" s="80" t="s">
        <v>2021</v>
      </c>
      <c r="B1681" s="79" t="s">
        <v>7637</v>
      </c>
    </row>
    <row r="1682" spans="1:2" ht="15">
      <c r="A1682" s="80" t="s">
        <v>2022</v>
      </c>
      <c r="B1682" s="79" t="s">
        <v>7637</v>
      </c>
    </row>
    <row r="1683" spans="1:2" ht="15">
      <c r="A1683" s="80" t="s">
        <v>2023</v>
      </c>
      <c r="B1683" s="79" t="s">
        <v>7637</v>
      </c>
    </row>
    <row r="1684" spans="1:2" ht="15">
      <c r="A1684" s="80" t="s">
        <v>2024</v>
      </c>
      <c r="B1684" s="79" t="s">
        <v>7637</v>
      </c>
    </row>
    <row r="1685" spans="1:2" ht="15">
      <c r="A1685" s="80" t="s">
        <v>2025</v>
      </c>
      <c r="B1685" s="79" t="s">
        <v>7637</v>
      </c>
    </row>
    <row r="1686" spans="1:2" ht="15">
      <c r="A1686" s="80" t="s">
        <v>2026</v>
      </c>
      <c r="B1686" s="79" t="s">
        <v>7637</v>
      </c>
    </row>
    <row r="1687" spans="1:2" ht="15">
      <c r="A1687" s="80" t="s">
        <v>2027</v>
      </c>
      <c r="B1687" s="79" t="s">
        <v>7637</v>
      </c>
    </row>
    <row r="1688" spans="1:2" ht="15">
      <c r="A1688" s="80" t="s">
        <v>2028</v>
      </c>
      <c r="B1688" s="79" t="s">
        <v>7637</v>
      </c>
    </row>
    <row r="1689" spans="1:2" ht="15">
      <c r="A1689" s="80" t="s">
        <v>2029</v>
      </c>
      <c r="B1689" s="79" t="s">
        <v>7637</v>
      </c>
    </row>
    <row r="1690" spans="1:2" ht="15">
      <c r="A1690" s="80" t="s">
        <v>2030</v>
      </c>
      <c r="B1690" s="79" t="s">
        <v>7637</v>
      </c>
    </row>
    <row r="1691" spans="1:2" ht="15">
      <c r="A1691" s="80" t="s">
        <v>2031</v>
      </c>
      <c r="B1691" s="79" t="s">
        <v>7637</v>
      </c>
    </row>
    <row r="1692" spans="1:2" ht="15">
      <c r="A1692" s="80" t="s">
        <v>2032</v>
      </c>
      <c r="B1692" s="79" t="s">
        <v>7637</v>
      </c>
    </row>
    <row r="1693" spans="1:2" ht="15">
      <c r="A1693" s="80" t="s">
        <v>2033</v>
      </c>
      <c r="B1693" s="79" t="s">
        <v>7637</v>
      </c>
    </row>
    <row r="1694" spans="1:2" ht="15">
      <c r="A1694" s="80" t="s">
        <v>2034</v>
      </c>
      <c r="B1694" s="79" t="s">
        <v>7637</v>
      </c>
    </row>
    <row r="1695" spans="1:2" ht="15">
      <c r="A1695" s="80" t="s">
        <v>2035</v>
      </c>
      <c r="B1695" s="79" t="s">
        <v>7637</v>
      </c>
    </row>
    <row r="1696" spans="1:2" ht="15">
      <c r="A1696" s="80" t="s">
        <v>2036</v>
      </c>
      <c r="B1696" s="79" t="s">
        <v>7637</v>
      </c>
    </row>
    <row r="1697" spans="1:2" ht="15">
      <c r="A1697" s="80" t="s">
        <v>2037</v>
      </c>
      <c r="B1697" s="79" t="s">
        <v>7637</v>
      </c>
    </row>
    <row r="1698" spans="1:2" ht="15">
      <c r="A1698" s="80" t="s">
        <v>2038</v>
      </c>
      <c r="B1698" s="79" t="s">
        <v>7637</v>
      </c>
    </row>
    <row r="1699" spans="1:2" ht="15">
      <c r="A1699" s="80" t="s">
        <v>2039</v>
      </c>
      <c r="B1699" s="79" t="s">
        <v>7637</v>
      </c>
    </row>
    <row r="1700" spans="1:2" ht="15">
      <c r="A1700" s="80" t="s">
        <v>2040</v>
      </c>
      <c r="B1700" s="79" t="s">
        <v>7637</v>
      </c>
    </row>
    <row r="1701" spans="1:2" ht="15">
      <c r="A1701" s="80" t="s">
        <v>2041</v>
      </c>
      <c r="B1701" s="79" t="s">
        <v>7637</v>
      </c>
    </row>
    <row r="1702" spans="1:2" ht="15">
      <c r="A1702" s="80" t="s">
        <v>2042</v>
      </c>
      <c r="B1702" s="79" t="s">
        <v>7637</v>
      </c>
    </row>
    <row r="1703" spans="1:2" ht="15">
      <c r="A1703" s="80" t="s">
        <v>2043</v>
      </c>
      <c r="B1703" s="79" t="s">
        <v>7637</v>
      </c>
    </row>
    <row r="1704" spans="1:2" ht="15">
      <c r="A1704" s="80" t="s">
        <v>2044</v>
      </c>
      <c r="B1704" s="79" t="s">
        <v>7637</v>
      </c>
    </row>
    <row r="1705" spans="1:2" ht="15">
      <c r="A1705" s="80" t="s">
        <v>2045</v>
      </c>
      <c r="B1705" s="79" t="s">
        <v>7637</v>
      </c>
    </row>
    <row r="1706" spans="1:2" ht="15">
      <c r="A1706" s="80" t="s">
        <v>2046</v>
      </c>
      <c r="B1706" s="79" t="s">
        <v>7637</v>
      </c>
    </row>
    <row r="1707" spans="1:2" ht="15">
      <c r="A1707" s="80" t="s">
        <v>2047</v>
      </c>
      <c r="B1707" s="79" t="s">
        <v>7637</v>
      </c>
    </row>
    <row r="1708" spans="1:2" ht="15">
      <c r="A1708" s="80" t="s">
        <v>2048</v>
      </c>
      <c r="B1708" s="79" t="s">
        <v>7637</v>
      </c>
    </row>
    <row r="1709" spans="1:2" ht="15">
      <c r="A1709" s="80" t="s">
        <v>2049</v>
      </c>
      <c r="B1709" s="79" t="s">
        <v>7637</v>
      </c>
    </row>
    <row r="1710" spans="1:2" ht="15">
      <c r="A1710" s="80" t="s">
        <v>2050</v>
      </c>
      <c r="B1710" s="79" t="s">
        <v>7637</v>
      </c>
    </row>
    <row r="1711" spans="1:2" ht="15">
      <c r="A1711" s="80" t="s">
        <v>2051</v>
      </c>
      <c r="B1711" s="79" t="s">
        <v>7637</v>
      </c>
    </row>
    <row r="1712" spans="1:2" ht="15">
      <c r="A1712" s="80" t="s">
        <v>2052</v>
      </c>
      <c r="B1712" s="79" t="s">
        <v>7637</v>
      </c>
    </row>
    <row r="1713" spans="1:2" ht="15">
      <c r="A1713" s="80" t="s">
        <v>2053</v>
      </c>
      <c r="B1713" s="79" t="s">
        <v>7637</v>
      </c>
    </row>
    <row r="1714" spans="1:2" ht="15">
      <c r="A1714" s="80" t="s">
        <v>2054</v>
      </c>
      <c r="B1714" s="79" t="s">
        <v>7637</v>
      </c>
    </row>
    <row r="1715" spans="1:2" ht="15">
      <c r="A1715" s="80" t="s">
        <v>2055</v>
      </c>
      <c r="B1715" s="79" t="s">
        <v>7637</v>
      </c>
    </row>
    <row r="1716" spans="1:2" ht="15">
      <c r="A1716" s="80" t="s">
        <v>2056</v>
      </c>
      <c r="B1716" s="79" t="s">
        <v>7637</v>
      </c>
    </row>
    <row r="1717" spans="1:2" ht="15">
      <c r="A1717" s="80" t="s">
        <v>2057</v>
      </c>
      <c r="B1717" s="79" t="s">
        <v>7637</v>
      </c>
    </row>
    <row r="1718" spans="1:2" ht="15">
      <c r="A1718" s="80" t="s">
        <v>2058</v>
      </c>
      <c r="B1718" s="79" t="s">
        <v>7637</v>
      </c>
    </row>
    <row r="1719" spans="1:2" ht="15">
      <c r="A1719" s="80" t="s">
        <v>2059</v>
      </c>
      <c r="B1719" s="79" t="s">
        <v>7637</v>
      </c>
    </row>
    <row r="1720" spans="1:2" ht="15">
      <c r="A1720" s="80" t="s">
        <v>2060</v>
      </c>
      <c r="B1720" s="79" t="s">
        <v>7637</v>
      </c>
    </row>
    <row r="1721" spans="1:2" ht="15">
      <c r="A1721" s="80" t="s">
        <v>2061</v>
      </c>
      <c r="B1721" s="79" t="s">
        <v>7637</v>
      </c>
    </row>
    <row r="1722" spans="1:2" ht="15">
      <c r="A1722" s="80" t="s">
        <v>2062</v>
      </c>
      <c r="B1722" s="79" t="s">
        <v>7637</v>
      </c>
    </row>
    <row r="1723" spans="1:2" ht="15">
      <c r="A1723" s="80" t="s">
        <v>2063</v>
      </c>
      <c r="B1723" s="79" t="s">
        <v>7637</v>
      </c>
    </row>
    <row r="1724" spans="1:2" ht="15">
      <c r="A1724" s="80" t="s">
        <v>2064</v>
      </c>
      <c r="B1724" s="79" t="s">
        <v>7637</v>
      </c>
    </row>
    <row r="1725" spans="1:2" ht="15">
      <c r="A1725" s="80" t="s">
        <v>2065</v>
      </c>
      <c r="B1725" s="79" t="s">
        <v>7637</v>
      </c>
    </row>
    <row r="1726" spans="1:2" ht="15">
      <c r="A1726" s="80" t="s">
        <v>2066</v>
      </c>
      <c r="B1726" s="79" t="s">
        <v>7637</v>
      </c>
    </row>
    <row r="1727" spans="1:2" ht="15">
      <c r="A1727" s="80" t="s">
        <v>2067</v>
      </c>
      <c r="B1727" s="79" t="s">
        <v>7637</v>
      </c>
    </row>
    <row r="1728" spans="1:2" ht="15">
      <c r="A1728" s="80" t="s">
        <v>2068</v>
      </c>
      <c r="B1728" s="79" t="s">
        <v>7637</v>
      </c>
    </row>
    <row r="1729" spans="1:2" ht="15">
      <c r="A1729" s="80" t="s">
        <v>315</v>
      </c>
      <c r="B1729" s="79" t="s">
        <v>7637</v>
      </c>
    </row>
    <row r="1730" spans="1:2" ht="15">
      <c r="A1730" s="80" t="s">
        <v>2069</v>
      </c>
      <c r="B1730" s="79" t="s">
        <v>7637</v>
      </c>
    </row>
    <row r="1731" spans="1:2" ht="15">
      <c r="A1731" s="80" t="s">
        <v>2070</v>
      </c>
      <c r="B1731" s="79" t="s">
        <v>7637</v>
      </c>
    </row>
    <row r="1732" spans="1:2" ht="15">
      <c r="A1732" s="80" t="s">
        <v>2071</v>
      </c>
      <c r="B1732" s="79" t="s">
        <v>7637</v>
      </c>
    </row>
    <row r="1733" spans="1:2" ht="15">
      <c r="A1733" s="80" t="s">
        <v>2072</v>
      </c>
      <c r="B1733" s="79" t="s">
        <v>7637</v>
      </c>
    </row>
    <row r="1734" spans="1:2" ht="15">
      <c r="A1734" s="80" t="s">
        <v>2073</v>
      </c>
      <c r="B1734" s="79" t="s">
        <v>7637</v>
      </c>
    </row>
    <row r="1735" spans="1:2" ht="15">
      <c r="A1735" s="80" t="s">
        <v>2074</v>
      </c>
      <c r="B1735" s="79" t="s">
        <v>7637</v>
      </c>
    </row>
    <row r="1736" spans="1:2" ht="15">
      <c r="A1736" s="80" t="s">
        <v>2075</v>
      </c>
      <c r="B1736" s="79" t="s">
        <v>7637</v>
      </c>
    </row>
    <row r="1737" spans="1:2" ht="15">
      <c r="A1737" s="80" t="s">
        <v>2076</v>
      </c>
      <c r="B1737" s="79" t="s">
        <v>7637</v>
      </c>
    </row>
    <row r="1738" spans="1:2" ht="15">
      <c r="A1738" s="80" t="s">
        <v>2077</v>
      </c>
      <c r="B1738" s="79" t="s">
        <v>7637</v>
      </c>
    </row>
    <row r="1739" spans="1:2" ht="15">
      <c r="A1739" s="80" t="s">
        <v>2078</v>
      </c>
      <c r="B1739" s="79" t="s">
        <v>7637</v>
      </c>
    </row>
    <row r="1740" spans="1:2" ht="15">
      <c r="A1740" s="80" t="s">
        <v>2079</v>
      </c>
      <c r="B1740" s="79" t="s">
        <v>7637</v>
      </c>
    </row>
    <row r="1741" spans="1:2" ht="15">
      <c r="A1741" s="80" t="s">
        <v>2080</v>
      </c>
      <c r="B1741" s="79" t="s">
        <v>7637</v>
      </c>
    </row>
    <row r="1742" spans="1:2" ht="15">
      <c r="A1742" s="80" t="s">
        <v>2081</v>
      </c>
      <c r="B1742" s="79" t="s">
        <v>7637</v>
      </c>
    </row>
    <row r="1743" spans="1:2" ht="15">
      <c r="A1743" s="80" t="s">
        <v>2082</v>
      </c>
      <c r="B1743" s="79" t="s">
        <v>7637</v>
      </c>
    </row>
    <row r="1744" spans="1:2" ht="15">
      <c r="A1744" s="80" t="s">
        <v>2083</v>
      </c>
      <c r="B1744" s="79" t="s">
        <v>7637</v>
      </c>
    </row>
    <row r="1745" spans="1:2" ht="15">
      <c r="A1745" s="80" t="s">
        <v>2084</v>
      </c>
      <c r="B1745" s="79" t="s">
        <v>7637</v>
      </c>
    </row>
    <row r="1746" spans="1:2" ht="15">
      <c r="A1746" s="80" t="s">
        <v>2085</v>
      </c>
      <c r="B1746" s="79" t="s">
        <v>7637</v>
      </c>
    </row>
    <row r="1747" spans="1:2" ht="15">
      <c r="A1747" s="80" t="s">
        <v>2086</v>
      </c>
      <c r="B1747" s="79" t="s">
        <v>7637</v>
      </c>
    </row>
    <row r="1748" spans="1:2" ht="15">
      <c r="A1748" s="80" t="s">
        <v>2087</v>
      </c>
      <c r="B1748" s="79" t="s">
        <v>7637</v>
      </c>
    </row>
    <row r="1749" spans="1:2" ht="15">
      <c r="A1749" s="80" t="s">
        <v>2088</v>
      </c>
      <c r="B1749" s="79" t="s">
        <v>7637</v>
      </c>
    </row>
    <row r="1750" spans="1:2" ht="15">
      <c r="A1750" s="80" t="s">
        <v>2089</v>
      </c>
      <c r="B1750" s="79" t="s">
        <v>7637</v>
      </c>
    </row>
    <row r="1751" spans="1:2" ht="15">
      <c r="A1751" s="80" t="s">
        <v>2090</v>
      </c>
      <c r="B1751" s="79" t="s">
        <v>7637</v>
      </c>
    </row>
    <row r="1752" spans="1:2" ht="15">
      <c r="A1752" s="80" t="s">
        <v>2091</v>
      </c>
      <c r="B1752" s="79" t="s">
        <v>7637</v>
      </c>
    </row>
    <row r="1753" spans="1:2" ht="15">
      <c r="A1753" s="80" t="s">
        <v>2092</v>
      </c>
      <c r="B1753" s="79" t="s">
        <v>7637</v>
      </c>
    </row>
    <row r="1754" spans="1:2" ht="15">
      <c r="A1754" s="80" t="s">
        <v>2093</v>
      </c>
      <c r="B1754" s="79" t="s">
        <v>7637</v>
      </c>
    </row>
    <row r="1755" spans="1:2" ht="15">
      <c r="A1755" s="80" t="s">
        <v>2094</v>
      </c>
      <c r="B1755" s="79" t="s">
        <v>7637</v>
      </c>
    </row>
    <row r="1756" spans="1:2" ht="15">
      <c r="A1756" s="80" t="s">
        <v>2095</v>
      </c>
      <c r="B1756" s="79" t="s">
        <v>7637</v>
      </c>
    </row>
    <row r="1757" spans="1:2" ht="15">
      <c r="A1757" s="80" t="s">
        <v>2096</v>
      </c>
      <c r="B1757" s="79" t="s">
        <v>7637</v>
      </c>
    </row>
    <row r="1758" spans="1:2" ht="15">
      <c r="A1758" s="80" t="s">
        <v>2097</v>
      </c>
      <c r="B1758" s="79" t="s">
        <v>7637</v>
      </c>
    </row>
    <row r="1759" spans="1:2" ht="15">
      <c r="A1759" s="80" t="s">
        <v>2098</v>
      </c>
      <c r="B1759" s="79" t="s">
        <v>7637</v>
      </c>
    </row>
    <row r="1760" spans="1:2" ht="15">
      <c r="A1760" s="80" t="s">
        <v>2099</v>
      </c>
      <c r="B1760" s="79" t="s">
        <v>7637</v>
      </c>
    </row>
    <row r="1761" spans="1:2" ht="15">
      <c r="A1761" s="80" t="s">
        <v>2100</v>
      </c>
      <c r="B1761" s="79" t="s">
        <v>7637</v>
      </c>
    </row>
    <row r="1762" spans="1:2" ht="15">
      <c r="A1762" s="80" t="s">
        <v>2101</v>
      </c>
      <c r="B1762" s="79" t="s">
        <v>7637</v>
      </c>
    </row>
    <row r="1763" spans="1:2" ht="15">
      <c r="A1763" s="80" t="s">
        <v>2102</v>
      </c>
      <c r="B1763" s="79" t="s">
        <v>7637</v>
      </c>
    </row>
    <row r="1764" spans="1:2" ht="15">
      <c r="A1764" s="80" t="s">
        <v>2103</v>
      </c>
      <c r="B1764" s="79" t="s">
        <v>7637</v>
      </c>
    </row>
    <row r="1765" spans="1:2" ht="15">
      <c r="A1765" s="80" t="s">
        <v>2104</v>
      </c>
      <c r="B1765" s="79" t="s">
        <v>7637</v>
      </c>
    </row>
    <row r="1766" spans="1:2" ht="15">
      <c r="A1766" s="80" t="s">
        <v>2105</v>
      </c>
      <c r="B1766" s="79" t="s">
        <v>7637</v>
      </c>
    </row>
    <row r="1767" spans="1:2" ht="15">
      <c r="A1767" s="80" t="s">
        <v>2106</v>
      </c>
      <c r="B1767" s="79" t="s">
        <v>7637</v>
      </c>
    </row>
    <row r="1768" spans="1:2" ht="15">
      <c r="A1768" s="80" t="s">
        <v>2107</v>
      </c>
      <c r="B1768" s="79" t="s">
        <v>7637</v>
      </c>
    </row>
    <row r="1769" spans="1:2" ht="15">
      <c r="A1769" s="80" t="s">
        <v>2108</v>
      </c>
      <c r="B1769" s="79" t="s">
        <v>7637</v>
      </c>
    </row>
    <row r="1770" spans="1:2" ht="15">
      <c r="A1770" s="80" t="s">
        <v>2109</v>
      </c>
      <c r="B1770" s="79" t="s">
        <v>7637</v>
      </c>
    </row>
    <row r="1771" spans="1:2" ht="15">
      <c r="A1771" s="80" t="s">
        <v>2110</v>
      </c>
      <c r="B1771" s="79" t="s">
        <v>7637</v>
      </c>
    </row>
    <row r="1772" spans="1:2" ht="15">
      <c r="A1772" s="80" t="s">
        <v>2111</v>
      </c>
      <c r="B1772" s="79" t="s">
        <v>7637</v>
      </c>
    </row>
    <row r="1773" spans="1:2" ht="15">
      <c r="A1773" s="80" t="s">
        <v>2112</v>
      </c>
      <c r="B1773" s="79" t="s">
        <v>7637</v>
      </c>
    </row>
    <row r="1774" spans="1:2" ht="15">
      <c r="A1774" s="80" t="s">
        <v>2113</v>
      </c>
      <c r="B1774" s="79" t="s">
        <v>7637</v>
      </c>
    </row>
    <row r="1775" spans="1:2" ht="15">
      <c r="A1775" s="80" t="s">
        <v>2114</v>
      </c>
      <c r="B1775" s="79" t="s">
        <v>7637</v>
      </c>
    </row>
    <row r="1776" spans="1:2" ht="15">
      <c r="A1776" s="80" t="s">
        <v>2115</v>
      </c>
      <c r="B1776" s="79" t="s">
        <v>7637</v>
      </c>
    </row>
    <row r="1777" spans="1:2" ht="15">
      <c r="A1777" s="80" t="s">
        <v>2116</v>
      </c>
      <c r="B1777" s="79" t="s">
        <v>7637</v>
      </c>
    </row>
    <row r="1778" spans="1:2" ht="15">
      <c r="A1778" s="80" t="s">
        <v>2117</v>
      </c>
      <c r="B1778" s="79" t="s">
        <v>7637</v>
      </c>
    </row>
    <row r="1779" spans="1:2" ht="15">
      <c r="A1779" s="80" t="s">
        <v>2118</v>
      </c>
      <c r="B1779" s="79" t="s">
        <v>7637</v>
      </c>
    </row>
    <row r="1780" spans="1:2" ht="15">
      <c r="A1780" s="80" t="s">
        <v>2119</v>
      </c>
      <c r="B1780" s="79" t="s">
        <v>7637</v>
      </c>
    </row>
    <row r="1781" spans="1:2" ht="15">
      <c r="A1781" s="80" t="s">
        <v>2120</v>
      </c>
      <c r="B1781" s="79" t="s">
        <v>7637</v>
      </c>
    </row>
    <row r="1782" spans="1:2" ht="15">
      <c r="A1782" s="80" t="s">
        <v>2121</v>
      </c>
      <c r="B1782" s="79" t="s">
        <v>7637</v>
      </c>
    </row>
    <row r="1783" spans="1:2" ht="15">
      <c r="A1783" s="80" t="s">
        <v>2122</v>
      </c>
      <c r="B1783" s="79" t="s">
        <v>7637</v>
      </c>
    </row>
    <row r="1784" spans="1:2" ht="15">
      <c r="A1784" s="80" t="s">
        <v>2123</v>
      </c>
      <c r="B1784" s="79" t="s">
        <v>7637</v>
      </c>
    </row>
    <row r="1785" spans="1:2" ht="15">
      <c r="A1785" s="80" t="s">
        <v>2124</v>
      </c>
      <c r="B1785" s="79" t="s">
        <v>7637</v>
      </c>
    </row>
    <row r="1786" spans="1:2" ht="15">
      <c r="A1786" s="80" t="s">
        <v>2125</v>
      </c>
      <c r="B1786" s="79" t="s">
        <v>7637</v>
      </c>
    </row>
    <row r="1787" spans="1:2" ht="15">
      <c r="A1787" s="80" t="s">
        <v>2126</v>
      </c>
      <c r="B1787" s="79" t="s">
        <v>7637</v>
      </c>
    </row>
    <row r="1788" spans="1:2" ht="15">
      <c r="A1788" s="80" t="s">
        <v>2127</v>
      </c>
      <c r="B1788" s="79" t="s">
        <v>7637</v>
      </c>
    </row>
    <row r="1789" spans="1:2" ht="15">
      <c r="A1789" s="80" t="s">
        <v>2128</v>
      </c>
      <c r="B1789" s="79" t="s">
        <v>7637</v>
      </c>
    </row>
    <row r="1790" spans="1:2" ht="15">
      <c r="A1790" s="80" t="s">
        <v>2129</v>
      </c>
      <c r="B1790" s="79" t="s">
        <v>7637</v>
      </c>
    </row>
    <row r="1791" spans="1:2" ht="15">
      <c r="A1791" s="80" t="s">
        <v>2130</v>
      </c>
      <c r="B1791" s="79" t="s">
        <v>7637</v>
      </c>
    </row>
    <row r="1792" spans="1:2" ht="15">
      <c r="A1792" s="80" t="s">
        <v>2131</v>
      </c>
      <c r="B1792" s="79" t="s">
        <v>7637</v>
      </c>
    </row>
    <row r="1793" spans="1:2" ht="15">
      <c r="A1793" s="80" t="s">
        <v>2132</v>
      </c>
      <c r="B1793" s="79" t="s">
        <v>7637</v>
      </c>
    </row>
    <row r="1794" spans="1:2" ht="15">
      <c r="A1794" s="80" t="s">
        <v>2133</v>
      </c>
      <c r="B1794" s="79" t="s">
        <v>7637</v>
      </c>
    </row>
    <row r="1795" spans="1:2" ht="15">
      <c r="A1795" s="80" t="s">
        <v>2134</v>
      </c>
      <c r="B1795" s="79" t="s">
        <v>7637</v>
      </c>
    </row>
    <row r="1796" spans="1:2" ht="15">
      <c r="A1796" s="80" t="s">
        <v>2135</v>
      </c>
      <c r="B1796" s="79" t="s">
        <v>7637</v>
      </c>
    </row>
    <row r="1797" spans="1:2" ht="15">
      <c r="A1797" s="80" t="s">
        <v>2136</v>
      </c>
      <c r="B1797" s="79" t="s">
        <v>7637</v>
      </c>
    </row>
    <row r="1798" spans="1:2" ht="15">
      <c r="A1798" s="80" t="s">
        <v>2137</v>
      </c>
      <c r="B1798" s="79" t="s">
        <v>7637</v>
      </c>
    </row>
    <row r="1799" spans="1:2" ht="15">
      <c r="A1799" s="80" t="s">
        <v>2138</v>
      </c>
      <c r="B1799" s="79" t="s">
        <v>7637</v>
      </c>
    </row>
    <row r="1800" spans="1:2" ht="15">
      <c r="A1800" s="80" t="s">
        <v>2139</v>
      </c>
      <c r="B1800" s="79" t="s">
        <v>7637</v>
      </c>
    </row>
    <row r="1801" spans="1:2" ht="15">
      <c r="A1801" s="80" t="s">
        <v>2140</v>
      </c>
      <c r="B1801" s="79" t="s">
        <v>7637</v>
      </c>
    </row>
    <row r="1802" spans="1:2" ht="15">
      <c r="A1802" s="80" t="s">
        <v>2141</v>
      </c>
      <c r="B1802" s="79" t="s">
        <v>7637</v>
      </c>
    </row>
    <row r="1803" spans="1:2" ht="15">
      <c r="A1803" s="80" t="s">
        <v>2142</v>
      </c>
      <c r="B1803" s="79" t="s">
        <v>7637</v>
      </c>
    </row>
    <row r="1804" spans="1:2" ht="15">
      <c r="A1804" s="80" t="s">
        <v>2143</v>
      </c>
      <c r="B1804" s="79" t="s">
        <v>7637</v>
      </c>
    </row>
    <row r="1805" spans="1:2" ht="15">
      <c r="A1805" s="80" t="s">
        <v>2144</v>
      </c>
      <c r="B1805" s="79" t="s">
        <v>7637</v>
      </c>
    </row>
    <row r="1806" spans="1:2" ht="15">
      <c r="A1806" s="80" t="s">
        <v>2145</v>
      </c>
      <c r="B1806" s="79" t="s">
        <v>7637</v>
      </c>
    </row>
    <row r="1807" spans="1:2" ht="15">
      <c r="A1807" s="80" t="s">
        <v>2146</v>
      </c>
      <c r="B1807" s="79" t="s">
        <v>7637</v>
      </c>
    </row>
    <row r="1808" spans="1:2" ht="15">
      <c r="A1808" s="80" t="s">
        <v>2147</v>
      </c>
      <c r="B1808" s="79" t="s">
        <v>7637</v>
      </c>
    </row>
    <row r="1809" spans="1:2" ht="15">
      <c r="A1809" s="80" t="s">
        <v>2148</v>
      </c>
      <c r="B1809" s="79" t="s">
        <v>7637</v>
      </c>
    </row>
    <row r="1810" spans="1:2" ht="15">
      <c r="A1810" s="80" t="s">
        <v>2149</v>
      </c>
      <c r="B1810" s="79" t="s">
        <v>7637</v>
      </c>
    </row>
    <row r="1811" spans="1:2" ht="15">
      <c r="A1811" s="80" t="s">
        <v>2150</v>
      </c>
      <c r="B1811" s="79" t="s">
        <v>7637</v>
      </c>
    </row>
    <row r="1812" spans="1:2" ht="15">
      <c r="A1812" s="80" t="s">
        <v>2151</v>
      </c>
      <c r="B1812" s="79" t="s">
        <v>7637</v>
      </c>
    </row>
    <row r="1813" spans="1:2" ht="15">
      <c r="A1813" s="80" t="s">
        <v>2152</v>
      </c>
      <c r="B1813" s="79" t="s">
        <v>7637</v>
      </c>
    </row>
    <row r="1814" spans="1:2" ht="15">
      <c r="A1814" s="80" t="s">
        <v>2153</v>
      </c>
      <c r="B1814" s="79" t="s">
        <v>7637</v>
      </c>
    </row>
    <row r="1815" spans="1:2" ht="15">
      <c r="A1815" s="80" t="s">
        <v>2154</v>
      </c>
      <c r="B1815" s="79" t="s">
        <v>7637</v>
      </c>
    </row>
    <row r="1816" spans="1:2" ht="15">
      <c r="A1816" s="80" t="s">
        <v>2155</v>
      </c>
      <c r="B1816" s="79" t="s">
        <v>7637</v>
      </c>
    </row>
    <row r="1817" spans="1:2" ht="15">
      <c r="A1817" s="80" t="s">
        <v>2156</v>
      </c>
      <c r="B1817" s="79" t="s">
        <v>7637</v>
      </c>
    </row>
    <row r="1818" spans="1:2" ht="15">
      <c r="A1818" s="80" t="s">
        <v>2157</v>
      </c>
      <c r="B1818" s="79" t="s">
        <v>7637</v>
      </c>
    </row>
    <row r="1819" spans="1:2" ht="15">
      <c r="A1819" s="80" t="s">
        <v>2158</v>
      </c>
      <c r="B1819" s="79" t="s">
        <v>7637</v>
      </c>
    </row>
    <row r="1820" spans="1:2" ht="15">
      <c r="A1820" s="80" t="s">
        <v>2159</v>
      </c>
      <c r="B1820" s="79" t="s">
        <v>7637</v>
      </c>
    </row>
    <row r="1821" spans="1:2" ht="15">
      <c r="A1821" s="80" t="s">
        <v>2160</v>
      </c>
      <c r="B1821" s="79" t="s">
        <v>7637</v>
      </c>
    </row>
    <row r="1822" spans="1:2" ht="15">
      <c r="A1822" s="80" t="s">
        <v>2161</v>
      </c>
      <c r="B1822" s="79" t="s">
        <v>7637</v>
      </c>
    </row>
    <row r="1823" spans="1:2" ht="15">
      <c r="A1823" s="80" t="s">
        <v>2162</v>
      </c>
      <c r="B1823" s="79" t="s">
        <v>7637</v>
      </c>
    </row>
    <row r="1824" spans="1:2" ht="15">
      <c r="A1824" s="80" t="s">
        <v>2163</v>
      </c>
      <c r="B1824" s="79" t="s">
        <v>7637</v>
      </c>
    </row>
    <row r="1825" spans="1:2" ht="15">
      <c r="A1825" s="80" t="s">
        <v>2164</v>
      </c>
      <c r="B1825" s="79" t="s">
        <v>7637</v>
      </c>
    </row>
    <row r="1826" spans="1:2" ht="15">
      <c r="A1826" s="80" t="s">
        <v>2165</v>
      </c>
      <c r="B1826" s="79" t="s">
        <v>7637</v>
      </c>
    </row>
    <row r="1827" spans="1:2" ht="15">
      <c r="A1827" s="80" t="s">
        <v>2166</v>
      </c>
      <c r="B1827" s="79" t="s">
        <v>7637</v>
      </c>
    </row>
    <row r="1828" spans="1:2" ht="15">
      <c r="A1828" s="80" t="s">
        <v>2167</v>
      </c>
      <c r="B1828" s="79" t="s">
        <v>7637</v>
      </c>
    </row>
    <row r="1829" spans="1:2" ht="15">
      <c r="A1829" s="80" t="s">
        <v>2168</v>
      </c>
      <c r="B1829" s="79" t="s">
        <v>7637</v>
      </c>
    </row>
    <row r="1830" spans="1:2" ht="15">
      <c r="A1830" s="80" t="s">
        <v>2169</v>
      </c>
      <c r="B1830" s="79" t="s">
        <v>7637</v>
      </c>
    </row>
    <row r="1831" spans="1:2" ht="15">
      <c r="A1831" s="80" t="s">
        <v>2170</v>
      </c>
      <c r="B1831" s="79" t="s">
        <v>7637</v>
      </c>
    </row>
    <row r="1832" spans="1:2" ht="15">
      <c r="A1832" s="80" t="s">
        <v>2171</v>
      </c>
      <c r="B1832" s="79" t="s">
        <v>7637</v>
      </c>
    </row>
    <row r="1833" spans="1:2" ht="15">
      <c r="A1833" s="80" t="s">
        <v>2172</v>
      </c>
      <c r="B1833" s="79" t="s">
        <v>7637</v>
      </c>
    </row>
    <row r="1834" spans="1:2" ht="15">
      <c r="A1834" s="80" t="s">
        <v>2173</v>
      </c>
      <c r="B1834" s="79" t="s">
        <v>7637</v>
      </c>
    </row>
    <row r="1835" spans="1:2" ht="15">
      <c r="A1835" s="80" t="s">
        <v>2174</v>
      </c>
      <c r="B1835" s="79" t="s">
        <v>7637</v>
      </c>
    </row>
    <row r="1836" spans="1:2" ht="15">
      <c r="A1836" s="80" t="s">
        <v>2175</v>
      </c>
      <c r="B1836" s="79" t="s">
        <v>7637</v>
      </c>
    </row>
    <row r="1837" spans="1:2" ht="15">
      <c r="A1837" s="80" t="s">
        <v>2176</v>
      </c>
      <c r="B1837" s="79" t="s">
        <v>7637</v>
      </c>
    </row>
    <row r="1838" spans="1:2" ht="15">
      <c r="A1838" s="80" t="s">
        <v>2177</v>
      </c>
      <c r="B1838" s="79" t="s">
        <v>7637</v>
      </c>
    </row>
    <row r="1839" spans="1:2" ht="15">
      <c r="A1839" s="80" t="s">
        <v>2178</v>
      </c>
      <c r="B1839" s="79" t="s">
        <v>7637</v>
      </c>
    </row>
    <row r="1840" spans="1:2" ht="15">
      <c r="A1840" s="80" t="s">
        <v>2179</v>
      </c>
      <c r="B1840" s="79" t="s">
        <v>7637</v>
      </c>
    </row>
    <row r="1841" spans="1:2" ht="15">
      <c r="A1841" s="80" t="s">
        <v>2180</v>
      </c>
      <c r="B1841" s="79" t="s">
        <v>7637</v>
      </c>
    </row>
    <row r="1842" spans="1:2" ht="15">
      <c r="A1842" s="80" t="s">
        <v>2181</v>
      </c>
      <c r="B1842" s="79" t="s">
        <v>7637</v>
      </c>
    </row>
    <row r="1843" spans="1:2" ht="15">
      <c r="A1843" s="80" t="s">
        <v>2182</v>
      </c>
      <c r="B1843" s="79" t="s">
        <v>7637</v>
      </c>
    </row>
    <row r="1844" spans="1:2" ht="15">
      <c r="A1844" s="80" t="s">
        <v>2183</v>
      </c>
      <c r="B1844" s="79" t="s">
        <v>7637</v>
      </c>
    </row>
    <row r="1845" spans="1:2" ht="15">
      <c r="A1845" s="80" t="s">
        <v>2184</v>
      </c>
      <c r="B1845" s="79" t="s">
        <v>7637</v>
      </c>
    </row>
    <row r="1846" spans="1:2" ht="15">
      <c r="A1846" s="80" t="s">
        <v>2185</v>
      </c>
      <c r="B1846" s="79" t="s">
        <v>7637</v>
      </c>
    </row>
    <row r="1847" spans="1:2" ht="15">
      <c r="A1847" s="80" t="s">
        <v>2186</v>
      </c>
      <c r="B1847" s="79" t="s">
        <v>7637</v>
      </c>
    </row>
    <row r="1848" spans="1:2" ht="15">
      <c r="A1848" s="80" t="s">
        <v>2187</v>
      </c>
      <c r="B1848" s="79" t="s">
        <v>7637</v>
      </c>
    </row>
    <row r="1849" spans="1:2" ht="15">
      <c r="A1849" s="80" t="s">
        <v>2188</v>
      </c>
      <c r="B1849" s="79" t="s">
        <v>7637</v>
      </c>
    </row>
    <row r="1850" spans="1:2" ht="15">
      <c r="A1850" s="80" t="s">
        <v>2189</v>
      </c>
      <c r="B1850" s="79" t="s">
        <v>7637</v>
      </c>
    </row>
    <row r="1851" spans="1:2" ht="15">
      <c r="A1851" s="80" t="s">
        <v>2190</v>
      </c>
      <c r="B1851" s="79" t="s">
        <v>7637</v>
      </c>
    </row>
    <row r="1852" spans="1:2" ht="15">
      <c r="A1852" s="80" t="s">
        <v>2191</v>
      </c>
      <c r="B1852" s="79" t="s">
        <v>7637</v>
      </c>
    </row>
    <row r="1853" spans="1:2" ht="15">
      <c r="A1853" s="80" t="s">
        <v>2192</v>
      </c>
      <c r="B1853" s="79" t="s">
        <v>7637</v>
      </c>
    </row>
    <row r="1854" spans="1:2" ht="15">
      <c r="A1854" s="80" t="s">
        <v>2193</v>
      </c>
      <c r="B1854" s="79" t="s">
        <v>7637</v>
      </c>
    </row>
    <row r="1855" spans="1:2" ht="15">
      <c r="A1855" s="80" t="s">
        <v>2194</v>
      </c>
      <c r="B1855" s="79" t="s">
        <v>7637</v>
      </c>
    </row>
    <row r="1856" spans="1:2" ht="15">
      <c r="A1856" s="80" t="s">
        <v>2195</v>
      </c>
      <c r="B1856" s="79" t="s">
        <v>7637</v>
      </c>
    </row>
    <row r="1857" spans="1:2" ht="15">
      <c r="A1857" s="80" t="s">
        <v>2196</v>
      </c>
      <c r="B1857" s="79" t="s">
        <v>7637</v>
      </c>
    </row>
    <row r="1858" spans="1:2" ht="15">
      <c r="A1858" s="80" t="s">
        <v>2197</v>
      </c>
      <c r="B1858" s="79" t="s">
        <v>7637</v>
      </c>
    </row>
    <row r="1859" spans="1:2" ht="15">
      <c r="A1859" s="80" t="s">
        <v>2198</v>
      </c>
      <c r="B1859" s="79" t="s">
        <v>7637</v>
      </c>
    </row>
    <row r="1860" spans="1:2" ht="15">
      <c r="A1860" s="80" t="s">
        <v>2199</v>
      </c>
      <c r="B1860" s="79" t="s">
        <v>7637</v>
      </c>
    </row>
    <row r="1861" spans="1:2" ht="15">
      <c r="A1861" s="80" t="s">
        <v>2200</v>
      </c>
      <c r="B1861" s="79" t="s">
        <v>7637</v>
      </c>
    </row>
    <row r="1862" spans="1:2" ht="15">
      <c r="A1862" s="80" t="s">
        <v>2201</v>
      </c>
      <c r="B1862" s="79" t="s">
        <v>7637</v>
      </c>
    </row>
    <row r="1863" spans="1:2" ht="15">
      <c r="A1863" s="80" t="s">
        <v>2202</v>
      </c>
      <c r="B1863" s="79" t="s">
        <v>7637</v>
      </c>
    </row>
    <row r="1864" spans="1:2" ht="15">
      <c r="A1864" s="80" t="s">
        <v>2203</v>
      </c>
      <c r="B1864" s="79" t="s">
        <v>7637</v>
      </c>
    </row>
    <row r="1865" spans="1:2" ht="15">
      <c r="A1865" s="80" t="s">
        <v>2204</v>
      </c>
      <c r="B1865" s="79" t="s">
        <v>7637</v>
      </c>
    </row>
    <row r="1866" spans="1:2" ht="15">
      <c r="A1866" s="80" t="s">
        <v>2205</v>
      </c>
      <c r="B1866" s="79" t="s">
        <v>7637</v>
      </c>
    </row>
    <row r="1867" spans="1:2" ht="15">
      <c r="A1867" s="80" t="s">
        <v>2206</v>
      </c>
      <c r="B1867" s="79" t="s">
        <v>7637</v>
      </c>
    </row>
    <row r="1868" spans="1:2" ht="15">
      <c r="A1868" s="80" t="s">
        <v>2207</v>
      </c>
      <c r="B1868" s="79" t="s">
        <v>7637</v>
      </c>
    </row>
    <row r="1869" spans="1:2" ht="15">
      <c r="A1869" s="80" t="s">
        <v>2208</v>
      </c>
      <c r="B1869" s="79" t="s">
        <v>7637</v>
      </c>
    </row>
    <row r="1870" spans="1:2" ht="15">
      <c r="A1870" s="80" t="s">
        <v>2209</v>
      </c>
      <c r="B1870" s="79" t="s">
        <v>7637</v>
      </c>
    </row>
    <row r="1871" spans="1:2" ht="15">
      <c r="A1871" s="80" t="s">
        <v>2210</v>
      </c>
      <c r="B1871" s="79" t="s">
        <v>7637</v>
      </c>
    </row>
    <row r="1872" spans="1:2" ht="15">
      <c r="A1872" s="80" t="s">
        <v>2211</v>
      </c>
      <c r="B1872" s="79" t="s">
        <v>7637</v>
      </c>
    </row>
    <row r="1873" spans="1:2" ht="15">
      <c r="A1873" s="80" t="s">
        <v>2212</v>
      </c>
      <c r="B1873" s="79" t="s">
        <v>7637</v>
      </c>
    </row>
    <row r="1874" spans="1:2" ht="15">
      <c r="A1874" s="80" t="s">
        <v>2213</v>
      </c>
      <c r="B1874" s="79" t="s">
        <v>7637</v>
      </c>
    </row>
    <row r="1875" spans="1:2" ht="15">
      <c r="A1875" s="80" t="s">
        <v>2214</v>
      </c>
      <c r="B1875" s="79" t="s">
        <v>7637</v>
      </c>
    </row>
    <row r="1876" spans="1:2" ht="15">
      <c r="A1876" s="80" t="s">
        <v>2215</v>
      </c>
      <c r="B1876" s="79" t="s">
        <v>7637</v>
      </c>
    </row>
    <row r="1877" spans="1:2" ht="15">
      <c r="A1877" s="80" t="s">
        <v>2216</v>
      </c>
      <c r="B1877" s="79" t="s">
        <v>7637</v>
      </c>
    </row>
    <row r="1878" spans="1:2" ht="15">
      <c r="A1878" s="80" t="s">
        <v>2217</v>
      </c>
      <c r="B1878" s="79" t="s">
        <v>7637</v>
      </c>
    </row>
    <row r="1879" spans="1:2" ht="15">
      <c r="A1879" s="80" t="s">
        <v>2218</v>
      </c>
      <c r="B1879" s="79" t="s">
        <v>7637</v>
      </c>
    </row>
    <row r="1880" spans="1:2" ht="15">
      <c r="A1880" s="80" t="s">
        <v>2219</v>
      </c>
      <c r="B1880" s="79" t="s">
        <v>7637</v>
      </c>
    </row>
    <row r="1881" spans="1:2" ht="15">
      <c r="A1881" s="80" t="s">
        <v>2220</v>
      </c>
      <c r="B1881" s="79" t="s">
        <v>7637</v>
      </c>
    </row>
    <row r="1882" spans="1:2" ht="15">
      <c r="A1882" s="80" t="s">
        <v>2221</v>
      </c>
      <c r="B1882" s="79" t="s">
        <v>7637</v>
      </c>
    </row>
    <row r="1883" spans="1:2" ht="15">
      <c r="A1883" s="80" t="s">
        <v>2222</v>
      </c>
      <c r="B1883" s="79" t="s">
        <v>7637</v>
      </c>
    </row>
    <row r="1884" spans="1:2" ht="15">
      <c r="A1884" s="80" t="s">
        <v>2223</v>
      </c>
      <c r="B1884" s="79" t="s">
        <v>7637</v>
      </c>
    </row>
    <row r="1885" spans="1:2" ht="15">
      <c r="A1885" s="80" t="s">
        <v>2224</v>
      </c>
      <c r="B1885" s="79" t="s">
        <v>7637</v>
      </c>
    </row>
    <row r="1886" spans="1:2" ht="15">
      <c r="A1886" s="80" t="s">
        <v>2225</v>
      </c>
      <c r="B1886" s="79" t="s">
        <v>7637</v>
      </c>
    </row>
    <row r="1887" spans="1:2" ht="15">
      <c r="A1887" s="80" t="s">
        <v>2226</v>
      </c>
      <c r="B1887" s="79" t="s">
        <v>7637</v>
      </c>
    </row>
    <row r="1888" spans="1:2" ht="15">
      <c r="A1888" s="80" t="s">
        <v>2227</v>
      </c>
      <c r="B1888" s="79" t="s">
        <v>7637</v>
      </c>
    </row>
    <row r="1889" spans="1:2" ht="15">
      <c r="A1889" s="80" t="s">
        <v>2228</v>
      </c>
      <c r="B1889" s="79" t="s">
        <v>7637</v>
      </c>
    </row>
    <row r="1890" spans="1:2" ht="15">
      <c r="A1890" s="80" t="s">
        <v>2229</v>
      </c>
      <c r="B1890" s="79" t="s">
        <v>7637</v>
      </c>
    </row>
    <row r="1891" spans="1:2" ht="15">
      <c r="A1891" s="80" t="s">
        <v>2230</v>
      </c>
      <c r="B1891" s="79" t="s">
        <v>7637</v>
      </c>
    </row>
    <row r="1892" spans="1:2" ht="15">
      <c r="A1892" s="80" t="s">
        <v>2231</v>
      </c>
      <c r="B1892" s="79" t="s">
        <v>7637</v>
      </c>
    </row>
    <row r="1893" spans="1:2" ht="15">
      <c r="A1893" s="80" t="s">
        <v>2232</v>
      </c>
      <c r="B1893" s="79" t="s">
        <v>7637</v>
      </c>
    </row>
    <row r="1894" spans="1:2" ht="15">
      <c r="A1894" s="80" t="s">
        <v>2233</v>
      </c>
      <c r="B1894" s="79" t="s">
        <v>7637</v>
      </c>
    </row>
    <row r="1895" spans="1:2" ht="15">
      <c r="A1895" s="80" t="s">
        <v>2234</v>
      </c>
      <c r="B1895" s="79" t="s">
        <v>7637</v>
      </c>
    </row>
    <row r="1896" spans="1:2" ht="15">
      <c r="A1896" s="80" t="s">
        <v>2235</v>
      </c>
      <c r="B1896" s="79" t="s">
        <v>7637</v>
      </c>
    </row>
    <row r="1897" spans="1:2" ht="15">
      <c r="A1897" s="80" t="s">
        <v>2236</v>
      </c>
      <c r="B1897" s="79" t="s">
        <v>7637</v>
      </c>
    </row>
    <row r="1898" spans="1:2" ht="15">
      <c r="A1898" s="80" t="s">
        <v>2237</v>
      </c>
      <c r="B1898" s="79" t="s">
        <v>7637</v>
      </c>
    </row>
    <row r="1899" spans="1:2" ht="15">
      <c r="A1899" s="80" t="s">
        <v>2238</v>
      </c>
      <c r="B1899" s="79" t="s">
        <v>7637</v>
      </c>
    </row>
    <row r="1900" spans="1:2" ht="15">
      <c r="A1900" s="80" t="s">
        <v>2239</v>
      </c>
      <c r="B1900" s="79" t="s">
        <v>7637</v>
      </c>
    </row>
    <row r="1901" spans="1:2" ht="15">
      <c r="A1901" s="80" t="s">
        <v>2240</v>
      </c>
      <c r="B1901" s="79" t="s">
        <v>7637</v>
      </c>
    </row>
    <row r="1902" spans="1:2" ht="15">
      <c r="A1902" s="80" t="s">
        <v>2241</v>
      </c>
      <c r="B1902" s="79" t="s">
        <v>7637</v>
      </c>
    </row>
    <row r="1903" spans="1:2" ht="15">
      <c r="A1903" s="80" t="s">
        <v>2242</v>
      </c>
      <c r="B1903" s="79" t="s">
        <v>7637</v>
      </c>
    </row>
    <row r="1904" spans="1:2" ht="15">
      <c r="A1904" s="80" t="s">
        <v>2243</v>
      </c>
      <c r="B1904" s="79" t="s">
        <v>7637</v>
      </c>
    </row>
    <row r="1905" spans="1:2" ht="15">
      <c r="A1905" s="80" t="s">
        <v>2244</v>
      </c>
      <c r="B1905" s="79" t="s">
        <v>7637</v>
      </c>
    </row>
    <row r="1906" spans="1:2" ht="15">
      <c r="A1906" s="80" t="s">
        <v>2245</v>
      </c>
      <c r="B1906" s="79" t="s">
        <v>7637</v>
      </c>
    </row>
    <row r="1907" spans="1:2" ht="15">
      <c r="A1907" s="80" t="s">
        <v>2246</v>
      </c>
      <c r="B1907" s="79" t="s">
        <v>7637</v>
      </c>
    </row>
    <row r="1908" spans="1:2" ht="15">
      <c r="A1908" s="80" t="s">
        <v>2247</v>
      </c>
      <c r="B1908" s="79" t="s">
        <v>7637</v>
      </c>
    </row>
    <row r="1909" spans="1:2" ht="15">
      <c r="A1909" s="80" t="s">
        <v>2248</v>
      </c>
      <c r="B1909" s="79" t="s">
        <v>7637</v>
      </c>
    </row>
    <row r="1910" spans="1:2" ht="15">
      <c r="A1910" s="80" t="s">
        <v>2249</v>
      </c>
      <c r="B1910" s="79" t="s">
        <v>7637</v>
      </c>
    </row>
    <row r="1911" spans="1:2" ht="15">
      <c r="A1911" s="80" t="s">
        <v>2250</v>
      </c>
      <c r="B1911" s="79" t="s">
        <v>7637</v>
      </c>
    </row>
    <row r="1912" spans="1:2" ht="15">
      <c r="A1912" s="80" t="s">
        <v>2251</v>
      </c>
      <c r="B1912" s="79" t="s">
        <v>7637</v>
      </c>
    </row>
    <row r="1913" spans="1:2" ht="15">
      <c r="A1913" s="80" t="s">
        <v>2252</v>
      </c>
      <c r="B1913" s="79" t="s">
        <v>7637</v>
      </c>
    </row>
    <row r="1914" spans="1:2" ht="15">
      <c r="A1914" s="80" t="s">
        <v>2253</v>
      </c>
      <c r="B1914" s="79" t="s">
        <v>7637</v>
      </c>
    </row>
    <row r="1915" spans="1:2" ht="15">
      <c r="A1915" s="80" t="s">
        <v>2254</v>
      </c>
      <c r="B1915" s="79" t="s">
        <v>7637</v>
      </c>
    </row>
    <row r="1916" spans="1:2" ht="15">
      <c r="A1916" s="80" t="s">
        <v>2255</v>
      </c>
      <c r="B1916" s="79" t="s">
        <v>7637</v>
      </c>
    </row>
    <row r="1917" spans="1:2" ht="15">
      <c r="A1917" s="80" t="s">
        <v>2256</v>
      </c>
      <c r="B1917" s="79" t="s">
        <v>7637</v>
      </c>
    </row>
    <row r="1918" spans="1:2" ht="15">
      <c r="A1918" s="80" t="s">
        <v>2257</v>
      </c>
      <c r="B1918" s="79" t="s">
        <v>7637</v>
      </c>
    </row>
    <row r="1919" spans="1:2" ht="15">
      <c r="A1919" s="80" t="s">
        <v>2258</v>
      </c>
      <c r="B1919" s="79" t="s">
        <v>7637</v>
      </c>
    </row>
    <row r="1920" spans="1:2" ht="15">
      <c r="A1920" s="80" t="s">
        <v>2259</v>
      </c>
      <c r="B1920" s="79" t="s">
        <v>7637</v>
      </c>
    </row>
    <row r="1921" spans="1:2" ht="15">
      <c r="A1921" s="80" t="s">
        <v>2260</v>
      </c>
      <c r="B1921" s="79" t="s">
        <v>7637</v>
      </c>
    </row>
    <row r="1922" spans="1:2" ht="15">
      <c r="A1922" s="80" t="s">
        <v>2261</v>
      </c>
      <c r="B1922" s="79" t="s">
        <v>7637</v>
      </c>
    </row>
    <row r="1923" spans="1:2" ht="15">
      <c r="A1923" s="80" t="s">
        <v>2262</v>
      </c>
      <c r="B1923" s="79" t="s">
        <v>7637</v>
      </c>
    </row>
    <row r="1924" spans="1:2" ht="15">
      <c r="A1924" s="80" t="s">
        <v>2263</v>
      </c>
      <c r="B1924" s="79" t="s">
        <v>7637</v>
      </c>
    </row>
    <row r="1925" spans="1:2" ht="15">
      <c r="A1925" s="80" t="s">
        <v>2264</v>
      </c>
      <c r="B1925" s="79" t="s">
        <v>7637</v>
      </c>
    </row>
    <row r="1926" spans="1:2" ht="15">
      <c r="A1926" s="80" t="s">
        <v>2265</v>
      </c>
      <c r="B1926" s="79" t="s">
        <v>7637</v>
      </c>
    </row>
    <row r="1927" spans="1:2" ht="15">
      <c r="A1927" s="80" t="s">
        <v>2266</v>
      </c>
      <c r="B1927" s="79" t="s">
        <v>7637</v>
      </c>
    </row>
    <row r="1928" spans="1:2" ht="15">
      <c r="A1928" s="80" t="s">
        <v>2267</v>
      </c>
      <c r="B1928" s="79" t="s">
        <v>7637</v>
      </c>
    </row>
    <row r="1929" spans="1:2" ht="15">
      <c r="A1929" s="80" t="s">
        <v>2268</v>
      </c>
      <c r="B1929" s="79" t="s">
        <v>7637</v>
      </c>
    </row>
    <row r="1930" spans="1:2" ht="15">
      <c r="A1930" s="80" t="s">
        <v>2269</v>
      </c>
      <c r="B1930" s="79" t="s">
        <v>7637</v>
      </c>
    </row>
    <row r="1931" spans="1:2" ht="15">
      <c r="A1931" s="80" t="s">
        <v>2270</v>
      </c>
      <c r="B1931" s="79" t="s">
        <v>7637</v>
      </c>
    </row>
    <row r="1932" spans="1:2" ht="15">
      <c r="A1932" s="80" t="s">
        <v>2271</v>
      </c>
      <c r="B1932" s="79" t="s">
        <v>7637</v>
      </c>
    </row>
    <row r="1933" spans="1:2" ht="15">
      <c r="A1933" s="80" t="s">
        <v>2272</v>
      </c>
      <c r="B1933" s="79" t="s">
        <v>7637</v>
      </c>
    </row>
    <row r="1934" spans="1:2" ht="15">
      <c r="A1934" s="80" t="s">
        <v>2273</v>
      </c>
      <c r="B1934" s="79" t="s">
        <v>7637</v>
      </c>
    </row>
    <row r="1935" spans="1:2" ht="15">
      <c r="A1935" s="80" t="s">
        <v>2274</v>
      </c>
      <c r="B1935" s="79" t="s">
        <v>7637</v>
      </c>
    </row>
    <row r="1936" spans="1:2" ht="15">
      <c r="A1936" s="80" t="s">
        <v>2275</v>
      </c>
      <c r="B1936" s="79" t="s">
        <v>7637</v>
      </c>
    </row>
    <row r="1937" spans="1:2" ht="15">
      <c r="A1937" s="80" t="s">
        <v>2276</v>
      </c>
      <c r="B1937" s="79" t="s">
        <v>7637</v>
      </c>
    </row>
    <row r="1938" spans="1:2" ht="15">
      <c r="A1938" s="80" t="s">
        <v>2277</v>
      </c>
      <c r="B1938" s="79" t="s">
        <v>7637</v>
      </c>
    </row>
    <row r="1939" spans="1:2" ht="15">
      <c r="A1939" s="80" t="s">
        <v>2278</v>
      </c>
      <c r="B1939" s="79" t="s">
        <v>7637</v>
      </c>
    </row>
    <row r="1940" spans="1:2" ht="15">
      <c r="A1940" s="80" t="s">
        <v>2279</v>
      </c>
      <c r="B1940" s="79" t="s">
        <v>7637</v>
      </c>
    </row>
    <row r="1941" spans="1:2" ht="15">
      <c r="A1941" s="80" t="s">
        <v>2280</v>
      </c>
      <c r="B1941" s="79" t="s">
        <v>7637</v>
      </c>
    </row>
    <row r="1942" spans="1:2" ht="15">
      <c r="A1942" s="80" t="s">
        <v>2281</v>
      </c>
      <c r="B1942" s="79" t="s">
        <v>7637</v>
      </c>
    </row>
    <row r="1943" spans="1:2" ht="15">
      <c r="A1943" s="80" t="s">
        <v>2282</v>
      </c>
      <c r="B1943" s="79" t="s">
        <v>7637</v>
      </c>
    </row>
    <row r="1944" spans="1:2" ht="15">
      <c r="A1944" s="80" t="s">
        <v>2283</v>
      </c>
      <c r="B1944" s="79" t="s">
        <v>7637</v>
      </c>
    </row>
    <row r="1945" spans="1:2" ht="15">
      <c r="A1945" s="80" t="s">
        <v>2284</v>
      </c>
      <c r="B1945" s="79" t="s">
        <v>7637</v>
      </c>
    </row>
    <row r="1946" spans="1:2" ht="15">
      <c r="A1946" s="80" t="s">
        <v>2285</v>
      </c>
      <c r="B1946" s="79" t="s">
        <v>7637</v>
      </c>
    </row>
    <row r="1947" spans="1:2" ht="15">
      <c r="A1947" s="80" t="s">
        <v>2286</v>
      </c>
      <c r="B1947" s="79" t="s">
        <v>7637</v>
      </c>
    </row>
    <row r="1948" spans="1:2" ht="15">
      <c r="A1948" s="80" t="s">
        <v>2287</v>
      </c>
      <c r="B1948" s="79" t="s">
        <v>7637</v>
      </c>
    </row>
    <row r="1949" spans="1:2" ht="15">
      <c r="A1949" s="80" t="s">
        <v>2288</v>
      </c>
      <c r="B1949" s="79" t="s">
        <v>7637</v>
      </c>
    </row>
    <row r="1950" spans="1:2" ht="15">
      <c r="A1950" s="80" t="s">
        <v>2289</v>
      </c>
      <c r="B1950" s="79" t="s">
        <v>7637</v>
      </c>
    </row>
    <row r="1951" spans="1:2" ht="15">
      <c r="A1951" s="80" t="s">
        <v>2290</v>
      </c>
      <c r="B1951" s="79" t="s">
        <v>7637</v>
      </c>
    </row>
    <row r="1952" spans="1:2" ht="15">
      <c r="A1952" s="80" t="s">
        <v>2291</v>
      </c>
      <c r="B1952" s="79" t="s">
        <v>7637</v>
      </c>
    </row>
    <row r="1953" spans="1:2" ht="15">
      <c r="A1953" s="80" t="s">
        <v>2292</v>
      </c>
      <c r="B1953" s="79" t="s">
        <v>7637</v>
      </c>
    </row>
    <row r="1954" spans="1:2" ht="15">
      <c r="A1954" s="80" t="s">
        <v>305</v>
      </c>
      <c r="B1954" s="79" t="s">
        <v>7637</v>
      </c>
    </row>
    <row r="1955" spans="1:2" ht="15">
      <c r="A1955" s="80" t="s">
        <v>2293</v>
      </c>
      <c r="B1955" s="79" t="s">
        <v>7637</v>
      </c>
    </row>
    <row r="1956" spans="1:2" ht="15">
      <c r="A1956" s="80" t="s">
        <v>2294</v>
      </c>
      <c r="B1956" s="79" t="s">
        <v>7637</v>
      </c>
    </row>
    <row r="1957" spans="1:2" ht="15">
      <c r="A1957" s="80" t="s">
        <v>2295</v>
      </c>
      <c r="B1957" s="79" t="s">
        <v>7637</v>
      </c>
    </row>
    <row r="1958" spans="1:2" ht="15">
      <c r="A1958" s="80" t="s">
        <v>2296</v>
      </c>
      <c r="B1958" s="79" t="s">
        <v>7637</v>
      </c>
    </row>
    <row r="1959" spans="1:2" ht="15">
      <c r="A1959" s="80" t="s">
        <v>2297</v>
      </c>
      <c r="B1959" s="79" t="s">
        <v>7637</v>
      </c>
    </row>
    <row r="1960" spans="1:2" ht="15">
      <c r="A1960" s="80" t="s">
        <v>2298</v>
      </c>
      <c r="B1960" s="79" t="s">
        <v>7637</v>
      </c>
    </row>
    <row r="1961" spans="1:2" ht="15">
      <c r="A1961" s="80" t="s">
        <v>2299</v>
      </c>
      <c r="B1961" s="79" t="s">
        <v>7637</v>
      </c>
    </row>
    <row r="1962" spans="1:2" ht="15">
      <c r="A1962" s="80" t="s">
        <v>2300</v>
      </c>
      <c r="B1962" s="79" t="s">
        <v>7637</v>
      </c>
    </row>
    <row r="1963" spans="1:2" ht="15">
      <c r="A1963" s="80" t="s">
        <v>2301</v>
      </c>
      <c r="B1963" s="79" t="s">
        <v>7637</v>
      </c>
    </row>
    <row r="1964" spans="1:2" ht="15">
      <c r="A1964" s="80" t="s">
        <v>2302</v>
      </c>
      <c r="B1964" s="79" t="s">
        <v>7637</v>
      </c>
    </row>
    <row r="1965" spans="1:2" ht="15">
      <c r="A1965" s="80" t="s">
        <v>2303</v>
      </c>
      <c r="B1965" s="79" t="s">
        <v>7637</v>
      </c>
    </row>
    <row r="1966" spans="1:2" ht="15">
      <c r="A1966" s="80" t="s">
        <v>2304</v>
      </c>
      <c r="B1966" s="79" t="s">
        <v>7637</v>
      </c>
    </row>
    <row r="1967" spans="1:2" ht="15">
      <c r="A1967" s="80" t="s">
        <v>2305</v>
      </c>
      <c r="B1967" s="79" t="s">
        <v>7637</v>
      </c>
    </row>
    <row r="1968" spans="1:2" ht="15">
      <c r="A1968" s="80" t="s">
        <v>2306</v>
      </c>
      <c r="B1968" s="79" t="s">
        <v>7637</v>
      </c>
    </row>
    <row r="1969" spans="1:2" ht="15">
      <c r="A1969" s="80" t="s">
        <v>2307</v>
      </c>
      <c r="B1969" s="79" t="s">
        <v>7637</v>
      </c>
    </row>
    <row r="1970" spans="1:2" ht="15">
      <c r="A1970" s="80" t="s">
        <v>2308</v>
      </c>
      <c r="B1970" s="79" t="s">
        <v>7637</v>
      </c>
    </row>
    <row r="1971" spans="1:2" ht="15">
      <c r="A1971" s="80" t="s">
        <v>2309</v>
      </c>
      <c r="B1971" s="79" t="s">
        <v>7637</v>
      </c>
    </row>
    <row r="1972" spans="1:2" ht="15">
      <c r="A1972" s="80" t="s">
        <v>2310</v>
      </c>
      <c r="B1972" s="79" t="s">
        <v>7637</v>
      </c>
    </row>
    <row r="1973" spans="1:2" ht="15">
      <c r="A1973" s="80" t="s">
        <v>2311</v>
      </c>
      <c r="B1973" s="79" t="s">
        <v>7637</v>
      </c>
    </row>
    <row r="1974" spans="1:2" ht="15">
      <c r="A1974" s="80" t="s">
        <v>2312</v>
      </c>
      <c r="B1974" s="79" t="s">
        <v>7637</v>
      </c>
    </row>
    <row r="1975" spans="1:2" ht="15">
      <c r="A1975" s="80" t="s">
        <v>2313</v>
      </c>
      <c r="B1975" s="79" t="s">
        <v>7637</v>
      </c>
    </row>
    <row r="1976" spans="1:2" ht="15">
      <c r="A1976" s="80" t="s">
        <v>2314</v>
      </c>
      <c r="B1976" s="79" t="s">
        <v>7637</v>
      </c>
    </row>
    <row r="1977" spans="1:2" ht="15">
      <c r="A1977" s="80" t="s">
        <v>2315</v>
      </c>
      <c r="B1977" s="79" t="s">
        <v>7637</v>
      </c>
    </row>
    <row r="1978" spans="1:2" ht="15">
      <c r="A1978" s="80" t="s">
        <v>2316</v>
      </c>
      <c r="B1978" s="79" t="s">
        <v>7637</v>
      </c>
    </row>
    <row r="1979" spans="1:2" ht="15">
      <c r="A1979" s="80" t="s">
        <v>2317</v>
      </c>
      <c r="B1979" s="79" t="s">
        <v>7637</v>
      </c>
    </row>
    <row r="1980" spans="1:2" ht="15">
      <c r="A1980" s="80" t="s">
        <v>2318</v>
      </c>
      <c r="B1980" s="79" t="s">
        <v>7637</v>
      </c>
    </row>
    <row r="1981" spans="1:2" ht="15">
      <c r="A1981" s="80" t="s">
        <v>2319</v>
      </c>
      <c r="B1981" s="79" t="s">
        <v>7637</v>
      </c>
    </row>
    <row r="1982" spans="1:2" ht="15">
      <c r="A1982" s="80" t="s">
        <v>2320</v>
      </c>
      <c r="B1982" s="79" t="s">
        <v>7637</v>
      </c>
    </row>
    <row r="1983" spans="1:2" ht="15">
      <c r="A1983" s="80" t="s">
        <v>2321</v>
      </c>
      <c r="B1983" s="79" t="s">
        <v>7637</v>
      </c>
    </row>
    <row r="1984" spans="1:2" ht="15">
      <c r="A1984" s="80" t="s">
        <v>2322</v>
      </c>
      <c r="B1984" s="79" t="s">
        <v>7637</v>
      </c>
    </row>
    <row r="1985" spans="1:2" ht="15">
      <c r="A1985" s="80" t="s">
        <v>2323</v>
      </c>
      <c r="B1985" s="79" t="s">
        <v>7637</v>
      </c>
    </row>
    <row r="1986" spans="1:2" ht="15">
      <c r="A1986" s="80" t="s">
        <v>2324</v>
      </c>
      <c r="B1986" s="79" t="s">
        <v>7637</v>
      </c>
    </row>
    <row r="1987" spans="1:2" ht="15">
      <c r="A1987" s="80" t="s">
        <v>2325</v>
      </c>
      <c r="B1987" s="79" t="s">
        <v>7637</v>
      </c>
    </row>
    <row r="1988" spans="1:2" ht="15">
      <c r="A1988" s="80" t="s">
        <v>2326</v>
      </c>
      <c r="B1988" s="79" t="s">
        <v>7637</v>
      </c>
    </row>
    <row r="1989" spans="1:2" ht="15">
      <c r="A1989" s="80" t="s">
        <v>2327</v>
      </c>
      <c r="B1989" s="79" t="s">
        <v>7637</v>
      </c>
    </row>
    <row r="1990" spans="1:2" ht="15">
      <c r="A1990" s="80" t="s">
        <v>2328</v>
      </c>
      <c r="B1990" s="79" t="s">
        <v>7637</v>
      </c>
    </row>
    <row r="1991" spans="1:2" ht="15">
      <c r="A1991" s="80" t="s">
        <v>2329</v>
      </c>
      <c r="B1991" s="79" t="s">
        <v>7637</v>
      </c>
    </row>
    <row r="1992" spans="1:2" ht="15">
      <c r="A1992" s="80" t="s">
        <v>2330</v>
      </c>
      <c r="B1992" s="79" t="s">
        <v>7637</v>
      </c>
    </row>
    <row r="1993" spans="1:2" ht="15">
      <c r="A1993" s="80" t="s">
        <v>2331</v>
      </c>
      <c r="B1993" s="79" t="s">
        <v>7637</v>
      </c>
    </row>
    <row r="1994" spans="1:2" ht="15">
      <c r="A1994" s="80" t="s">
        <v>2332</v>
      </c>
      <c r="B1994" s="79" t="s">
        <v>7637</v>
      </c>
    </row>
    <row r="1995" spans="1:2" ht="15">
      <c r="A1995" s="80" t="s">
        <v>2333</v>
      </c>
      <c r="B1995" s="79" t="s">
        <v>7637</v>
      </c>
    </row>
    <row r="1996" spans="1:2" ht="15">
      <c r="A1996" s="80" t="s">
        <v>2334</v>
      </c>
      <c r="B1996" s="79" t="s">
        <v>7637</v>
      </c>
    </row>
    <row r="1997" spans="1:2" ht="15">
      <c r="A1997" s="80" t="s">
        <v>2335</v>
      </c>
      <c r="B1997" s="79" t="s">
        <v>7637</v>
      </c>
    </row>
    <row r="1998" spans="1:2" ht="15">
      <c r="A1998" s="80" t="s">
        <v>2336</v>
      </c>
      <c r="B1998" s="79" t="s">
        <v>7637</v>
      </c>
    </row>
    <row r="1999" spans="1:2" ht="15">
      <c r="A1999" s="80" t="s">
        <v>2337</v>
      </c>
      <c r="B1999" s="79" t="s">
        <v>7637</v>
      </c>
    </row>
    <row r="2000" spans="1:2" ht="15">
      <c r="A2000" s="80" t="s">
        <v>2338</v>
      </c>
      <c r="B2000" s="79" t="s">
        <v>7637</v>
      </c>
    </row>
    <row r="2001" spans="1:2" ht="15">
      <c r="A2001" s="80" t="s">
        <v>2339</v>
      </c>
      <c r="B2001" s="79" t="s">
        <v>7637</v>
      </c>
    </row>
    <row r="2002" spans="1:2" ht="15">
      <c r="A2002" s="80" t="s">
        <v>2340</v>
      </c>
      <c r="B2002" s="79" t="s">
        <v>7637</v>
      </c>
    </row>
    <row r="2003" spans="1:2" ht="15">
      <c r="A2003" s="80" t="s">
        <v>2341</v>
      </c>
      <c r="B2003" s="79" t="s">
        <v>7637</v>
      </c>
    </row>
    <row r="2004" spans="1:2" ht="15">
      <c r="A2004" s="80" t="s">
        <v>2342</v>
      </c>
      <c r="B2004" s="79" t="s">
        <v>7637</v>
      </c>
    </row>
    <row r="2005" spans="1:2" ht="15">
      <c r="A2005" s="80" t="s">
        <v>2343</v>
      </c>
      <c r="B2005" s="79" t="s">
        <v>7637</v>
      </c>
    </row>
    <row r="2006" spans="1:2" ht="15">
      <c r="A2006" s="80" t="s">
        <v>2344</v>
      </c>
      <c r="B2006" s="79" t="s">
        <v>7637</v>
      </c>
    </row>
    <row r="2007" spans="1:2" ht="15">
      <c r="A2007" s="80" t="s">
        <v>2345</v>
      </c>
      <c r="B2007" s="79" t="s">
        <v>7637</v>
      </c>
    </row>
    <row r="2008" spans="1:2" ht="15">
      <c r="A2008" s="80" t="s">
        <v>2346</v>
      </c>
      <c r="B2008" s="79" t="s">
        <v>7637</v>
      </c>
    </row>
    <row r="2009" spans="1:2" ht="15">
      <c r="A2009" s="80" t="s">
        <v>2347</v>
      </c>
      <c r="B2009" s="79" t="s">
        <v>7637</v>
      </c>
    </row>
    <row r="2010" spans="1:2" ht="15">
      <c r="A2010" s="80" t="s">
        <v>2348</v>
      </c>
      <c r="B2010" s="79" t="s">
        <v>7637</v>
      </c>
    </row>
    <row r="2011" spans="1:2" ht="15">
      <c r="A2011" s="80" t="s">
        <v>2349</v>
      </c>
      <c r="B2011" s="79" t="s">
        <v>7637</v>
      </c>
    </row>
    <row r="2012" spans="1:2" ht="15">
      <c r="A2012" s="80" t="s">
        <v>2350</v>
      </c>
      <c r="B2012" s="79" t="s">
        <v>7637</v>
      </c>
    </row>
    <row r="2013" spans="1:2" ht="15">
      <c r="A2013" s="80" t="s">
        <v>2351</v>
      </c>
      <c r="B2013" s="79" t="s">
        <v>7637</v>
      </c>
    </row>
    <row r="2014" spans="1:2" ht="15">
      <c r="A2014" s="80" t="s">
        <v>2352</v>
      </c>
      <c r="B2014" s="79" t="s">
        <v>7637</v>
      </c>
    </row>
    <row r="2015" spans="1:2" ht="15">
      <c r="A2015" s="80" t="s">
        <v>2353</v>
      </c>
      <c r="B2015" s="79" t="s">
        <v>7637</v>
      </c>
    </row>
    <row r="2016" spans="1:2" ht="15">
      <c r="A2016" s="80" t="s">
        <v>2354</v>
      </c>
      <c r="B2016" s="79" t="s">
        <v>7637</v>
      </c>
    </row>
    <row r="2017" spans="1:2" ht="15">
      <c r="A2017" s="80" t="s">
        <v>2355</v>
      </c>
      <c r="B2017" s="79" t="s">
        <v>7637</v>
      </c>
    </row>
    <row r="2018" spans="1:2" ht="15">
      <c r="A2018" s="80" t="s">
        <v>2356</v>
      </c>
      <c r="B2018" s="79" t="s">
        <v>7637</v>
      </c>
    </row>
    <row r="2019" spans="1:2" ht="15">
      <c r="A2019" s="80" t="s">
        <v>2357</v>
      </c>
      <c r="B2019" s="79" t="s">
        <v>7637</v>
      </c>
    </row>
    <row r="2020" spans="1:2" ht="15">
      <c r="A2020" s="80" t="s">
        <v>2358</v>
      </c>
      <c r="B2020" s="79" t="s">
        <v>7637</v>
      </c>
    </row>
    <row r="2021" spans="1:2" ht="15">
      <c r="A2021" s="80" t="s">
        <v>2359</v>
      </c>
      <c r="B2021" s="79" t="s">
        <v>7637</v>
      </c>
    </row>
    <row r="2022" spans="1:2" ht="15">
      <c r="A2022" s="80" t="s">
        <v>2360</v>
      </c>
      <c r="B2022" s="79" t="s">
        <v>7637</v>
      </c>
    </row>
    <row r="2023" spans="1:2" ht="15">
      <c r="A2023" s="80" t="s">
        <v>2361</v>
      </c>
      <c r="B2023" s="79" t="s">
        <v>7637</v>
      </c>
    </row>
    <row r="2024" spans="1:2" ht="15">
      <c r="A2024" s="80" t="s">
        <v>2362</v>
      </c>
      <c r="B2024" s="79" t="s">
        <v>7637</v>
      </c>
    </row>
    <row r="2025" spans="1:2" ht="15">
      <c r="A2025" s="80" t="s">
        <v>2363</v>
      </c>
      <c r="B2025" s="79" t="s">
        <v>7637</v>
      </c>
    </row>
    <row r="2026" spans="1:2" ht="15">
      <c r="A2026" s="80" t="s">
        <v>2364</v>
      </c>
      <c r="B2026" s="79" t="s">
        <v>7637</v>
      </c>
    </row>
    <row r="2027" spans="1:2" ht="15">
      <c r="A2027" s="80" t="s">
        <v>2365</v>
      </c>
      <c r="B2027" s="79" t="s">
        <v>7637</v>
      </c>
    </row>
    <row r="2028" spans="1:2" ht="15">
      <c r="A2028" s="80" t="s">
        <v>2366</v>
      </c>
      <c r="B2028" s="79" t="s">
        <v>7637</v>
      </c>
    </row>
    <row r="2029" spans="1:2" ht="15">
      <c r="A2029" s="80" t="s">
        <v>2367</v>
      </c>
      <c r="B2029" s="79" t="s">
        <v>7637</v>
      </c>
    </row>
    <row r="2030" spans="1:2" ht="15">
      <c r="A2030" s="80" t="s">
        <v>2368</v>
      </c>
      <c r="B2030" s="79" t="s">
        <v>7637</v>
      </c>
    </row>
    <row r="2031" spans="1:2" ht="15">
      <c r="A2031" s="80" t="s">
        <v>2369</v>
      </c>
      <c r="B2031" s="79" t="s">
        <v>7637</v>
      </c>
    </row>
    <row r="2032" spans="1:2" ht="15">
      <c r="A2032" s="80" t="s">
        <v>2370</v>
      </c>
      <c r="B2032" s="79" t="s">
        <v>7637</v>
      </c>
    </row>
    <row r="2033" spans="1:2" ht="15">
      <c r="A2033" s="80" t="s">
        <v>2371</v>
      </c>
      <c r="B2033" s="79" t="s">
        <v>7637</v>
      </c>
    </row>
    <row r="2034" spans="1:2" ht="15">
      <c r="A2034" s="80" t="s">
        <v>2372</v>
      </c>
      <c r="B2034" s="79" t="s">
        <v>7637</v>
      </c>
    </row>
    <row r="2035" spans="1:2" ht="15">
      <c r="A2035" s="80" t="s">
        <v>2373</v>
      </c>
      <c r="B2035" s="79" t="s">
        <v>7637</v>
      </c>
    </row>
    <row r="2036" spans="1:2" ht="15">
      <c r="A2036" s="80" t="s">
        <v>2374</v>
      </c>
      <c r="B2036" s="79" t="s">
        <v>7637</v>
      </c>
    </row>
    <row r="2037" spans="1:2" ht="15">
      <c r="A2037" s="80" t="s">
        <v>2375</v>
      </c>
      <c r="B2037" s="79" t="s">
        <v>7637</v>
      </c>
    </row>
    <row r="2038" spans="1:2" ht="15">
      <c r="A2038" s="80" t="s">
        <v>2376</v>
      </c>
      <c r="B2038" s="79" t="s">
        <v>7637</v>
      </c>
    </row>
    <row r="2039" spans="1:2" ht="15">
      <c r="A2039" s="80" t="s">
        <v>2377</v>
      </c>
      <c r="B2039" s="79" t="s">
        <v>7637</v>
      </c>
    </row>
    <row r="2040" spans="1:2" ht="15">
      <c r="A2040" s="80" t="s">
        <v>2378</v>
      </c>
      <c r="B2040" s="79" t="s">
        <v>7637</v>
      </c>
    </row>
    <row r="2041" spans="1:2" ht="15">
      <c r="A2041" s="80" t="s">
        <v>2379</v>
      </c>
      <c r="B2041" s="79" t="s">
        <v>7637</v>
      </c>
    </row>
    <row r="2042" spans="1:2" ht="15">
      <c r="A2042" s="80" t="s">
        <v>2380</v>
      </c>
      <c r="B2042" s="79" t="s">
        <v>7637</v>
      </c>
    </row>
    <row r="2043" spans="1:2" ht="15">
      <c r="A2043" s="80" t="s">
        <v>2381</v>
      </c>
      <c r="B2043" s="79" t="s">
        <v>7637</v>
      </c>
    </row>
    <row r="2044" spans="1:2" ht="15">
      <c r="A2044" s="80" t="s">
        <v>2382</v>
      </c>
      <c r="B2044" s="79" t="s">
        <v>7637</v>
      </c>
    </row>
    <row r="2045" spans="1:2" ht="15">
      <c r="A2045" s="80" t="s">
        <v>2383</v>
      </c>
      <c r="B2045" s="79" t="s">
        <v>7637</v>
      </c>
    </row>
    <row r="2046" spans="1:2" ht="15">
      <c r="A2046" s="80" t="s">
        <v>2384</v>
      </c>
      <c r="B2046" s="79" t="s">
        <v>7637</v>
      </c>
    </row>
    <row r="2047" spans="1:2" ht="15">
      <c r="A2047" s="80" t="s">
        <v>2385</v>
      </c>
      <c r="B2047" s="79" t="s">
        <v>7637</v>
      </c>
    </row>
    <row r="2048" spans="1:2" ht="15">
      <c r="A2048" s="80" t="s">
        <v>2386</v>
      </c>
      <c r="B2048" s="79" t="s">
        <v>7637</v>
      </c>
    </row>
    <row r="2049" spans="1:2" ht="15">
      <c r="A2049" s="80" t="s">
        <v>2387</v>
      </c>
      <c r="B2049" s="79" t="s">
        <v>7637</v>
      </c>
    </row>
    <row r="2050" spans="1:2" ht="15">
      <c r="A2050" s="80" t="s">
        <v>2388</v>
      </c>
      <c r="B2050" s="79" t="s">
        <v>7637</v>
      </c>
    </row>
    <row r="2051" spans="1:2" ht="15">
      <c r="A2051" s="80" t="s">
        <v>2389</v>
      </c>
      <c r="B2051" s="79" t="s">
        <v>7637</v>
      </c>
    </row>
    <row r="2052" spans="1:2" ht="15">
      <c r="A2052" s="80" t="s">
        <v>2390</v>
      </c>
      <c r="B2052" s="79" t="s">
        <v>7637</v>
      </c>
    </row>
    <row r="2053" spans="1:2" ht="15">
      <c r="A2053" s="80" t="s">
        <v>2391</v>
      </c>
      <c r="B2053" s="79" t="s">
        <v>7637</v>
      </c>
    </row>
    <row r="2054" spans="1:2" ht="15">
      <c r="A2054" s="80" t="s">
        <v>2392</v>
      </c>
      <c r="B2054" s="79" t="s">
        <v>7637</v>
      </c>
    </row>
    <row r="2055" spans="1:2" ht="15">
      <c r="A2055" s="80" t="s">
        <v>2393</v>
      </c>
      <c r="B2055" s="79" t="s">
        <v>7637</v>
      </c>
    </row>
    <row r="2056" spans="1:2" ht="15">
      <c r="A2056" s="80" t="s">
        <v>2394</v>
      </c>
      <c r="B2056" s="79" t="s">
        <v>7637</v>
      </c>
    </row>
    <row r="2057" spans="1:2" ht="15">
      <c r="A2057" s="80" t="s">
        <v>2395</v>
      </c>
      <c r="B2057" s="79" t="s">
        <v>7637</v>
      </c>
    </row>
    <row r="2058" spans="1:2" ht="15">
      <c r="A2058" s="80" t="s">
        <v>2396</v>
      </c>
      <c r="B2058" s="79" t="s">
        <v>7637</v>
      </c>
    </row>
    <row r="2059" spans="1:2" ht="15">
      <c r="A2059" s="80" t="s">
        <v>2397</v>
      </c>
      <c r="B2059" s="79" t="s">
        <v>7637</v>
      </c>
    </row>
    <row r="2060" spans="1:2" ht="15">
      <c r="A2060" s="80" t="s">
        <v>2398</v>
      </c>
      <c r="B2060" s="79" t="s">
        <v>7637</v>
      </c>
    </row>
    <row r="2061" spans="1:2" ht="15">
      <c r="A2061" s="80" t="s">
        <v>2399</v>
      </c>
      <c r="B2061" s="79" t="s">
        <v>7637</v>
      </c>
    </row>
    <row r="2062" spans="1:2" ht="15">
      <c r="A2062" s="80" t="s">
        <v>313</v>
      </c>
      <c r="B2062" s="79" t="s">
        <v>7637</v>
      </c>
    </row>
    <row r="2063" spans="1:2" ht="15">
      <c r="A2063" s="80" t="s">
        <v>2400</v>
      </c>
      <c r="B2063" s="79" t="s">
        <v>7637</v>
      </c>
    </row>
    <row r="2064" spans="1:2" ht="15">
      <c r="A2064" s="80" t="s">
        <v>2401</v>
      </c>
      <c r="B2064" s="79" t="s">
        <v>7637</v>
      </c>
    </row>
    <row r="2065" spans="1:2" ht="15">
      <c r="A2065" s="80" t="s">
        <v>2402</v>
      </c>
      <c r="B2065" s="79" t="s">
        <v>7637</v>
      </c>
    </row>
    <row r="2066" spans="1:2" ht="15">
      <c r="A2066" s="80" t="s">
        <v>2403</v>
      </c>
      <c r="B2066" s="79" t="s">
        <v>7637</v>
      </c>
    </row>
    <row r="2067" spans="1:2" ht="15">
      <c r="A2067" s="80" t="s">
        <v>2404</v>
      </c>
      <c r="B2067" s="79" t="s">
        <v>7637</v>
      </c>
    </row>
    <row r="2068" spans="1:2" ht="15">
      <c r="A2068" s="80" t="s">
        <v>2405</v>
      </c>
      <c r="B2068" s="79" t="s">
        <v>7637</v>
      </c>
    </row>
    <row r="2069" spans="1:2" ht="15">
      <c r="A2069" s="80" t="s">
        <v>2406</v>
      </c>
      <c r="B2069" s="79" t="s">
        <v>7637</v>
      </c>
    </row>
    <row r="2070" spans="1:2" ht="15">
      <c r="A2070" s="80" t="s">
        <v>2407</v>
      </c>
      <c r="B2070" s="79" t="s">
        <v>7637</v>
      </c>
    </row>
    <row r="2071" spans="1:2" ht="15">
      <c r="A2071" s="80" t="s">
        <v>2408</v>
      </c>
      <c r="B2071" s="79" t="s">
        <v>7637</v>
      </c>
    </row>
    <row r="2072" spans="1:2" ht="15">
      <c r="A2072" s="80" t="s">
        <v>2409</v>
      </c>
      <c r="B2072" s="79" t="s">
        <v>7637</v>
      </c>
    </row>
    <row r="2073" spans="1:2" ht="15">
      <c r="A2073" s="80" t="s">
        <v>2410</v>
      </c>
      <c r="B2073" s="79" t="s">
        <v>7637</v>
      </c>
    </row>
    <row r="2074" spans="1:2" ht="15">
      <c r="A2074" s="80" t="s">
        <v>2411</v>
      </c>
      <c r="B2074" s="79" t="s">
        <v>7637</v>
      </c>
    </row>
    <row r="2075" spans="1:2" ht="15">
      <c r="A2075" s="80" t="s">
        <v>2412</v>
      </c>
      <c r="B2075" s="79" t="s">
        <v>7637</v>
      </c>
    </row>
    <row r="2076" spans="1:2" ht="15">
      <c r="A2076" s="80" t="s">
        <v>2413</v>
      </c>
      <c r="B2076" s="79" t="s">
        <v>7637</v>
      </c>
    </row>
    <row r="2077" spans="1:2" ht="15">
      <c r="A2077" s="80" t="s">
        <v>2414</v>
      </c>
      <c r="B2077" s="79" t="s">
        <v>7637</v>
      </c>
    </row>
    <row r="2078" spans="1:2" ht="15">
      <c r="A2078" s="80" t="s">
        <v>2415</v>
      </c>
      <c r="B2078" s="79" t="s">
        <v>7637</v>
      </c>
    </row>
    <row r="2079" spans="1:2" ht="15">
      <c r="A2079" s="80" t="s">
        <v>2416</v>
      </c>
      <c r="B2079" s="79" t="s">
        <v>7637</v>
      </c>
    </row>
    <row r="2080" spans="1:2" ht="15">
      <c r="A2080" s="80" t="s">
        <v>2417</v>
      </c>
      <c r="B2080" s="79" t="s">
        <v>7637</v>
      </c>
    </row>
    <row r="2081" spans="1:2" ht="15">
      <c r="A2081" s="80" t="s">
        <v>2418</v>
      </c>
      <c r="B2081" s="79" t="s">
        <v>7637</v>
      </c>
    </row>
    <row r="2082" spans="1:2" ht="15">
      <c r="A2082" s="80" t="s">
        <v>2419</v>
      </c>
      <c r="B2082" s="79" t="s">
        <v>7637</v>
      </c>
    </row>
    <row r="2083" spans="1:2" ht="15">
      <c r="A2083" s="80" t="s">
        <v>2420</v>
      </c>
      <c r="B2083" s="79" t="s">
        <v>7637</v>
      </c>
    </row>
    <row r="2084" spans="1:2" ht="15">
      <c r="A2084" s="80" t="s">
        <v>2421</v>
      </c>
      <c r="B2084" s="79" t="s">
        <v>7637</v>
      </c>
    </row>
    <row r="2085" spans="1:2" ht="15">
      <c r="A2085" s="80" t="s">
        <v>2422</v>
      </c>
      <c r="B2085" s="79" t="s">
        <v>7637</v>
      </c>
    </row>
    <row r="2086" spans="1:2" ht="15">
      <c r="A2086" s="80" t="s">
        <v>2423</v>
      </c>
      <c r="B2086" s="79" t="s">
        <v>7637</v>
      </c>
    </row>
    <row r="2087" spans="1:2" ht="15">
      <c r="A2087" s="80" t="s">
        <v>2424</v>
      </c>
      <c r="B2087" s="79" t="s">
        <v>7637</v>
      </c>
    </row>
    <row r="2088" spans="1:2" ht="15">
      <c r="A2088" s="80" t="s">
        <v>2425</v>
      </c>
      <c r="B2088" s="79" t="s">
        <v>7637</v>
      </c>
    </row>
    <row r="2089" spans="1:2" ht="15">
      <c r="A2089" s="80" t="s">
        <v>2426</v>
      </c>
      <c r="B2089" s="79" t="s">
        <v>7637</v>
      </c>
    </row>
    <row r="2090" spans="1:2" ht="15">
      <c r="A2090" s="80" t="s">
        <v>2427</v>
      </c>
      <c r="B2090" s="79" t="s">
        <v>7637</v>
      </c>
    </row>
    <row r="2091" spans="1:2" ht="15">
      <c r="A2091" s="80" t="s">
        <v>2428</v>
      </c>
      <c r="B2091" s="79" t="s">
        <v>7637</v>
      </c>
    </row>
    <row r="2092" spans="1:2" ht="15">
      <c r="A2092" s="80" t="s">
        <v>2429</v>
      </c>
      <c r="B2092" s="79" t="s">
        <v>7637</v>
      </c>
    </row>
    <row r="2093" spans="1:2" ht="15">
      <c r="A2093" s="80" t="s">
        <v>2430</v>
      </c>
      <c r="B2093" s="79" t="s">
        <v>7637</v>
      </c>
    </row>
    <row r="2094" spans="1:2" ht="15">
      <c r="A2094" s="80" t="s">
        <v>2431</v>
      </c>
      <c r="B2094" s="79" t="s">
        <v>7637</v>
      </c>
    </row>
    <row r="2095" spans="1:2" ht="15">
      <c r="A2095" s="80" t="s">
        <v>2432</v>
      </c>
      <c r="B2095" s="79" t="s">
        <v>7637</v>
      </c>
    </row>
    <row r="2096" spans="1:2" ht="15">
      <c r="A2096" s="80" t="s">
        <v>2433</v>
      </c>
      <c r="B2096" s="79" t="s">
        <v>7637</v>
      </c>
    </row>
    <row r="2097" spans="1:2" ht="15">
      <c r="A2097" s="80" t="s">
        <v>2434</v>
      </c>
      <c r="B2097" s="79" t="s">
        <v>7637</v>
      </c>
    </row>
    <row r="2098" spans="1:2" ht="15">
      <c r="A2098" s="80" t="s">
        <v>2435</v>
      </c>
      <c r="B2098" s="79" t="s">
        <v>7637</v>
      </c>
    </row>
    <row r="2099" spans="1:2" ht="15">
      <c r="A2099" s="80" t="s">
        <v>2436</v>
      </c>
      <c r="B2099" s="79" t="s">
        <v>7637</v>
      </c>
    </row>
    <row r="2100" spans="1:2" ht="15">
      <c r="A2100" s="80" t="s">
        <v>2437</v>
      </c>
      <c r="B2100" s="79" t="s">
        <v>7637</v>
      </c>
    </row>
    <row r="2101" spans="1:2" ht="15">
      <c r="A2101" s="80" t="s">
        <v>2438</v>
      </c>
      <c r="B2101" s="79" t="s">
        <v>7637</v>
      </c>
    </row>
    <row r="2102" spans="1:2" ht="15">
      <c r="A2102" s="80" t="s">
        <v>2439</v>
      </c>
      <c r="B2102" s="79" t="s">
        <v>7637</v>
      </c>
    </row>
    <row r="2103" spans="1:2" ht="15">
      <c r="A2103" s="80" t="s">
        <v>2440</v>
      </c>
      <c r="B2103" s="79" t="s">
        <v>7637</v>
      </c>
    </row>
    <row r="2104" spans="1:2" ht="15">
      <c r="A2104" s="80" t="s">
        <v>2441</v>
      </c>
      <c r="B2104" s="79" t="s">
        <v>7637</v>
      </c>
    </row>
    <row r="2105" spans="1:2" ht="15">
      <c r="A2105" s="80" t="s">
        <v>2442</v>
      </c>
      <c r="B2105" s="79" t="s">
        <v>7637</v>
      </c>
    </row>
    <row r="2106" spans="1:2" ht="15">
      <c r="A2106" s="80" t="s">
        <v>2443</v>
      </c>
      <c r="B2106" s="79" t="s">
        <v>7637</v>
      </c>
    </row>
    <row r="2107" spans="1:2" ht="15">
      <c r="A2107" s="80" t="s">
        <v>2444</v>
      </c>
      <c r="B2107" s="79" t="s">
        <v>7637</v>
      </c>
    </row>
    <row r="2108" spans="1:2" ht="15">
      <c r="A2108" s="80" t="s">
        <v>2445</v>
      </c>
      <c r="B2108" s="79" t="s">
        <v>7637</v>
      </c>
    </row>
    <row r="2109" spans="1:2" ht="15">
      <c r="A2109" s="80" t="s">
        <v>2446</v>
      </c>
      <c r="B2109" s="79" t="s">
        <v>7637</v>
      </c>
    </row>
    <row r="2110" spans="1:2" ht="15">
      <c r="A2110" s="80" t="s">
        <v>2447</v>
      </c>
      <c r="B2110" s="79" t="s">
        <v>7637</v>
      </c>
    </row>
    <row r="2111" spans="1:2" ht="15">
      <c r="A2111" s="80" t="s">
        <v>2448</v>
      </c>
      <c r="B2111" s="79" t="s">
        <v>7637</v>
      </c>
    </row>
    <row r="2112" spans="1:2" ht="15">
      <c r="A2112" s="80" t="s">
        <v>2449</v>
      </c>
      <c r="B2112" s="79" t="s">
        <v>7637</v>
      </c>
    </row>
    <row r="2113" spans="1:2" ht="15">
      <c r="A2113" s="80" t="s">
        <v>2450</v>
      </c>
      <c r="B2113" s="79" t="s">
        <v>7637</v>
      </c>
    </row>
    <row r="2114" spans="1:2" ht="15">
      <c r="A2114" s="80" t="s">
        <v>2451</v>
      </c>
      <c r="B2114" s="79" t="s">
        <v>7637</v>
      </c>
    </row>
    <row r="2115" spans="1:2" ht="15">
      <c r="A2115" s="80" t="s">
        <v>2452</v>
      </c>
      <c r="B2115" s="79" t="s">
        <v>7637</v>
      </c>
    </row>
    <row r="2116" spans="1:2" ht="15">
      <c r="A2116" s="80" t="s">
        <v>2453</v>
      </c>
      <c r="B2116" s="79" t="s">
        <v>7637</v>
      </c>
    </row>
    <row r="2117" spans="1:2" ht="15">
      <c r="A2117" s="80" t="s">
        <v>2454</v>
      </c>
      <c r="B2117" s="79" t="s">
        <v>7637</v>
      </c>
    </row>
    <row r="2118" spans="1:2" ht="15">
      <c r="A2118" s="80" t="s">
        <v>2455</v>
      </c>
      <c r="B2118" s="79" t="s">
        <v>7637</v>
      </c>
    </row>
    <row r="2119" spans="1:2" ht="15">
      <c r="A2119" s="80" t="s">
        <v>2456</v>
      </c>
      <c r="B2119" s="79" t="s">
        <v>7637</v>
      </c>
    </row>
    <row r="2120" spans="1:2" ht="15">
      <c r="A2120" s="80" t="s">
        <v>2457</v>
      </c>
      <c r="B2120" s="79" t="s">
        <v>7637</v>
      </c>
    </row>
    <row r="2121" spans="1:2" ht="15">
      <c r="A2121" s="80" t="s">
        <v>2458</v>
      </c>
      <c r="B2121" s="79" t="s">
        <v>7637</v>
      </c>
    </row>
    <row r="2122" spans="1:2" ht="15">
      <c r="A2122" s="80" t="s">
        <v>2459</v>
      </c>
      <c r="B2122" s="79" t="s">
        <v>7637</v>
      </c>
    </row>
    <row r="2123" spans="1:2" ht="15">
      <c r="A2123" s="80" t="s">
        <v>2460</v>
      </c>
      <c r="B2123" s="79" t="s">
        <v>7637</v>
      </c>
    </row>
    <row r="2124" spans="1:2" ht="15">
      <c r="A2124" s="80" t="s">
        <v>2461</v>
      </c>
      <c r="B2124" s="79" t="s">
        <v>7637</v>
      </c>
    </row>
    <row r="2125" spans="1:2" ht="15">
      <c r="A2125" s="80" t="s">
        <v>2462</v>
      </c>
      <c r="B2125" s="79" t="s">
        <v>7637</v>
      </c>
    </row>
    <row r="2126" spans="1:2" ht="15">
      <c r="A2126" s="80" t="s">
        <v>2463</v>
      </c>
      <c r="B2126" s="79" t="s">
        <v>7637</v>
      </c>
    </row>
    <row r="2127" spans="1:2" ht="15">
      <c r="A2127" s="80" t="s">
        <v>2464</v>
      </c>
      <c r="B2127" s="79" t="s">
        <v>7637</v>
      </c>
    </row>
    <row r="2128" spans="1:2" ht="15">
      <c r="A2128" s="80" t="s">
        <v>2465</v>
      </c>
      <c r="B2128" s="79" t="s">
        <v>7637</v>
      </c>
    </row>
    <row r="2129" spans="1:2" ht="15">
      <c r="A2129" s="80" t="s">
        <v>2466</v>
      </c>
      <c r="B2129" s="79" t="s">
        <v>7637</v>
      </c>
    </row>
    <row r="2130" spans="1:2" ht="15">
      <c r="A2130" s="80" t="s">
        <v>2467</v>
      </c>
      <c r="B2130" s="79" t="s">
        <v>7637</v>
      </c>
    </row>
    <row r="2131" spans="1:2" ht="15">
      <c r="A2131" s="80" t="s">
        <v>2468</v>
      </c>
      <c r="B2131" s="79" t="s">
        <v>7637</v>
      </c>
    </row>
    <row r="2132" spans="1:2" ht="15">
      <c r="A2132" s="80" t="s">
        <v>2469</v>
      </c>
      <c r="B2132" s="79" t="s">
        <v>7637</v>
      </c>
    </row>
    <row r="2133" spans="1:2" ht="15">
      <c r="A2133" s="80" t="s">
        <v>2470</v>
      </c>
      <c r="B2133" s="79" t="s">
        <v>7637</v>
      </c>
    </row>
    <row r="2134" spans="1:2" ht="15">
      <c r="A2134" s="80" t="s">
        <v>2471</v>
      </c>
      <c r="B2134" s="79" t="s">
        <v>7637</v>
      </c>
    </row>
    <row r="2135" spans="1:2" ht="15">
      <c r="A2135" s="80" t="s">
        <v>2472</v>
      </c>
      <c r="B2135" s="79" t="s">
        <v>7637</v>
      </c>
    </row>
    <row r="2136" spans="1:2" ht="15">
      <c r="A2136" s="80" t="s">
        <v>2473</v>
      </c>
      <c r="B2136" s="79" t="s">
        <v>7637</v>
      </c>
    </row>
    <row r="2137" spans="1:2" ht="15">
      <c r="A2137" s="80" t="s">
        <v>2474</v>
      </c>
      <c r="B2137" s="79" t="s">
        <v>7637</v>
      </c>
    </row>
    <row r="2138" spans="1:2" ht="15">
      <c r="A2138" s="80" t="s">
        <v>2475</v>
      </c>
      <c r="B2138" s="79" t="s">
        <v>7637</v>
      </c>
    </row>
    <row r="2139" spans="1:2" ht="15">
      <c r="A2139" s="80" t="s">
        <v>2476</v>
      </c>
      <c r="B2139" s="79" t="s">
        <v>7637</v>
      </c>
    </row>
    <row r="2140" spans="1:2" ht="15">
      <c r="A2140" s="80" t="s">
        <v>2477</v>
      </c>
      <c r="B2140" s="79" t="s">
        <v>7637</v>
      </c>
    </row>
    <row r="2141" spans="1:2" ht="15">
      <c r="A2141" s="80" t="s">
        <v>2478</v>
      </c>
      <c r="B2141" s="79" t="s">
        <v>7637</v>
      </c>
    </row>
    <row r="2142" spans="1:2" ht="15">
      <c r="A2142" s="80" t="s">
        <v>2479</v>
      </c>
      <c r="B2142" s="79" t="s">
        <v>7637</v>
      </c>
    </row>
    <row r="2143" spans="1:2" ht="15">
      <c r="A2143" s="80" t="s">
        <v>2480</v>
      </c>
      <c r="B2143" s="79" t="s">
        <v>7637</v>
      </c>
    </row>
    <row r="2144" spans="1:2" ht="15">
      <c r="A2144" s="80" t="s">
        <v>2481</v>
      </c>
      <c r="B2144" s="79" t="s">
        <v>7637</v>
      </c>
    </row>
    <row r="2145" spans="1:2" ht="15">
      <c r="A2145" s="80" t="s">
        <v>2482</v>
      </c>
      <c r="B2145" s="79" t="s">
        <v>7637</v>
      </c>
    </row>
    <row r="2146" spans="1:2" ht="15">
      <c r="A2146" s="80" t="s">
        <v>2483</v>
      </c>
      <c r="B2146" s="79" t="s">
        <v>7637</v>
      </c>
    </row>
    <row r="2147" spans="1:2" ht="15">
      <c r="A2147" s="80" t="s">
        <v>2484</v>
      </c>
      <c r="B2147" s="79" t="s">
        <v>7637</v>
      </c>
    </row>
    <row r="2148" spans="1:2" ht="15">
      <c r="A2148" s="80" t="s">
        <v>2485</v>
      </c>
      <c r="B2148" s="79" t="s">
        <v>7637</v>
      </c>
    </row>
    <row r="2149" spans="1:2" ht="15">
      <c r="A2149" s="80" t="s">
        <v>2486</v>
      </c>
      <c r="B2149" s="79" t="s">
        <v>7637</v>
      </c>
    </row>
    <row r="2150" spans="1:2" ht="15">
      <c r="A2150" s="80" t="s">
        <v>2487</v>
      </c>
      <c r="B2150" s="79" t="s">
        <v>7637</v>
      </c>
    </row>
    <row r="2151" spans="1:2" ht="15">
      <c r="A2151" s="80" t="s">
        <v>2488</v>
      </c>
      <c r="B2151" s="79" t="s">
        <v>7637</v>
      </c>
    </row>
    <row r="2152" spans="1:2" ht="15">
      <c r="A2152" s="80" t="s">
        <v>2489</v>
      </c>
      <c r="B2152" s="79" t="s">
        <v>7637</v>
      </c>
    </row>
    <row r="2153" spans="1:2" ht="15">
      <c r="A2153" s="80" t="s">
        <v>2490</v>
      </c>
      <c r="B2153" s="79" t="s">
        <v>7637</v>
      </c>
    </row>
    <row r="2154" spans="1:2" ht="15">
      <c r="A2154" s="80" t="s">
        <v>2491</v>
      </c>
      <c r="B2154" s="79" t="s">
        <v>7637</v>
      </c>
    </row>
    <row r="2155" spans="1:2" ht="15">
      <c r="A2155" s="80" t="s">
        <v>2492</v>
      </c>
      <c r="B2155" s="79" t="s">
        <v>7637</v>
      </c>
    </row>
    <row r="2156" spans="1:2" ht="15">
      <c r="A2156" s="80" t="s">
        <v>437</v>
      </c>
      <c r="B2156" s="79" t="s">
        <v>7637</v>
      </c>
    </row>
    <row r="2157" spans="1:2" ht="15">
      <c r="A2157" s="80" t="s">
        <v>2493</v>
      </c>
      <c r="B2157" s="79" t="s">
        <v>7637</v>
      </c>
    </row>
    <row r="2158" spans="1:2" ht="15">
      <c r="A2158" s="80" t="s">
        <v>2494</v>
      </c>
      <c r="B2158" s="79" t="s">
        <v>7637</v>
      </c>
    </row>
    <row r="2159" spans="1:2" ht="15">
      <c r="A2159" s="80" t="s">
        <v>2495</v>
      </c>
      <c r="B2159" s="79" t="s">
        <v>7637</v>
      </c>
    </row>
    <row r="2160" spans="1:2" ht="15">
      <c r="A2160" s="80" t="s">
        <v>2496</v>
      </c>
      <c r="B2160" s="79" t="s">
        <v>7637</v>
      </c>
    </row>
    <row r="2161" spans="1:2" ht="15">
      <c r="A2161" s="80" t="s">
        <v>2497</v>
      </c>
      <c r="B2161" s="79" t="s">
        <v>7637</v>
      </c>
    </row>
    <row r="2162" spans="1:2" ht="15">
      <c r="A2162" s="80" t="s">
        <v>2498</v>
      </c>
      <c r="B2162" s="79" t="s">
        <v>7637</v>
      </c>
    </row>
    <row r="2163" spans="1:2" ht="15">
      <c r="A2163" s="80" t="s">
        <v>2499</v>
      </c>
      <c r="B2163" s="79" t="s">
        <v>7637</v>
      </c>
    </row>
    <row r="2164" spans="1:2" ht="15">
      <c r="A2164" s="80" t="s">
        <v>2500</v>
      </c>
      <c r="B2164" s="79" t="s">
        <v>7637</v>
      </c>
    </row>
    <row r="2165" spans="1:2" ht="15">
      <c r="A2165" s="80" t="s">
        <v>2501</v>
      </c>
      <c r="B2165" s="79" t="s">
        <v>7637</v>
      </c>
    </row>
    <row r="2166" spans="1:2" ht="15">
      <c r="A2166" s="80" t="s">
        <v>2502</v>
      </c>
      <c r="B2166" s="79" t="s">
        <v>7637</v>
      </c>
    </row>
    <row r="2167" spans="1:2" ht="15">
      <c r="A2167" s="80" t="s">
        <v>2503</v>
      </c>
      <c r="B2167" s="79" t="s">
        <v>7637</v>
      </c>
    </row>
    <row r="2168" spans="1:2" ht="15">
      <c r="A2168" s="80" t="s">
        <v>2504</v>
      </c>
      <c r="B2168" s="79" t="s">
        <v>7637</v>
      </c>
    </row>
    <row r="2169" spans="1:2" ht="15">
      <c r="A2169" s="80" t="s">
        <v>2505</v>
      </c>
      <c r="B2169" s="79" t="s">
        <v>7637</v>
      </c>
    </row>
    <row r="2170" spans="1:2" ht="15">
      <c r="A2170" s="80" t="s">
        <v>2506</v>
      </c>
      <c r="B2170" s="79" t="s">
        <v>7637</v>
      </c>
    </row>
    <row r="2171" spans="1:2" ht="15">
      <c r="A2171" s="80" t="s">
        <v>2507</v>
      </c>
      <c r="B2171" s="79" t="s">
        <v>7637</v>
      </c>
    </row>
    <row r="2172" spans="1:2" ht="15">
      <c r="A2172" s="80" t="s">
        <v>2508</v>
      </c>
      <c r="B2172" s="79" t="s">
        <v>7637</v>
      </c>
    </row>
    <row r="2173" spans="1:2" ht="15">
      <c r="A2173" s="80" t="s">
        <v>2509</v>
      </c>
      <c r="B2173" s="79" t="s">
        <v>7637</v>
      </c>
    </row>
    <row r="2174" spans="1:2" ht="15">
      <c r="A2174" s="80" t="s">
        <v>2510</v>
      </c>
      <c r="B2174" s="79" t="s">
        <v>7637</v>
      </c>
    </row>
    <row r="2175" spans="1:2" ht="15">
      <c r="A2175" s="80" t="s">
        <v>2511</v>
      </c>
      <c r="B2175" s="79" t="s">
        <v>7637</v>
      </c>
    </row>
    <row r="2176" spans="1:2" ht="15">
      <c r="A2176" s="80" t="s">
        <v>2512</v>
      </c>
      <c r="B2176" s="79" t="s">
        <v>7637</v>
      </c>
    </row>
    <row r="2177" spans="1:2" ht="15">
      <c r="A2177" s="80" t="s">
        <v>2513</v>
      </c>
      <c r="B2177" s="79" t="s">
        <v>7637</v>
      </c>
    </row>
    <row r="2178" spans="1:2" ht="15">
      <c r="A2178" s="80" t="s">
        <v>2514</v>
      </c>
      <c r="B2178" s="79" t="s">
        <v>7637</v>
      </c>
    </row>
    <row r="2179" spans="1:2" ht="15">
      <c r="A2179" s="80" t="s">
        <v>2515</v>
      </c>
      <c r="B2179" s="79" t="s">
        <v>7637</v>
      </c>
    </row>
    <row r="2180" spans="1:2" ht="15">
      <c r="A2180" s="80" t="s">
        <v>2516</v>
      </c>
      <c r="B2180" s="79" t="s">
        <v>7637</v>
      </c>
    </row>
    <row r="2181" spans="1:2" ht="15">
      <c r="A2181" s="80" t="s">
        <v>2517</v>
      </c>
      <c r="B2181" s="79" t="s">
        <v>7637</v>
      </c>
    </row>
    <row r="2182" spans="1:2" ht="15">
      <c r="A2182" s="80" t="s">
        <v>2518</v>
      </c>
      <c r="B2182" s="79" t="s">
        <v>7637</v>
      </c>
    </row>
    <row r="2183" spans="1:2" ht="15">
      <c r="A2183" s="80" t="s">
        <v>2519</v>
      </c>
      <c r="B2183" s="79" t="s">
        <v>7637</v>
      </c>
    </row>
    <row r="2184" spans="1:2" ht="15">
      <c r="A2184" s="80" t="s">
        <v>2520</v>
      </c>
      <c r="B2184" s="79" t="s">
        <v>7637</v>
      </c>
    </row>
    <row r="2185" spans="1:2" ht="15">
      <c r="A2185" s="80" t="s">
        <v>2521</v>
      </c>
      <c r="B2185" s="79" t="s">
        <v>7637</v>
      </c>
    </row>
    <row r="2186" spans="1:2" ht="15">
      <c r="A2186" s="80" t="s">
        <v>2522</v>
      </c>
      <c r="B2186" s="79" t="s">
        <v>7637</v>
      </c>
    </row>
    <row r="2187" spans="1:2" ht="15">
      <c r="A2187" s="80" t="s">
        <v>2523</v>
      </c>
      <c r="B2187" s="79" t="s">
        <v>7637</v>
      </c>
    </row>
    <row r="2188" spans="1:2" ht="15">
      <c r="A2188" s="80" t="s">
        <v>2524</v>
      </c>
      <c r="B2188" s="79" t="s">
        <v>7637</v>
      </c>
    </row>
    <row r="2189" spans="1:2" ht="15">
      <c r="A2189" s="80" t="s">
        <v>2525</v>
      </c>
      <c r="B2189" s="79" t="s">
        <v>7637</v>
      </c>
    </row>
    <row r="2190" spans="1:2" ht="15">
      <c r="A2190" s="80" t="s">
        <v>2526</v>
      </c>
      <c r="B2190" s="79" t="s">
        <v>7637</v>
      </c>
    </row>
    <row r="2191" spans="1:2" ht="15">
      <c r="A2191" s="80" t="s">
        <v>2527</v>
      </c>
      <c r="B2191" s="79" t="s">
        <v>7637</v>
      </c>
    </row>
    <row r="2192" spans="1:2" ht="15">
      <c r="A2192" s="80" t="s">
        <v>2528</v>
      </c>
      <c r="B2192" s="79" t="s">
        <v>7637</v>
      </c>
    </row>
    <row r="2193" spans="1:2" ht="15">
      <c r="A2193" s="80" t="s">
        <v>2529</v>
      </c>
      <c r="B2193" s="79" t="s">
        <v>7637</v>
      </c>
    </row>
    <row r="2194" spans="1:2" ht="15">
      <c r="A2194" s="80" t="s">
        <v>2530</v>
      </c>
      <c r="B2194" s="79" t="s">
        <v>7637</v>
      </c>
    </row>
    <row r="2195" spans="1:2" ht="15">
      <c r="A2195" s="80" t="s">
        <v>2531</v>
      </c>
      <c r="B2195" s="79" t="s">
        <v>7637</v>
      </c>
    </row>
    <row r="2196" spans="1:2" ht="15">
      <c r="A2196" s="80" t="s">
        <v>2532</v>
      </c>
      <c r="B2196" s="79" t="s">
        <v>7637</v>
      </c>
    </row>
    <row r="2197" spans="1:2" ht="15">
      <c r="A2197" s="80" t="s">
        <v>2533</v>
      </c>
      <c r="B2197" s="79" t="s">
        <v>7637</v>
      </c>
    </row>
    <row r="2198" spans="1:2" ht="15">
      <c r="A2198" s="80" t="s">
        <v>2534</v>
      </c>
      <c r="B2198" s="79" t="s">
        <v>7637</v>
      </c>
    </row>
    <row r="2199" spans="1:2" ht="15">
      <c r="A2199" s="80" t="s">
        <v>2535</v>
      </c>
      <c r="B2199" s="79" t="s">
        <v>7637</v>
      </c>
    </row>
    <row r="2200" spans="1:2" ht="15">
      <c r="A2200" s="80" t="s">
        <v>2536</v>
      </c>
      <c r="B2200" s="79" t="s">
        <v>7637</v>
      </c>
    </row>
    <row r="2201" spans="1:2" ht="15">
      <c r="A2201" s="80" t="s">
        <v>2537</v>
      </c>
      <c r="B2201" s="79" t="s">
        <v>7637</v>
      </c>
    </row>
    <row r="2202" spans="1:2" ht="15">
      <c r="A2202" s="80" t="s">
        <v>2538</v>
      </c>
      <c r="B2202" s="79" t="s">
        <v>7637</v>
      </c>
    </row>
    <row r="2203" spans="1:2" ht="15">
      <c r="A2203" s="80" t="s">
        <v>2539</v>
      </c>
      <c r="B2203" s="79" t="s">
        <v>7637</v>
      </c>
    </row>
    <row r="2204" spans="1:2" ht="15">
      <c r="A2204" s="80" t="s">
        <v>2540</v>
      </c>
      <c r="B2204" s="79" t="s">
        <v>7637</v>
      </c>
    </row>
    <row r="2205" spans="1:2" ht="15">
      <c r="A2205" s="80" t="s">
        <v>2541</v>
      </c>
      <c r="B2205" s="79" t="s">
        <v>7637</v>
      </c>
    </row>
    <row r="2206" spans="1:2" ht="15">
      <c r="A2206" s="80" t="s">
        <v>2542</v>
      </c>
      <c r="B2206" s="79" t="s">
        <v>7637</v>
      </c>
    </row>
    <row r="2207" spans="1:2" ht="15">
      <c r="A2207" s="80" t="s">
        <v>2543</v>
      </c>
      <c r="B2207" s="79" t="s">
        <v>7637</v>
      </c>
    </row>
    <row r="2208" spans="1:2" ht="15">
      <c r="A2208" s="80" t="s">
        <v>2544</v>
      </c>
      <c r="B2208" s="79" t="s">
        <v>7637</v>
      </c>
    </row>
    <row r="2209" spans="1:2" ht="15">
      <c r="A2209" s="80" t="s">
        <v>2545</v>
      </c>
      <c r="B2209" s="79" t="s">
        <v>7637</v>
      </c>
    </row>
    <row r="2210" spans="1:2" ht="15">
      <c r="A2210" s="80" t="s">
        <v>2546</v>
      </c>
      <c r="B2210" s="79" t="s">
        <v>7637</v>
      </c>
    </row>
    <row r="2211" spans="1:2" ht="15">
      <c r="A2211" s="80" t="s">
        <v>2547</v>
      </c>
      <c r="B2211" s="79" t="s">
        <v>7637</v>
      </c>
    </row>
    <row r="2212" spans="1:2" ht="15">
      <c r="A2212" s="80" t="s">
        <v>2548</v>
      </c>
      <c r="B2212" s="79" t="s">
        <v>7637</v>
      </c>
    </row>
    <row r="2213" spans="1:2" ht="15">
      <c r="A2213" s="80" t="s">
        <v>2549</v>
      </c>
      <c r="B2213" s="79" t="s">
        <v>7637</v>
      </c>
    </row>
    <row r="2214" spans="1:2" ht="15">
      <c r="A2214" s="80" t="s">
        <v>2550</v>
      </c>
      <c r="B2214" s="79" t="s">
        <v>7637</v>
      </c>
    </row>
    <row r="2215" spans="1:2" ht="15">
      <c r="A2215" s="80" t="s">
        <v>2551</v>
      </c>
      <c r="B2215" s="79" t="s">
        <v>7637</v>
      </c>
    </row>
    <row r="2216" spans="1:2" ht="15">
      <c r="A2216" s="80" t="s">
        <v>431</v>
      </c>
      <c r="B2216" s="79" t="s">
        <v>7637</v>
      </c>
    </row>
    <row r="2217" spans="1:2" ht="15">
      <c r="A2217" s="80" t="s">
        <v>2552</v>
      </c>
      <c r="B2217" s="79" t="s">
        <v>7637</v>
      </c>
    </row>
    <row r="2218" spans="1:2" ht="15">
      <c r="A2218" s="80" t="s">
        <v>2553</v>
      </c>
      <c r="B2218" s="79" t="s">
        <v>7637</v>
      </c>
    </row>
    <row r="2219" spans="1:2" ht="15">
      <c r="A2219" s="80" t="s">
        <v>2554</v>
      </c>
      <c r="B2219" s="79" t="s">
        <v>7637</v>
      </c>
    </row>
    <row r="2220" spans="1:2" ht="15">
      <c r="A2220" s="80" t="s">
        <v>2555</v>
      </c>
      <c r="B2220" s="79" t="s">
        <v>7637</v>
      </c>
    </row>
    <row r="2221" spans="1:2" ht="15">
      <c r="A2221" s="80" t="s">
        <v>2556</v>
      </c>
      <c r="B2221" s="79" t="s">
        <v>7637</v>
      </c>
    </row>
    <row r="2222" spans="1:2" ht="15">
      <c r="A2222" s="80" t="s">
        <v>2557</v>
      </c>
      <c r="B2222" s="79" t="s">
        <v>7637</v>
      </c>
    </row>
    <row r="2223" spans="1:2" ht="15">
      <c r="A2223" s="80" t="s">
        <v>2558</v>
      </c>
      <c r="B2223" s="79" t="s">
        <v>7637</v>
      </c>
    </row>
    <row r="2224" spans="1:2" ht="15">
      <c r="A2224" s="80" t="s">
        <v>2559</v>
      </c>
      <c r="B2224" s="79" t="s">
        <v>7637</v>
      </c>
    </row>
    <row r="2225" spans="1:2" ht="15">
      <c r="A2225" s="80" t="s">
        <v>2560</v>
      </c>
      <c r="B2225" s="79" t="s">
        <v>7637</v>
      </c>
    </row>
    <row r="2226" spans="1:2" ht="15">
      <c r="A2226" s="80" t="s">
        <v>2561</v>
      </c>
      <c r="B2226" s="79" t="s">
        <v>7637</v>
      </c>
    </row>
    <row r="2227" spans="1:2" ht="15">
      <c r="A2227" s="80" t="s">
        <v>2562</v>
      </c>
      <c r="B2227" s="79" t="s">
        <v>7637</v>
      </c>
    </row>
    <row r="2228" spans="1:2" ht="15">
      <c r="A2228" s="80" t="s">
        <v>2563</v>
      </c>
      <c r="B2228" s="79" t="s">
        <v>7637</v>
      </c>
    </row>
    <row r="2229" spans="1:2" ht="15">
      <c r="A2229" s="80" t="s">
        <v>2564</v>
      </c>
      <c r="B2229" s="79" t="s">
        <v>7637</v>
      </c>
    </row>
    <row r="2230" spans="1:2" ht="15">
      <c r="A2230" s="80" t="s">
        <v>2565</v>
      </c>
      <c r="B2230" s="79" t="s">
        <v>7637</v>
      </c>
    </row>
    <row r="2231" spans="1:2" ht="15">
      <c r="A2231" s="80" t="s">
        <v>2566</v>
      </c>
      <c r="B2231" s="79" t="s">
        <v>7637</v>
      </c>
    </row>
    <row r="2232" spans="1:2" ht="15">
      <c r="A2232" s="80" t="s">
        <v>2567</v>
      </c>
      <c r="B2232" s="79" t="s">
        <v>7637</v>
      </c>
    </row>
    <row r="2233" spans="1:2" ht="15">
      <c r="A2233" s="80" t="s">
        <v>2568</v>
      </c>
      <c r="B2233" s="79" t="s">
        <v>7637</v>
      </c>
    </row>
    <row r="2234" spans="1:2" ht="15">
      <c r="A2234" s="80" t="s">
        <v>2569</v>
      </c>
      <c r="B2234" s="79" t="s">
        <v>7637</v>
      </c>
    </row>
    <row r="2235" spans="1:2" ht="15">
      <c r="A2235" s="80" t="s">
        <v>2570</v>
      </c>
      <c r="B2235" s="79" t="s">
        <v>7637</v>
      </c>
    </row>
    <row r="2236" spans="1:2" ht="15">
      <c r="A2236" s="80" t="s">
        <v>2571</v>
      </c>
      <c r="B2236" s="79" t="s">
        <v>7637</v>
      </c>
    </row>
    <row r="2237" spans="1:2" ht="15">
      <c r="A2237" s="80" t="s">
        <v>2572</v>
      </c>
      <c r="B2237" s="79" t="s">
        <v>7637</v>
      </c>
    </row>
    <row r="2238" spans="1:2" ht="15">
      <c r="A2238" s="80" t="s">
        <v>2573</v>
      </c>
      <c r="B2238" s="79" t="s">
        <v>7637</v>
      </c>
    </row>
    <row r="2239" spans="1:2" ht="15">
      <c r="A2239" s="80" t="s">
        <v>2574</v>
      </c>
      <c r="B2239" s="79" t="s">
        <v>7637</v>
      </c>
    </row>
    <row r="2240" spans="1:2" ht="15">
      <c r="A2240" s="80" t="s">
        <v>2575</v>
      </c>
      <c r="B2240" s="79" t="s">
        <v>7637</v>
      </c>
    </row>
    <row r="2241" spans="1:2" ht="15">
      <c r="A2241" s="80" t="s">
        <v>2576</v>
      </c>
      <c r="B2241" s="79" t="s">
        <v>7637</v>
      </c>
    </row>
    <row r="2242" spans="1:2" ht="15">
      <c r="A2242" s="80" t="s">
        <v>2577</v>
      </c>
      <c r="B2242" s="79" t="s">
        <v>7637</v>
      </c>
    </row>
    <row r="2243" spans="1:2" ht="15">
      <c r="A2243" s="80" t="s">
        <v>2578</v>
      </c>
      <c r="B2243" s="79" t="s">
        <v>7637</v>
      </c>
    </row>
    <row r="2244" spans="1:2" ht="15">
      <c r="A2244" s="80" t="s">
        <v>2579</v>
      </c>
      <c r="B2244" s="79" t="s">
        <v>7637</v>
      </c>
    </row>
    <row r="2245" spans="1:2" ht="15">
      <c r="A2245" s="80" t="s">
        <v>2580</v>
      </c>
      <c r="B2245" s="79" t="s">
        <v>7637</v>
      </c>
    </row>
    <row r="2246" spans="1:2" ht="15">
      <c r="A2246" s="80" t="s">
        <v>2581</v>
      </c>
      <c r="B2246" s="79" t="s">
        <v>7637</v>
      </c>
    </row>
    <row r="2247" spans="1:2" ht="15">
      <c r="A2247" s="80" t="s">
        <v>2582</v>
      </c>
      <c r="B2247" s="79" t="s">
        <v>7637</v>
      </c>
    </row>
    <row r="2248" spans="1:2" ht="15">
      <c r="A2248" s="80" t="s">
        <v>2583</v>
      </c>
      <c r="B2248" s="79" t="s">
        <v>7637</v>
      </c>
    </row>
    <row r="2249" spans="1:2" ht="15">
      <c r="A2249" s="80" t="s">
        <v>2584</v>
      </c>
      <c r="B2249" s="79" t="s">
        <v>7637</v>
      </c>
    </row>
    <row r="2250" spans="1:2" ht="15">
      <c r="A2250" s="80" t="s">
        <v>2585</v>
      </c>
      <c r="B2250" s="79" t="s">
        <v>7637</v>
      </c>
    </row>
    <row r="2251" spans="1:2" ht="15">
      <c r="A2251" s="80" t="s">
        <v>2586</v>
      </c>
      <c r="B2251" s="79" t="s">
        <v>7637</v>
      </c>
    </row>
    <row r="2252" spans="1:2" ht="15">
      <c r="A2252" s="80" t="s">
        <v>2587</v>
      </c>
      <c r="B2252" s="79" t="s">
        <v>7637</v>
      </c>
    </row>
    <row r="2253" spans="1:2" ht="15">
      <c r="A2253" s="80" t="s">
        <v>2588</v>
      </c>
      <c r="B2253" s="79" t="s">
        <v>7637</v>
      </c>
    </row>
    <row r="2254" spans="1:2" ht="15">
      <c r="A2254" s="80" t="s">
        <v>2589</v>
      </c>
      <c r="B2254" s="79" t="s">
        <v>7637</v>
      </c>
    </row>
    <row r="2255" spans="1:2" ht="15">
      <c r="A2255" s="80" t="s">
        <v>2590</v>
      </c>
      <c r="B2255" s="79" t="s">
        <v>7637</v>
      </c>
    </row>
    <row r="2256" spans="1:2" ht="15">
      <c r="A2256" s="80" t="s">
        <v>2591</v>
      </c>
      <c r="B2256" s="79" t="s">
        <v>7637</v>
      </c>
    </row>
    <row r="2257" spans="1:2" ht="15">
      <c r="A2257" s="80" t="s">
        <v>2592</v>
      </c>
      <c r="B2257" s="79" t="s">
        <v>7637</v>
      </c>
    </row>
    <row r="2258" spans="1:2" ht="15">
      <c r="A2258" s="80" t="s">
        <v>2593</v>
      </c>
      <c r="B2258" s="79" t="s">
        <v>7637</v>
      </c>
    </row>
    <row r="2259" spans="1:2" ht="15">
      <c r="A2259" s="80" t="s">
        <v>2594</v>
      </c>
      <c r="B2259" s="79" t="s">
        <v>7637</v>
      </c>
    </row>
    <row r="2260" spans="1:2" ht="15">
      <c r="A2260" s="80" t="s">
        <v>2595</v>
      </c>
      <c r="B2260" s="79" t="s">
        <v>7637</v>
      </c>
    </row>
    <row r="2261" spans="1:2" ht="15">
      <c r="A2261" s="80" t="s">
        <v>2596</v>
      </c>
      <c r="B2261" s="79" t="s">
        <v>7637</v>
      </c>
    </row>
    <row r="2262" spans="1:2" ht="15">
      <c r="A2262" s="80" t="s">
        <v>2597</v>
      </c>
      <c r="B2262" s="79" t="s">
        <v>7637</v>
      </c>
    </row>
    <row r="2263" spans="1:2" ht="15">
      <c r="A2263" s="80" t="s">
        <v>2598</v>
      </c>
      <c r="B2263" s="79" t="s">
        <v>7637</v>
      </c>
    </row>
    <row r="2264" spans="1:2" ht="15">
      <c r="A2264" s="80" t="s">
        <v>2599</v>
      </c>
      <c r="B2264" s="79" t="s">
        <v>7637</v>
      </c>
    </row>
    <row r="2265" spans="1:2" ht="15">
      <c r="A2265" s="80" t="s">
        <v>2600</v>
      </c>
      <c r="B2265" s="79" t="s">
        <v>7637</v>
      </c>
    </row>
    <row r="2266" spans="1:2" ht="15">
      <c r="A2266" s="80" t="s">
        <v>2601</v>
      </c>
      <c r="B2266" s="79" t="s">
        <v>7637</v>
      </c>
    </row>
    <row r="2267" spans="1:2" ht="15">
      <c r="A2267" s="80" t="s">
        <v>2602</v>
      </c>
      <c r="B2267" s="79" t="s">
        <v>7637</v>
      </c>
    </row>
    <row r="2268" spans="1:2" ht="15">
      <c r="A2268" s="80" t="s">
        <v>2603</v>
      </c>
      <c r="B2268" s="79" t="s">
        <v>7637</v>
      </c>
    </row>
    <row r="2269" spans="1:2" ht="15">
      <c r="A2269" s="80" t="s">
        <v>2604</v>
      </c>
      <c r="B2269" s="79" t="s">
        <v>7637</v>
      </c>
    </row>
    <row r="2270" spans="1:2" ht="15">
      <c r="A2270" s="80" t="s">
        <v>2605</v>
      </c>
      <c r="B2270" s="79" t="s">
        <v>7637</v>
      </c>
    </row>
    <row r="2271" spans="1:2" ht="15">
      <c r="A2271" s="80" t="s">
        <v>2606</v>
      </c>
      <c r="B2271" s="79" t="s">
        <v>7637</v>
      </c>
    </row>
    <row r="2272" spans="1:2" ht="15">
      <c r="A2272" s="80" t="s">
        <v>2607</v>
      </c>
      <c r="B2272" s="79" t="s">
        <v>7637</v>
      </c>
    </row>
    <row r="2273" spans="1:2" ht="15">
      <c r="A2273" s="80" t="s">
        <v>2608</v>
      </c>
      <c r="B2273" s="79" t="s">
        <v>7637</v>
      </c>
    </row>
    <row r="2274" spans="1:2" ht="15">
      <c r="A2274" s="80" t="s">
        <v>2609</v>
      </c>
      <c r="B2274" s="79" t="s">
        <v>7637</v>
      </c>
    </row>
    <row r="2275" spans="1:2" ht="15">
      <c r="A2275" s="80" t="s">
        <v>309</v>
      </c>
      <c r="B2275" s="79" t="s">
        <v>7637</v>
      </c>
    </row>
    <row r="2276" spans="1:2" ht="15">
      <c r="A2276" s="80" t="s">
        <v>2610</v>
      </c>
      <c r="B2276" s="79" t="s">
        <v>7637</v>
      </c>
    </row>
    <row r="2277" spans="1:2" ht="15">
      <c r="A2277" s="80" t="s">
        <v>2611</v>
      </c>
      <c r="B2277" s="79" t="s">
        <v>7637</v>
      </c>
    </row>
    <row r="2278" spans="1:2" ht="15">
      <c r="A2278" s="80" t="s">
        <v>2612</v>
      </c>
      <c r="B2278" s="79" t="s">
        <v>7637</v>
      </c>
    </row>
    <row r="2279" spans="1:2" ht="15">
      <c r="A2279" s="80" t="s">
        <v>2613</v>
      </c>
      <c r="B2279" s="79" t="s">
        <v>7637</v>
      </c>
    </row>
    <row r="2280" spans="1:2" ht="15">
      <c r="A2280" s="80" t="s">
        <v>2614</v>
      </c>
      <c r="B2280" s="79" t="s">
        <v>7637</v>
      </c>
    </row>
    <row r="2281" spans="1:2" ht="15">
      <c r="A2281" s="80" t="s">
        <v>2615</v>
      </c>
      <c r="B2281" s="79" t="s">
        <v>7637</v>
      </c>
    </row>
    <row r="2282" spans="1:2" ht="15">
      <c r="A2282" s="80" t="s">
        <v>2616</v>
      </c>
      <c r="B2282" s="79" t="s">
        <v>7637</v>
      </c>
    </row>
    <row r="2283" spans="1:2" ht="15">
      <c r="A2283" s="80" t="s">
        <v>2617</v>
      </c>
      <c r="B2283" s="79" t="s">
        <v>7637</v>
      </c>
    </row>
    <row r="2284" spans="1:2" ht="15">
      <c r="A2284" s="80" t="s">
        <v>2618</v>
      </c>
      <c r="B2284" s="79" t="s">
        <v>7637</v>
      </c>
    </row>
    <row r="2285" spans="1:2" ht="15">
      <c r="A2285" s="80" t="s">
        <v>2619</v>
      </c>
      <c r="B2285" s="79" t="s">
        <v>7637</v>
      </c>
    </row>
    <row r="2286" spans="1:2" ht="15">
      <c r="A2286" s="80" t="s">
        <v>2620</v>
      </c>
      <c r="B2286" s="79" t="s">
        <v>7637</v>
      </c>
    </row>
    <row r="2287" spans="1:2" ht="15">
      <c r="A2287" s="80" t="s">
        <v>2621</v>
      </c>
      <c r="B2287" s="79" t="s">
        <v>7637</v>
      </c>
    </row>
    <row r="2288" spans="1:2" ht="15">
      <c r="A2288" s="80" t="s">
        <v>2622</v>
      </c>
      <c r="B2288" s="79" t="s">
        <v>7637</v>
      </c>
    </row>
    <row r="2289" spans="1:2" ht="15">
      <c r="A2289" s="80" t="s">
        <v>2623</v>
      </c>
      <c r="B2289" s="79" t="s">
        <v>7637</v>
      </c>
    </row>
    <row r="2290" spans="1:2" ht="15">
      <c r="A2290" s="80" t="s">
        <v>2624</v>
      </c>
      <c r="B2290" s="79" t="s">
        <v>7637</v>
      </c>
    </row>
    <row r="2291" spans="1:2" ht="15">
      <c r="A2291" s="80" t="s">
        <v>2625</v>
      </c>
      <c r="B2291" s="79" t="s">
        <v>7637</v>
      </c>
    </row>
    <row r="2292" spans="1:2" ht="15">
      <c r="A2292" s="80" t="s">
        <v>2626</v>
      </c>
      <c r="B2292" s="79" t="s">
        <v>7637</v>
      </c>
    </row>
    <row r="2293" spans="1:2" ht="15">
      <c r="A2293" s="80" t="s">
        <v>2627</v>
      </c>
      <c r="B2293" s="79" t="s">
        <v>7637</v>
      </c>
    </row>
    <row r="2294" spans="1:2" ht="15">
      <c r="A2294" s="80" t="s">
        <v>2628</v>
      </c>
      <c r="B2294" s="79" t="s">
        <v>7637</v>
      </c>
    </row>
    <row r="2295" spans="1:2" ht="15">
      <c r="A2295" s="80" t="s">
        <v>2629</v>
      </c>
      <c r="B2295" s="79" t="s">
        <v>7637</v>
      </c>
    </row>
    <row r="2296" spans="1:2" ht="15">
      <c r="A2296" s="80" t="s">
        <v>2630</v>
      </c>
      <c r="B2296" s="79" t="s">
        <v>7637</v>
      </c>
    </row>
    <row r="2297" spans="1:2" ht="15">
      <c r="A2297" s="80" t="s">
        <v>2631</v>
      </c>
      <c r="B2297" s="79" t="s">
        <v>7637</v>
      </c>
    </row>
    <row r="2298" spans="1:2" ht="15">
      <c r="A2298" s="80" t="s">
        <v>2632</v>
      </c>
      <c r="B2298" s="79" t="s">
        <v>7637</v>
      </c>
    </row>
    <row r="2299" spans="1:2" ht="15">
      <c r="A2299" s="80" t="s">
        <v>2633</v>
      </c>
      <c r="B2299" s="79" t="s">
        <v>7637</v>
      </c>
    </row>
    <row r="2300" spans="1:2" ht="15">
      <c r="A2300" s="80" t="s">
        <v>2634</v>
      </c>
      <c r="B2300" s="79" t="s">
        <v>7637</v>
      </c>
    </row>
    <row r="2301" spans="1:2" ht="15">
      <c r="A2301" s="80" t="s">
        <v>2635</v>
      </c>
      <c r="B2301" s="79" t="s">
        <v>7637</v>
      </c>
    </row>
    <row r="2302" spans="1:2" ht="15">
      <c r="A2302" s="80" t="s">
        <v>2636</v>
      </c>
      <c r="B2302" s="79" t="s">
        <v>7637</v>
      </c>
    </row>
    <row r="2303" spans="1:2" ht="15">
      <c r="A2303" s="80" t="s">
        <v>2637</v>
      </c>
      <c r="B2303" s="79" t="s">
        <v>7637</v>
      </c>
    </row>
    <row r="2304" spans="1:2" ht="15">
      <c r="A2304" s="80" t="s">
        <v>2638</v>
      </c>
      <c r="B2304" s="79" t="s">
        <v>7637</v>
      </c>
    </row>
    <row r="2305" spans="1:2" ht="15">
      <c r="A2305" s="80" t="s">
        <v>2639</v>
      </c>
      <c r="B2305" s="79" t="s">
        <v>7637</v>
      </c>
    </row>
    <row r="2306" spans="1:2" ht="15">
      <c r="A2306" s="80" t="s">
        <v>2640</v>
      </c>
      <c r="B2306" s="79" t="s">
        <v>7637</v>
      </c>
    </row>
    <row r="2307" spans="1:2" ht="15">
      <c r="A2307" s="80" t="s">
        <v>2641</v>
      </c>
      <c r="B2307" s="79" t="s">
        <v>7637</v>
      </c>
    </row>
    <row r="2308" spans="1:2" ht="15">
      <c r="A2308" s="80" t="s">
        <v>2642</v>
      </c>
      <c r="B2308" s="79" t="s">
        <v>7637</v>
      </c>
    </row>
    <row r="2309" spans="1:2" ht="15">
      <c r="A2309" s="80" t="s">
        <v>2643</v>
      </c>
      <c r="B2309" s="79" t="s">
        <v>7637</v>
      </c>
    </row>
    <row r="2310" spans="1:2" ht="15">
      <c r="A2310" s="80" t="s">
        <v>2644</v>
      </c>
      <c r="B2310" s="79" t="s">
        <v>7637</v>
      </c>
    </row>
    <row r="2311" spans="1:2" ht="15">
      <c r="A2311" s="80" t="s">
        <v>2645</v>
      </c>
      <c r="B2311" s="79" t="s">
        <v>7637</v>
      </c>
    </row>
    <row r="2312" spans="1:2" ht="15">
      <c r="A2312" s="80" t="s">
        <v>2646</v>
      </c>
      <c r="B2312" s="79" t="s">
        <v>7637</v>
      </c>
    </row>
    <row r="2313" spans="1:2" ht="15">
      <c r="A2313" s="80" t="s">
        <v>2647</v>
      </c>
      <c r="B2313" s="79" t="s">
        <v>7637</v>
      </c>
    </row>
    <row r="2314" spans="1:2" ht="15">
      <c r="A2314" s="80" t="s">
        <v>2648</v>
      </c>
      <c r="B2314" s="79" t="s">
        <v>7637</v>
      </c>
    </row>
    <row r="2315" spans="1:2" ht="15">
      <c r="A2315" s="80" t="s">
        <v>2649</v>
      </c>
      <c r="B2315" s="79" t="s">
        <v>7637</v>
      </c>
    </row>
    <row r="2316" spans="1:2" ht="15">
      <c r="A2316" s="80" t="s">
        <v>2650</v>
      </c>
      <c r="B2316" s="79" t="s">
        <v>7637</v>
      </c>
    </row>
    <row r="2317" spans="1:2" ht="15">
      <c r="A2317" s="80" t="s">
        <v>2651</v>
      </c>
      <c r="B2317" s="79" t="s">
        <v>7637</v>
      </c>
    </row>
    <row r="2318" spans="1:2" ht="15">
      <c r="A2318" s="80" t="s">
        <v>2652</v>
      </c>
      <c r="B2318" s="79" t="s">
        <v>7637</v>
      </c>
    </row>
    <row r="2319" spans="1:2" ht="15">
      <c r="A2319" s="80" t="s">
        <v>2653</v>
      </c>
      <c r="B2319" s="79" t="s">
        <v>7637</v>
      </c>
    </row>
    <row r="2320" spans="1:2" ht="15">
      <c r="A2320" s="80" t="s">
        <v>2654</v>
      </c>
      <c r="B2320" s="79" t="s">
        <v>7637</v>
      </c>
    </row>
    <row r="2321" spans="1:2" ht="15">
      <c r="A2321" s="80" t="s">
        <v>2655</v>
      </c>
      <c r="B2321" s="79" t="s">
        <v>7637</v>
      </c>
    </row>
    <row r="2322" spans="1:2" ht="15">
      <c r="A2322" s="80" t="s">
        <v>2656</v>
      </c>
      <c r="B2322" s="79" t="s">
        <v>7637</v>
      </c>
    </row>
    <row r="2323" spans="1:2" ht="15">
      <c r="A2323" s="80" t="s">
        <v>2657</v>
      </c>
      <c r="B2323" s="79" t="s">
        <v>7637</v>
      </c>
    </row>
    <row r="2324" spans="1:2" ht="15">
      <c r="A2324" s="80" t="s">
        <v>2658</v>
      </c>
      <c r="B2324" s="79" t="s">
        <v>7637</v>
      </c>
    </row>
    <row r="2325" spans="1:2" ht="15">
      <c r="A2325" s="80" t="s">
        <v>2659</v>
      </c>
      <c r="B2325" s="79" t="s">
        <v>7637</v>
      </c>
    </row>
    <row r="2326" spans="1:2" ht="15">
      <c r="A2326" s="80" t="s">
        <v>2660</v>
      </c>
      <c r="B2326" s="79" t="s">
        <v>7637</v>
      </c>
    </row>
    <row r="2327" spans="1:2" ht="15">
      <c r="A2327" s="80" t="s">
        <v>2661</v>
      </c>
      <c r="B2327" s="79" t="s">
        <v>7637</v>
      </c>
    </row>
    <row r="2328" spans="1:2" ht="15">
      <c r="A2328" s="80" t="s">
        <v>2662</v>
      </c>
      <c r="B2328" s="79" t="s">
        <v>7637</v>
      </c>
    </row>
    <row r="2329" spans="1:2" ht="15">
      <c r="A2329" s="80" t="s">
        <v>2663</v>
      </c>
      <c r="B2329" s="79" t="s">
        <v>7637</v>
      </c>
    </row>
    <row r="2330" spans="1:2" ht="15">
      <c r="A2330" s="80" t="s">
        <v>2664</v>
      </c>
      <c r="B2330" s="79" t="s">
        <v>7637</v>
      </c>
    </row>
    <row r="2331" spans="1:2" ht="15">
      <c r="A2331" s="80" t="s">
        <v>2665</v>
      </c>
      <c r="B2331" s="79" t="s">
        <v>7637</v>
      </c>
    </row>
    <row r="2332" spans="1:2" ht="15">
      <c r="A2332" s="80" t="s">
        <v>2666</v>
      </c>
      <c r="B2332" s="79" t="s">
        <v>7637</v>
      </c>
    </row>
    <row r="2333" spans="1:2" ht="15">
      <c r="A2333" s="80" t="s">
        <v>2667</v>
      </c>
      <c r="B2333" s="79" t="s">
        <v>7637</v>
      </c>
    </row>
    <row r="2334" spans="1:2" ht="15">
      <c r="A2334" s="80" t="s">
        <v>2668</v>
      </c>
      <c r="B2334" s="79" t="s">
        <v>7637</v>
      </c>
    </row>
    <row r="2335" spans="1:2" ht="15">
      <c r="A2335" s="80" t="s">
        <v>2669</v>
      </c>
      <c r="B2335" s="79" t="s">
        <v>7637</v>
      </c>
    </row>
    <row r="2336" spans="1:2" ht="15">
      <c r="A2336" s="80" t="s">
        <v>2670</v>
      </c>
      <c r="B2336" s="79" t="s">
        <v>7637</v>
      </c>
    </row>
    <row r="2337" spans="1:2" ht="15">
      <c r="A2337" s="80" t="s">
        <v>2671</v>
      </c>
      <c r="B2337" s="79" t="s">
        <v>7637</v>
      </c>
    </row>
    <row r="2338" spans="1:2" ht="15">
      <c r="A2338" s="80" t="s">
        <v>2672</v>
      </c>
      <c r="B2338" s="79" t="s">
        <v>7637</v>
      </c>
    </row>
    <row r="2339" spans="1:2" ht="15">
      <c r="A2339" s="80" t="s">
        <v>2673</v>
      </c>
      <c r="B2339" s="79" t="s">
        <v>7637</v>
      </c>
    </row>
    <row r="2340" spans="1:2" ht="15">
      <c r="A2340" s="80" t="s">
        <v>2674</v>
      </c>
      <c r="B2340" s="79" t="s">
        <v>7637</v>
      </c>
    </row>
    <row r="2341" spans="1:2" ht="15">
      <c r="A2341" s="80" t="s">
        <v>2675</v>
      </c>
      <c r="B2341" s="79" t="s">
        <v>7637</v>
      </c>
    </row>
    <row r="2342" spans="1:2" ht="15">
      <c r="A2342" s="80" t="s">
        <v>2676</v>
      </c>
      <c r="B2342" s="79" t="s">
        <v>7637</v>
      </c>
    </row>
    <row r="2343" spans="1:2" ht="15">
      <c r="A2343" s="80" t="s">
        <v>2677</v>
      </c>
      <c r="B2343" s="79" t="s">
        <v>7637</v>
      </c>
    </row>
    <row r="2344" spans="1:2" ht="15">
      <c r="A2344" s="80" t="s">
        <v>2678</v>
      </c>
      <c r="B2344" s="79" t="s">
        <v>7637</v>
      </c>
    </row>
    <row r="2345" spans="1:2" ht="15">
      <c r="A2345" s="80" t="s">
        <v>2679</v>
      </c>
      <c r="B2345" s="79" t="s">
        <v>7637</v>
      </c>
    </row>
    <row r="2346" spans="1:2" ht="15">
      <c r="A2346" s="80" t="s">
        <v>2680</v>
      </c>
      <c r="B2346" s="79" t="s">
        <v>7637</v>
      </c>
    </row>
    <row r="2347" spans="1:2" ht="15">
      <c r="A2347" s="80" t="s">
        <v>2681</v>
      </c>
      <c r="B2347" s="79" t="s">
        <v>7637</v>
      </c>
    </row>
    <row r="2348" spans="1:2" ht="15">
      <c r="A2348" s="80" t="s">
        <v>2682</v>
      </c>
      <c r="B2348" s="79" t="s">
        <v>7637</v>
      </c>
    </row>
    <row r="2349" spans="1:2" ht="15">
      <c r="A2349" s="80" t="s">
        <v>2683</v>
      </c>
      <c r="B2349" s="79" t="s">
        <v>7637</v>
      </c>
    </row>
    <row r="2350" spans="1:2" ht="15">
      <c r="A2350" s="80" t="s">
        <v>2684</v>
      </c>
      <c r="B2350" s="79" t="s">
        <v>7637</v>
      </c>
    </row>
    <row r="2351" spans="1:2" ht="15">
      <c r="A2351" s="80" t="s">
        <v>2685</v>
      </c>
      <c r="B2351" s="79" t="s">
        <v>7637</v>
      </c>
    </row>
    <row r="2352" spans="1:2" ht="15">
      <c r="A2352" s="80" t="s">
        <v>2686</v>
      </c>
      <c r="B2352" s="79" t="s">
        <v>7637</v>
      </c>
    </row>
    <row r="2353" spans="1:2" ht="15">
      <c r="A2353" s="80" t="s">
        <v>2687</v>
      </c>
      <c r="B2353" s="79" t="s">
        <v>7637</v>
      </c>
    </row>
    <row r="2354" spans="1:2" ht="15">
      <c r="A2354" s="80" t="s">
        <v>2688</v>
      </c>
      <c r="B2354" s="79" t="s">
        <v>7637</v>
      </c>
    </row>
    <row r="2355" spans="1:2" ht="15">
      <c r="A2355" s="80" t="s">
        <v>2689</v>
      </c>
      <c r="B2355" s="79" t="s">
        <v>7637</v>
      </c>
    </row>
    <row r="2356" spans="1:2" ht="15">
      <c r="A2356" s="80" t="s">
        <v>2690</v>
      </c>
      <c r="B2356" s="79" t="s">
        <v>7637</v>
      </c>
    </row>
    <row r="2357" spans="1:2" ht="15">
      <c r="A2357" s="80" t="s">
        <v>2691</v>
      </c>
      <c r="B2357" s="79" t="s">
        <v>7637</v>
      </c>
    </row>
    <row r="2358" spans="1:2" ht="15">
      <c r="A2358" s="80" t="s">
        <v>2692</v>
      </c>
      <c r="B2358" s="79" t="s">
        <v>7637</v>
      </c>
    </row>
    <row r="2359" spans="1:2" ht="15">
      <c r="A2359" s="80" t="s">
        <v>2693</v>
      </c>
      <c r="B2359" s="79" t="s">
        <v>7637</v>
      </c>
    </row>
    <row r="2360" spans="1:2" ht="15">
      <c r="A2360" s="80" t="s">
        <v>2694</v>
      </c>
      <c r="B2360" s="79" t="s">
        <v>7637</v>
      </c>
    </row>
    <row r="2361" spans="1:2" ht="15">
      <c r="A2361" s="80" t="s">
        <v>2695</v>
      </c>
      <c r="B2361" s="79" t="s">
        <v>7637</v>
      </c>
    </row>
    <row r="2362" spans="1:2" ht="15">
      <c r="A2362" s="80" t="s">
        <v>2696</v>
      </c>
      <c r="B2362" s="79" t="s">
        <v>7637</v>
      </c>
    </row>
    <row r="2363" spans="1:2" ht="15">
      <c r="A2363" s="80" t="s">
        <v>2697</v>
      </c>
      <c r="B2363" s="79" t="s">
        <v>7637</v>
      </c>
    </row>
    <row r="2364" spans="1:2" ht="15">
      <c r="A2364" s="80" t="s">
        <v>2698</v>
      </c>
      <c r="B2364" s="79" t="s">
        <v>7637</v>
      </c>
    </row>
    <row r="2365" spans="1:2" ht="15">
      <c r="A2365" s="80" t="s">
        <v>2699</v>
      </c>
      <c r="B2365" s="79" t="s">
        <v>7637</v>
      </c>
    </row>
    <row r="2366" spans="1:2" ht="15">
      <c r="A2366" s="80" t="s">
        <v>2700</v>
      </c>
      <c r="B2366" s="79" t="s">
        <v>7637</v>
      </c>
    </row>
    <row r="2367" spans="1:2" ht="15">
      <c r="A2367" s="80" t="s">
        <v>2701</v>
      </c>
      <c r="B2367" s="79" t="s">
        <v>7637</v>
      </c>
    </row>
    <row r="2368" spans="1:2" ht="15">
      <c r="A2368" s="80" t="s">
        <v>2702</v>
      </c>
      <c r="B2368" s="79" t="s">
        <v>7637</v>
      </c>
    </row>
    <row r="2369" spans="1:2" ht="15">
      <c r="A2369" s="80" t="s">
        <v>2703</v>
      </c>
      <c r="B2369" s="79" t="s">
        <v>7637</v>
      </c>
    </row>
    <row r="2370" spans="1:2" ht="15">
      <c r="A2370" s="80" t="s">
        <v>2704</v>
      </c>
      <c r="B2370" s="79" t="s">
        <v>7637</v>
      </c>
    </row>
    <row r="2371" spans="1:2" ht="15">
      <c r="A2371" s="80" t="s">
        <v>2705</v>
      </c>
      <c r="B2371" s="79" t="s">
        <v>7637</v>
      </c>
    </row>
    <row r="2372" spans="1:2" ht="15">
      <c r="A2372" s="80" t="s">
        <v>2706</v>
      </c>
      <c r="B2372" s="79" t="s">
        <v>7637</v>
      </c>
    </row>
    <row r="2373" spans="1:2" ht="15">
      <c r="A2373" s="80" t="s">
        <v>2707</v>
      </c>
      <c r="B2373" s="79" t="s">
        <v>7637</v>
      </c>
    </row>
    <row r="2374" spans="1:2" ht="15">
      <c r="A2374" s="80" t="s">
        <v>2708</v>
      </c>
      <c r="B2374" s="79" t="s">
        <v>7637</v>
      </c>
    </row>
    <row r="2375" spans="1:2" ht="15">
      <c r="A2375" s="80" t="s">
        <v>2709</v>
      </c>
      <c r="B2375" s="79" t="s">
        <v>7637</v>
      </c>
    </row>
    <row r="2376" spans="1:2" ht="15">
      <c r="A2376" s="80" t="s">
        <v>2710</v>
      </c>
      <c r="B2376" s="79" t="s">
        <v>7637</v>
      </c>
    </row>
    <row r="2377" spans="1:2" ht="15">
      <c r="A2377" s="80" t="s">
        <v>2711</v>
      </c>
      <c r="B2377" s="79" t="s">
        <v>7637</v>
      </c>
    </row>
    <row r="2378" spans="1:2" ht="15">
      <c r="A2378" s="80" t="s">
        <v>2712</v>
      </c>
      <c r="B2378" s="79" t="s">
        <v>7637</v>
      </c>
    </row>
    <row r="2379" spans="1:2" ht="15">
      <c r="A2379" s="80" t="s">
        <v>2713</v>
      </c>
      <c r="B2379" s="79" t="s">
        <v>7637</v>
      </c>
    </row>
    <row r="2380" spans="1:2" ht="15">
      <c r="A2380" s="80" t="s">
        <v>2714</v>
      </c>
      <c r="B2380" s="79" t="s">
        <v>7637</v>
      </c>
    </row>
    <row r="2381" spans="1:2" ht="15">
      <c r="A2381" s="80" t="s">
        <v>2715</v>
      </c>
      <c r="B2381" s="79" t="s">
        <v>7637</v>
      </c>
    </row>
    <row r="2382" spans="1:2" ht="15">
      <c r="A2382" s="80" t="s">
        <v>2716</v>
      </c>
      <c r="B2382" s="79" t="s">
        <v>7637</v>
      </c>
    </row>
    <row r="2383" spans="1:2" ht="15">
      <c r="A2383" s="80" t="s">
        <v>2717</v>
      </c>
      <c r="B2383" s="79" t="s">
        <v>7637</v>
      </c>
    </row>
    <row r="2384" spans="1:2" ht="15">
      <c r="A2384" s="80" t="s">
        <v>2718</v>
      </c>
      <c r="B2384" s="79" t="s">
        <v>7637</v>
      </c>
    </row>
    <row r="2385" spans="1:2" ht="15">
      <c r="A2385" s="80" t="s">
        <v>2719</v>
      </c>
      <c r="B2385" s="79" t="s">
        <v>7637</v>
      </c>
    </row>
    <row r="2386" spans="1:2" ht="15">
      <c r="A2386" s="80" t="s">
        <v>2720</v>
      </c>
      <c r="B2386" s="79" t="s">
        <v>7637</v>
      </c>
    </row>
    <row r="2387" spans="1:2" ht="15">
      <c r="A2387" s="80" t="s">
        <v>2721</v>
      </c>
      <c r="B2387" s="79" t="s">
        <v>7637</v>
      </c>
    </row>
    <row r="2388" spans="1:2" ht="15">
      <c r="A2388" s="80" t="s">
        <v>2722</v>
      </c>
      <c r="B2388" s="79" t="s">
        <v>7637</v>
      </c>
    </row>
    <row r="2389" spans="1:2" ht="15">
      <c r="A2389" s="80" t="s">
        <v>2723</v>
      </c>
      <c r="B2389" s="79" t="s">
        <v>7637</v>
      </c>
    </row>
    <row r="2390" spans="1:2" ht="15">
      <c r="A2390" s="80" t="s">
        <v>2724</v>
      </c>
      <c r="B2390" s="79" t="s">
        <v>7637</v>
      </c>
    </row>
    <row r="2391" spans="1:2" ht="15">
      <c r="A2391" s="80" t="s">
        <v>2725</v>
      </c>
      <c r="B2391" s="79" t="s">
        <v>7637</v>
      </c>
    </row>
    <row r="2392" spans="1:2" ht="15">
      <c r="A2392" s="80" t="s">
        <v>2726</v>
      </c>
      <c r="B2392" s="79" t="s">
        <v>7637</v>
      </c>
    </row>
    <row r="2393" spans="1:2" ht="15">
      <c r="A2393" s="80" t="s">
        <v>2727</v>
      </c>
      <c r="B2393" s="79" t="s">
        <v>7637</v>
      </c>
    </row>
    <row r="2394" spans="1:2" ht="15">
      <c r="A2394" s="80" t="s">
        <v>2728</v>
      </c>
      <c r="B2394" s="79" t="s">
        <v>7637</v>
      </c>
    </row>
    <row r="2395" spans="1:2" ht="15">
      <c r="A2395" s="80" t="s">
        <v>2729</v>
      </c>
      <c r="B2395" s="79" t="s">
        <v>7637</v>
      </c>
    </row>
    <row r="2396" spans="1:2" ht="15">
      <c r="A2396" s="80" t="s">
        <v>2730</v>
      </c>
      <c r="B2396" s="79" t="s">
        <v>7637</v>
      </c>
    </row>
    <row r="2397" spans="1:2" ht="15">
      <c r="A2397" s="80" t="s">
        <v>2731</v>
      </c>
      <c r="B2397" s="79" t="s">
        <v>7637</v>
      </c>
    </row>
    <row r="2398" spans="1:2" ht="15">
      <c r="A2398" s="80" t="s">
        <v>2732</v>
      </c>
      <c r="B2398" s="79" t="s">
        <v>7637</v>
      </c>
    </row>
    <row r="2399" spans="1:2" ht="15">
      <c r="A2399" s="80" t="s">
        <v>2733</v>
      </c>
      <c r="B2399" s="79" t="s">
        <v>7637</v>
      </c>
    </row>
    <row r="2400" spans="1:2" ht="15">
      <c r="A2400" s="80" t="s">
        <v>2734</v>
      </c>
      <c r="B2400" s="79" t="s">
        <v>7637</v>
      </c>
    </row>
    <row r="2401" spans="1:2" ht="15">
      <c r="A2401" s="80" t="s">
        <v>2735</v>
      </c>
      <c r="B2401" s="79" t="s">
        <v>7637</v>
      </c>
    </row>
    <row r="2402" spans="1:2" ht="15">
      <c r="A2402" s="80" t="s">
        <v>2736</v>
      </c>
      <c r="B2402" s="79" t="s">
        <v>7637</v>
      </c>
    </row>
    <row r="2403" spans="1:2" ht="15">
      <c r="A2403" s="80" t="s">
        <v>2737</v>
      </c>
      <c r="B2403" s="79" t="s">
        <v>7637</v>
      </c>
    </row>
    <row r="2404" spans="1:2" ht="15">
      <c r="A2404" s="80" t="s">
        <v>2738</v>
      </c>
      <c r="B2404" s="79" t="s">
        <v>7637</v>
      </c>
    </row>
    <row r="2405" spans="1:2" ht="15">
      <c r="A2405" s="80" t="s">
        <v>2739</v>
      </c>
      <c r="B2405" s="79" t="s">
        <v>7637</v>
      </c>
    </row>
    <row r="2406" spans="1:2" ht="15">
      <c r="A2406" s="80" t="s">
        <v>2740</v>
      </c>
      <c r="B2406" s="79" t="s">
        <v>7637</v>
      </c>
    </row>
    <row r="2407" spans="1:2" ht="15">
      <c r="A2407" s="80" t="s">
        <v>2741</v>
      </c>
      <c r="B2407" s="79" t="s">
        <v>7637</v>
      </c>
    </row>
    <row r="2408" spans="1:2" ht="15">
      <c r="A2408" s="80" t="s">
        <v>2742</v>
      </c>
      <c r="B2408" s="79" t="s">
        <v>7637</v>
      </c>
    </row>
    <row r="2409" spans="1:2" ht="15">
      <c r="A2409" s="80" t="s">
        <v>2743</v>
      </c>
      <c r="B2409" s="79" t="s">
        <v>7637</v>
      </c>
    </row>
    <row r="2410" spans="1:2" ht="15">
      <c r="A2410" s="80" t="s">
        <v>2744</v>
      </c>
      <c r="B2410" s="79" t="s">
        <v>7637</v>
      </c>
    </row>
    <row r="2411" spans="1:2" ht="15">
      <c r="A2411" s="80" t="s">
        <v>2745</v>
      </c>
      <c r="B2411" s="79" t="s">
        <v>7637</v>
      </c>
    </row>
    <row r="2412" spans="1:2" ht="15">
      <c r="A2412" s="80" t="s">
        <v>2746</v>
      </c>
      <c r="B2412" s="79" t="s">
        <v>7637</v>
      </c>
    </row>
    <row r="2413" spans="1:2" ht="15">
      <c r="A2413" s="80" t="s">
        <v>2747</v>
      </c>
      <c r="B2413" s="79" t="s">
        <v>7637</v>
      </c>
    </row>
    <row r="2414" spans="1:2" ht="15">
      <c r="A2414" s="80" t="s">
        <v>2748</v>
      </c>
      <c r="B2414" s="79" t="s">
        <v>7637</v>
      </c>
    </row>
    <row r="2415" spans="1:2" ht="15">
      <c r="A2415" s="80" t="s">
        <v>2749</v>
      </c>
      <c r="B2415" s="79" t="s">
        <v>7637</v>
      </c>
    </row>
    <row r="2416" spans="1:2" ht="15">
      <c r="A2416" s="80" t="s">
        <v>2750</v>
      </c>
      <c r="B2416" s="79" t="s">
        <v>7637</v>
      </c>
    </row>
    <row r="2417" spans="1:2" ht="15">
      <c r="A2417" s="80" t="s">
        <v>2751</v>
      </c>
      <c r="B2417" s="79" t="s">
        <v>7637</v>
      </c>
    </row>
    <row r="2418" spans="1:2" ht="15">
      <c r="A2418" s="80" t="s">
        <v>2752</v>
      </c>
      <c r="B2418" s="79" t="s">
        <v>7637</v>
      </c>
    </row>
    <row r="2419" spans="1:2" ht="15">
      <c r="A2419" s="80" t="s">
        <v>2753</v>
      </c>
      <c r="B2419" s="79" t="s">
        <v>7637</v>
      </c>
    </row>
    <row r="2420" spans="1:2" ht="15">
      <c r="A2420" s="80" t="s">
        <v>2754</v>
      </c>
      <c r="B2420" s="79" t="s">
        <v>7637</v>
      </c>
    </row>
    <row r="2421" spans="1:2" ht="15">
      <c r="A2421" s="80" t="s">
        <v>2755</v>
      </c>
      <c r="B2421" s="79" t="s">
        <v>7637</v>
      </c>
    </row>
    <row r="2422" spans="1:2" ht="15">
      <c r="A2422" s="80" t="s">
        <v>2756</v>
      </c>
      <c r="B2422" s="79" t="s">
        <v>7637</v>
      </c>
    </row>
    <row r="2423" spans="1:2" ht="15">
      <c r="A2423" s="80" t="s">
        <v>2757</v>
      </c>
      <c r="B2423" s="79" t="s">
        <v>7637</v>
      </c>
    </row>
    <row r="2424" spans="1:2" ht="15">
      <c r="A2424" s="80" t="s">
        <v>2758</v>
      </c>
      <c r="B2424" s="79" t="s">
        <v>7637</v>
      </c>
    </row>
    <row r="2425" spans="1:2" ht="15">
      <c r="A2425" s="80" t="s">
        <v>2759</v>
      </c>
      <c r="B2425" s="79" t="s">
        <v>7637</v>
      </c>
    </row>
    <row r="2426" spans="1:2" ht="15">
      <c r="A2426" s="80" t="s">
        <v>2760</v>
      </c>
      <c r="B2426" s="79" t="s">
        <v>7637</v>
      </c>
    </row>
    <row r="2427" spans="1:2" ht="15">
      <c r="A2427" s="80" t="s">
        <v>2761</v>
      </c>
      <c r="B2427" s="79" t="s">
        <v>7637</v>
      </c>
    </row>
    <row r="2428" spans="1:2" ht="15">
      <c r="A2428" s="80" t="s">
        <v>2762</v>
      </c>
      <c r="B2428" s="79" t="s">
        <v>7637</v>
      </c>
    </row>
    <row r="2429" spans="1:2" ht="15">
      <c r="A2429" s="80" t="s">
        <v>407</v>
      </c>
      <c r="B2429" s="79" t="s">
        <v>7637</v>
      </c>
    </row>
    <row r="2430" spans="1:2" ht="15">
      <c r="A2430" s="80" t="s">
        <v>2763</v>
      </c>
      <c r="B2430" s="79" t="s">
        <v>7637</v>
      </c>
    </row>
    <row r="2431" spans="1:2" ht="15">
      <c r="A2431" s="80" t="s">
        <v>2764</v>
      </c>
      <c r="B2431" s="79" t="s">
        <v>7637</v>
      </c>
    </row>
    <row r="2432" spans="1:2" ht="15">
      <c r="A2432" s="80" t="s">
        <v>2765</v>
      </c>
      <c r="B2432" s="79" t="s">
        <v>7637</v>
      </c>
    </row>
    <row r="2433" spans="1:2" ht="15">
      <c r="A2433" s="80" t="s">
        <v>2766</v>
      </c>
      <c r="B2433" s="79" t="s">
        <v>7637</v>
      </c>
    </row>
    <row r="2434" spans="1:2" ht="15">
      <c r="A2434" s="80" t="s">
        <v>2767</v>
      </c>
      <c r="B2434" s="79" t="s">
        <v>7637</v>
      </c>
    </row>
    <row r="2435" spans="1:2" ht="15">
      <c r="A2435" s="80" t="s">
        <v>2768</v>
      </c>
      <c r="B2435" s="79" t="s">
        <v>7637</v>
      </c>
    </row>
    <row r="2436" spans="1:2" ht="15">
      <c r="A2436" s="80" t="s">
        <v>2769</v>
      </c>
      <c r="B2436" s="79" t="s">
        <v>7637</v>
      </c>
    </row>
    <row r="2437" spans="1:2" ht="15">
      <c r="A2437" s="80" t="s">
        <v>2770</v>
      </c>
      <c r="B2437" s="79" t="s">
        <v>7637</v>
      </c>
    </row>
    <row r="2438" spans="1:2" ht="15">
      <c r="A2438" s="80" t="s">
        <v>2771</v>
      </c>
      <c r="B2438" s="79" t="s">
        <v>7637</v>
      </c>
    </row>
    <row r="2439" spans="1:2" ht="15">
      <c r="A2439" s="80" t="s">
        <v>2772</v>
      </c>
      <c r="B2439" s="79" t="s">
        <v>7637</v>
      </c>
    </row>
    <row r="2440" spans="1:2" ht="15">
      <c r="A2440" s="80" t="s">
        <v>2773</v>
      </c>
      <c r="B2440" s="79" t="s">
        <v>7637</v>
      </c>
    </row>
    <row r="2441" spans="1:2" ht="15">
      <c r="A2441" s="80" t="s">
        <v>2774</v>
      </c>
      <c r="B2441" s="79" t="s">
        <v>7637</v>
      </c>
    </row>
    <row r="2442" spans="1:2" ht="15">
      <c r="A2442" s="80" t="s">
        <v>2775</v>
      </c>
      <c r="B2442" s="79" t="s">
        <v>7637</v>
      </c>
    </row>
    <row r="2443" spans="1:2" ht="15">
      <c r="A2443" s="80" t="s">
        <v>2776</v>
      </c>
      <c r="B2443" s="79" t="s">
        <v>7637</v>
      </c>
    </row>
    <row r="2444" spans="1:2" ht="15">
      <c r="A2444" s="80" t="s">
        <v>2777</v>
      </c>
      <c r="B2444" s="79" t="s">
        <v>7637</v>
      </c>
    </row>
    <row r="2445" spans="1:2" ht="15">
      <c r="A2445" s="80" t="s">
        <v>2778</v>
      </c>
      <c r="B2445" s="79" t="s">
        <v>7637</v>
      </c>
    </row>
    <row r="2446" spans="1:2" ht="15">
      <c r="A2446" s="80" t="s">
        <v>2779</v>
      </c>
      <c r="B2446" s="79" t="s">
        <v>7637</v>
      </c>
    </row>
    <row r="2447" spans="1:2" ht="15">
      <c r="A2447" s="80" t="s">
        <v>2780</v>
      </c>
      <c r="B2447" s="79" t="s">
        <v>7637</v>
      </c>
    </row>
    <row r="2448" spans="1:2" ht="15">
      <c r="A2448" s="80" t="s">
        <v>2781</v>
      </c>
      <c r="B2448" s="79" t="s">
        <v>7637</v>
      </c>
    </row>
    <row r="2449" spans="1:2" ht="15">
      <c r="A2449" s="80" t="s">
        <v>2782</v>
      </c>
      <c r="B2449" s="79" t="s">
        <v>7637</v>
      </c>
    </row>
    <row r="2450" spans="1:2" ht="15">
      <c r="A2450" s="80" t="s">
        <v>2783</v>
      </c>
      <c r="B2450" s="79" t="s">
        <v>7637</v>
      </c>
    </row>
    <row r="2451" spans="1:2" ht="15">
      <c r="A2451" s="80" t="s">
        <v>2784</v>
      </c>
      <c r="B2451" s="79" t="s">
        <v>7637</v>
      </c>
    </row>
    <row r="2452" spans="1:2" ht="15">
      <c r="A2452" s="80" t="s">
        <v>2785</v>
      </c>
      <c r="B2452" s="79" t="s">
        <v>7637</v>
      </c>
    </row>
    <row r="2453" spans="1:2" ht="15">
      <c r="A2453" s="80" t="s">
        <v>2786</v>
      </c>
      <c r="B2453" s="79" t="s">
        <v>7637</v>
      </c>
    </row>
    <row r="2454" spans="1:2" ht="15">
      <c r="A2454" s="80" t="s">
        <v>2787</v>
      </c>
      <c r="B2454" s="79" t="s">
        <v>7637</v>
      </c>
    </row>
    <row r="2455" spans="1:2" ht="15">
      <c r="A2455" s="80" t="s">
        <v>2788</v>
      </c>
      <c r="B2455" s="79" t="s">
        <v>7637</v>
      </c>
    </row>
    <row r="2456" spans="1:2" ht="15">
      <c r="A2456" s="80" t="s">
        <v>2789</v>
      </c>
      <c r="B2456" s="79" t="s">
        <v>7637</v>
      </c>
    </row>
    <row r="2457" spans="1:2" ht="15">
      <c r="A2457" s="80" t="s">
        <v>2790</v>
      </c>
      <c r="B2457" s="79" t="s">
        <v>7637</v>
      </c>
    </row>
    <row r="2458" spans="1:2" ht="15">
      <c r="A2458" s="80" t="s">
        <v>2791</v>
      </c>
      <c r="B2458" s="79" t="s">
        <v>7637</v>
      </c>
    </row>
    <row r="2459" spans="1:2" ht="15">
      <c r="A2459" s="80" t="s">
        <v>2792</v>
      </c>
      <c r="B2459" s="79" t="s">
        <v>7637</v>
      </c>
    </row>
    <row r="2460" spans="1:2" ht="15">
      <c r="A2460" s="80" t="s">
        <v>2793</v>
      </c>
      <c r="B2460" s="79" t="s">
        <v>7637</v>
      </c>
    </row>
    <row r="2461" spans="1:2" ht="15">
      <c r="A2461" s="80" t="s">
        <v>2794</v>
      </c>
      <c r="B2461" s="79" t="s">
        <v>7637</v>
      </c>
    </row>
    <row r="2462" spans="1:2" ht="15">
      <c r="A2462" s="80" t="s">
        <v>2795</v>
      </c>
      <c r="B2462" s="79" t="s">
        <v>7637</v>
      </c>
    </row>
    <row r="2463" spans="1:2" ht="15">
      <c r="A2463" s="80" t="s">
        <v>2796</v>
      </c>
      <c r="B2463" s="79" t="s">
        <v>7637</v>
      </c>
    </row>
    <row r="2464" spans="1:2" ht="15">
      <c r="A2464" s="80" t="s">
        <v>2797</v>
      </c>
      <c r="B2464" s="79" t="s">
        <v>7637</v>
      </c>
    </row>
    <row r="2465" spans="1:2" ht="15">
      <c r="A2465" s="80" t="s">
        <v>2798</v>
      </c>
      <c r="B2465" s="79" t="s">
        <v>7637</v>
      </c>
    </row>
    <row r="2466" spans="1:2" ht="15">
      <c r="A2466" s="80" t="s">
        <v>2799</v>
      </c>
      <c r="B2466" s="79" t="s">
        <v>7637</v>
      </c>
    </row>
    <row r="2467" spans="1:2" ht="15">
      <c r="A2467" s="80" t="s">
        <v>2800</v>
      </c>
      <c r="B2467" s="79" t="s">
        <v>7637</v>
      </c>
    </row>
    <row r="2468" spans="1:2" ht="15">
      <c r="A2468" s="80" t="s">
        <v>2801</v>
      </c>
      <c r="B2468" s="79" t="s">
        <v>7637</v>
      </c>
    </row>
    <row r="2469" spans="1:2" ht="15">
      <c r="A2469" s="80" t="s">
        <v>2802</v>
      </c>
      <c r="B2469" s="79" t="s">
        <v>7637</v>
      </c>
    </row>
    <row r="2470" spans="1:2" ht="15">
      <c r="A2470" s="80" t="s">
        <v>2803</v>
      </c>
      <c r="B2470" s="79" t="s">
        <v>7637</v>
      </c>
    </row>
    <row r="2471" spans="1:2" ht="15">
      <c r="A2471" s="80" t="s">
        <v>2804</v>
      </c>
      <c r="B2471" s="79" t="s">
        <v>7637</v>
      </c>
    </row>
    <row r="2472" spans="1:2" ht="15">
      <c r="A2472" s="80" t="s">
        <v>2805</v>
      </c>
      <c r="B2472" s="79" t="s">
        <v>7637</v>
      </c>
    </row>
    <row r="2473" spans="1:2" ht="15">
      <c r="A2473" s="80" t="s">
        <v>2806</v>
      </c>
      <c r="B2473" s="79" t="s">
        <v>7637</v>
      </c>
    </row>
    <row r="2474" spans="1:2" ht="15">
      <c r="A2474" s="80" t="s">
        <v>2807</v>
      </c>
      <c r="B2474" s="79" t="s">
        <v>7637</v>
      </c>
    </row>
    <row r="2475" spans="1:2" ht="15">
      <c r="A2475" s="80" t="s">
        <v>2808</v>
      </c>
      <c r="B2475" s="79" t="s">
        <v>7637</v>
      </c>
    </row>
    <row r="2476" spans="1:2" ht="15">
      <c r="A2476" s="80" t="s">
        <v>2809</v>
      </c>
      <c r="B2476" s="79" t="s">
        <v>7637</v>
      </c>
    </row>
    <row r="2477" spans="1:2" ht="15">
      <c r="A2477" s="80" t="s">
        <v>2810</v>
      </c>
      <c r="B2477" s="79" t="s">
        <v>7637</v>
      </c>
    </row>
    <row r="2478" spans="1:2" ht="15">
      <c r="A2478" s="80" t="s">
        <v>2811</v>
      </c>
      <c r="B2478" s="79" t="s">
        <v>7637</v>
      </c>
    </row>
    <row r="2479" spans="1:2" ht="15">
      <c r="A2479" s="80" t="s">
        <v>2812</v>
      </c>
      <c r="B2479" s="79" t="s">
        <v>7637</v>
      </c>
    </row>
    <row r="2480" spans="1:2" ht="15">
      <c r="A2480" s="80" t="s">
        <v>2813</v>
      </c>
      <c r="B2480" s="79" t="s">
        <v>7637</v>
      </c>
    </row>
    <row r="2481" spans="1:2" ht="15">
      <c r="A2481" s="80" t="s">
        <v>2814</v>
      </c>
      <c r="B2481" s="79" t="s">
        <v>7637</v>
      </c>
    </row>
    <row r="2482" spans="1:2" ht="15">
      <c r="A2482" s="80" t="s">
        <v>2815</v>
      </c>
      <c r="B2482" s="79" t="s">
        <v>7637</v>
      </c>
    </row>
    <row r="2483" spans="1:2" ht="15">
      <c r="A2483" s="80" t="s">
        <v>2816</v>
      </c>
      <c r="B2483" s="79" t="s">
        <v>7637</v>
      </c>
    </row>
    <row r="2484" spans="1:2" ht="15">
      <c r="A2484" s="80" t="s">
        <v>2817</v>
      </c>
      <c r="B2484" s="79" t="s">
        <v>7637</v>
      </c>
    </row>
    <row r="2485" spans="1:2" ht="15">
      <c r="A2485" s="80" t="s">
        <v>2818</v>
      </c>
      <c r="B2485" s="79" t="s">
        <v>7637</v>
      </c>
    </row>
    <row r="2486" spans="1:2" ht="15">
      <c r="A2486" s="80" t="s">
        <v>2819</v>
      </c>
      <c r="B2486" s="79" t="s">
        <v>7637</v>
      </c>
    </row>
    <row r="2487" spans="1:2" ht="15">
      <c r="A2487" s="80" t="s">
        <v>2820</v>
      </c>
      <c r="B2487" s="79" t="s">
        <v>7637</v>
      </c>
    </row>
    <row r="2488" spans="1:2" ht="15">
      <c r="A2488" s="80" t="s">
        <v>2821</v>
      </c>
      <c r="B2488" s="79" t="s">
        <v>7637</v>
      </c>
    </row>
    <row r="2489" spans="1:2" ht="15">
      <c r="A2489" s="80" t="s">
        <v>2822</v>
      </c>
      <c r="B2489" s="79" t="s">
        <v>7637</v>
      </c>
    </row>
    <row r="2490" spans="1:2" ht="15">
      <c r="A2490" s="80" t="s">
        <v>2823</v>
      </c>
      <c r="B2490" s="79" t="s">
        <v>7637</v>
      </c>
    </row>
    <row r="2491" spans="1:2" ht="15">
      <c r="A2491" s="80" t="s">
        <v>2824</v>
      </c>
      <c r="B2491" s="79" t="s">
        <v>7637</v>
      </c>
    </row>
    <row r="2492" spans="1:2" ht="15">
      <c r="A2492" s="80" t="s">
        <v>2825</v>
      </c>
      <c r="B2492" s="79" t="s">
        <v>7637</v>
      </c>
    </row>
    <row r="2493" spans="1:2" ht="15">
      <c r="A2493" s="80" t="s">
        <v>2826</v>
      </c>
      <c r="B2493" s="79" t="s">
        <v>7637</v>
      </c>
    </row>
    <row r="2494" spans="1:2" ht="15">
      <c r="A2494" s="80" t="s">
        <v>2827</v>
      </c>
      <c r="B2494" s="79" t="s">
        <v>7637</v>
      </c>
    </row>
    <row r="2495" spans="1:2" ht="15">
      <c r="A2495" s="80" t="s">
        <v>2828</v>
      </c>
      <c r="B2495" s="79" t="s">
        <v>7637</v>
      </c>
    </row>
    <row r="2496" spans="1:2" ht="15">
      <c r="A2496" s="80" t="s">
        <v>2829</v>
      </c>
      <c r="B2496" s="79" t="s">
        <v>7637</v>
      </c>
    </row>
    <row r="2497" spans="1:2" ht="15">
      <c r="A2497" s="80" t="s">
        <v>2830</v>
      </c>
      <c r="B2497" s="79" t="s">
        <v>7637</v>
      </c>
    </row>
    <row r="2498" spans="1:2" ht="15">
      <c r="A2498" s="80" t="s">
        <v>2831</v>
      </c>
      <c r="B2498" s="79" t="s">
        <v>7637</v>
      </c>
    </row>
    <row r="2499" spans="1:2" ht="15">
      <c r="A2499" s="80" t="s">
        <v>2832</v>
      </c>
      <c r="B2499" s="79" t="s">
        <v>7637</v>
      </c>
    </row>
    <row r="2500" spans="1:2" ht="15">
      <c r="A2500" s="80" t="s">
        <v>2833</v>
      </c>
      <c r="B2500" s="79" t="s">
        <v>7637</v>
      </c>
    </row>
    <row r="2501" spans="1:2" ht="15">
      <c r="A2501" s="80" t="s">
        <v>2834</v>
      </c>
      <c r="B2501" s="79" t="s">
        <v>7637</v>
      </c>
    </row>
    <row r="2502" spans="1:2" ht="15">
      <c r="A2502" s="80" t="s">
        <v>2835</v>
      </c>
      <c r="B2502" s="79" t="s">
        <v>7637</v>
      </c>
    </row>
    <row r="2503" spans="1:2" ht="15">
      <c r="A2503" s="80" t="s">
        <v>2836</v>
      </c>
      <c r="B2503" s="79" t="s">
        <v>7637</v>
      </c>
    </row>
    <row r="2504" spans="1:2" ht="15">
      <c r="A2504" s="80" t="s">
        <v>2837</v>
      </c>
      <c r="B2504" s="79" t="s">
        <v>7637</v>
      </c>
    </row>
    <row r="2505" spans="1:2" ht="15">
      <c r="A2505" s="80" t="s">
        <v>2838</v>
      </c>
      <c r="B2505" s="79" t="s">
        <v>7637</v>
      </c>
    </row>
    <row r="2506" spans="1:2" ht="15">
      <c r="A2506" s="80" t="s">
        <v>2839</v>
      </c>
      <c r="B2506" s="79" t="s">
        <v>7637</v>
      </c>
    </row>
    <row r="2507" spans="1:2" ht="15">
      <c r="A2507" s="80" t="s">
        <v>2840</v>
      </c>
      <c r="B2507" s="79" t="s">
        <v>7637</v>
      </c>
    </row>
    <row r="2508" spans="1:2" ht="15">
      <c r="A2508" s="80" t="s">
        <v>436</v>
      </c>
      <c r="B2508" s="79" t="s">
        <v>7637</v>
      </c>
    </row>
    <row r="2509" spans="1:2" ht="15">
      <c r="A2509" s="80" t="s">
        <v>2841</v>
      </c>
      <c r="B2509" s="79" t="s">
        <v>7637</v>
      </c>
    </row>
    <row r="2510" spans="1:2" ht="15">
      <c r="A2510" s="80" t="s">
        <v>2842</v>
      </c>
      <c r="B2510" s="79" t="s">
        <v>7637</v>
      </c>
    </row>
    <row r="2511" spans="1:2" ht="15">
      <c r="A2511" s="80" t="s">
        <v>2843</v>
      </c>
      <c r="B2511" s="79" t="s">
        <v>7637</v>
      </c>
    </row>
    <row r="2512" spans="1:2" ht="15">
      <c r="A2512" s="80" t="s">
        <v>2844</v>
      </c>
      <c r="B2512" s="79" t="s">
        <v>7637</v>
      </c>
    </row>
    <row r="2513" spans="1:2" ht="15">
      <c r="A2513" s="80" t="s">
        <v>2845</v>
      </c>
      <c r="B2513" s="79" t="s">
        <v>7637</v>
      </c>
    </row>
    <row r="2514" spans="1:2" ht="15">
      <c r="A2514" s="80" t="s">
        <v>2846</v>
      </c>
      <c r="B2514" s="79" t="s">
        <v>7637</v>
      </c>
    </row>
    <row r="2515" spans="1:2" ht="15">
      <c r="A2515" s="80" t="s">
        <v>2847</v>
      </c>
      <c r="B2515" s="79" t="s">
        <v>7637</v>
      </c>
    </row>
    <row r="2516" spans="1:2" ht="15">
      <c r="A2516" s="80" t="s">
        <v>2848</v>
      </c>
      <c r="B2516" s="79" t="s">
        <v>7637</v>
      </c>
    </row>
    <row r="2517" spans="1:2" ht="15">
      <c r="A2517" s="80" t="s">
        <v>2849</v>
      </c>
      <c r="B2517" s="79" t="s">
        <v>7637</v>
      </c>
    </row>
    <row r="2518" spans="1:2" ht="15">
      <c r="A2518" s="80" t="s">
        <v>2850</v>
      </c>
      <c r="B2518" s="79" t="s">
        <v>7637</v>
      </c>
    </row>
    <row r="2519" spans="1:2" ht="15">
      <c r="A2519" s="80" t="s">
        <v>2851</v>
      </c>
      <c r="B2519" s="79" t="s">
        <v>7637</v>
      </c>
    </row>
    <row r="2520" spans="1:2" ht="15">
      <c r="A2520" s="80" t="s">
        <v>2852</v>
      </c>
      <c r="B2520" s="79" t="s">
        <v>7637</v>
      </c>
    </row>
    <row r="2521" spans="1:2" ht="15">
      <c r="A2521" s="80" t="s">
        <v>2853</v>
      </c>
      <c r="B2521" s="79" t="s">
        <v>7637</v>
      </c>
    </row>
    <row r="2522" spans="1:2" ht="15">
      <c r="A2522" s="80" t="s">
        <v>2854</v>
      </c>
      <c r="B2522" s="79" t="s">
        <v>7637</v>
      </c>
    </row>
    <row r="2523" spans="1:2" ht="15">
      <c r="A2523" s="80" t="s">
        <v>2855</v>
      </c>
      <c r="B2523" s="79" t="s">
        <v>7637</v>
      </c>
    </row>
    <row r="2524" spans="1:2" ht="15">
      <c r="A2524" s="80" t="s">
        <v>2856</v>
      </c>
      <c r="B2524" s="79" t="s">
        <v>7637</v>
      </c>
    </row>
    <row r="2525" spans="1:2" ht="15">
      <c r="A2525" s="80" t="s">
        <v>2857</v>
      </c>
      <c r="B2525" s="79" t="s">
        <v>7637</v>
      </c>
    </row>
    <row r="2526" spans="1:2" ht="15">
      <c r="A2526" s="80" t="s">
        <v>2858</v>
      </c>
      <c r="B2526" s="79" t="s">
        <v>7637</v>
      </c>
    </row>
    <row r="2527" spans="1:2" ht="15">
      <c r="A2527" s="80" t="s">
        <v>2859</v>
      </c>
      <c r="B2527" s="79" t="s">
        <v>7637</v>
      </c>
    </row>
    <row r="2528" spans="1:2" ht="15">
      <c r="A2528" s="80" t="s">
        <v>2860</v>
      </c>
      <c r="B2528" s="79" t="s">
        <v>7637</v>
      </c>
    </row>
    <row r="2529" spans="1:2" ht="15">
      <c r="A2529" s="80" t="s">
        <v>2861</v>
      </c>
      <c r="B2529" s="79" t="s">
        <v>7637</v>
      </c>
    </row>
    <row r="2530" spans="1:2" ht="15">
      <c r="A2530" s="80" t="s">
        <v>2862</v>
      </c>
      <c r="B2530" s="79" t="s">
        <v>7637</v>
      </c>
    </row>
    <row r="2531" spans="1:2" ht="15">
      <c r="A2531" s="80" t="s">
        <v>2863</v>
      </c>
      <c r="B2531" s="79" t="s">
        <v>7637</v>
      </c>
    </row>
    <row r="2532" spans="1:2" ht="15">
      <c r="A2532" s="80" t="s">
        <v>2864</v>
      </c>
      <c r="B2532" s="79" t="s">
        <v>7637</v>
      </c>
    </row>
    <row r="2533" spans="1:2" ht="15">
      <c r="A2533" s="80" t="s">
        <v>2865</v>
      </c>
      <c r="B2533" s="79" t="s">
        <v>7637</v>
      </c>
    </row>
    <row r="2534" spans="1:2" ht="15">
      <c r="A2534" s="80" t="s">
        <v>2866</v>
      </c>
      <c r="B2534" s="79" t="s">
        <v>7637</v>
      </c>
    </row>
    <row r="2535" spans="1:2" ht="15">
      <c r="A2535" s="80" t="s">
        <v>2867</v>
      </c>
      <c r="B2535" s="79" t="s">
        <v>7638</v>
      </c>
    </row>
    <row r="2536" spans="1:2" ht="15">
      <c r="A2536" s="80" t="s">
        <v>2868</v>
      </c>
      <c r="B2536" s="79" t="s">
        <v>7638</v>
      </c>
    </row>
    <row r="2537" spans="1:2" ht="15">
      <c r="A2537" s="80" t="s">
        <v>2869</v>
      </c>
      <c r="B2537" s="79" t="s">
        <v>7638</v>
      </c>
    </row>
    <row r="2538" spans="1:2" ht="15">
      <c r="A2538" s="80" t="s">
        <v>2870</v>
      </c>
      <c r="B2538" s="79" t="s">
        <v>7638</v>
      </c>
    </row>
    <row r="2539" spans="1:2" ht="15">
      <c r="A2539" s="80" t="s">
        <v>2871</v>
      </c>
      <c r="B2539" s="79" t="s">
        <v>7638</v>
      </c>
    </row>
    <row r="2540" spans="1:2" ht="15">
      <c r="A2540" s="80" t="s">
        <v>2872</v>
      </c>
      <c r="B2540" s="79" t="s">
        <v>7638</v>
      </c>
    </row>
    <row r="2541" spans="1:2" ht="15">
      <c r="A2541" s="80" t="s">
        <v>2873</v>
      </c>
      <c r="B2541" s="79" t="s">
        <v>7638</v>
      </c>
    </row>
    <row r="2542" spans="1:2" ht="15">
      <c r="A2542" s="80" t="s">
        <v>2874</v>
      </c>
      <c r="B2542" s="79" t="s">
        <v>7638</v>
      </c>
    </row>
    <row r="2543" spans="1:2" ht="15">
      <c r="A2543" s="80" t="s">
        <v>2875</v>
      </c>
      <c r="B2543" s="79" t="s">
        <v>7638</v>
      </c>
    </row>
    <row r="2544" spans="1:2" ht="15">
      <c r="A2544" s="80" t="s">
        <v>2876</v>
      </c>
      <c r="B2544" s="79" t="s">
        <v>7638</v>
      </c>
    </row>
    <row r="2545" spans="1:2" ht="15">
      <c r="A2545" s="80" t="s">
        <v>2877</v>
      </c>
      <c r="B2545" s="79" t="s">
        <v>7638</v>
      </c>
    </row>
    <row r="2546" spans="1:2" ht="15">
      <c r="A2546" s="80" t="s">
        <v>2878</v>
      </c>
      <c r="B2546" s="79" t="s">
        <v>7638</v>
      </c>
    </row>
    <row r="2547" spans="1:2" ht="15">
      <c r="A2547" s="80" t="s">
        <v>2879</v>
      </c>
      <c r="B2547" s="79" t="s">
        <v>7638</v>
      </c>
    </row>
    <row r="2548" spans="1:2" ht="15">
      <c r="A2548" s="80" t="s">
        <v>2880</v>
      </c>
      <c r="B2548" s="79" t="s">
        <v>7638</v>
      </c>
    </row>
    <row r="2549" spans="1:2" ht="15">
      <c r="A2549" s="80" t="s">
        <v>2881</v>
      </c>
      <c r="B2549" s="79" t="s">
        <v>7638</v>
      </c>
    </row>
    <row r="2550" spans="1:2" ht="15">
      <c r="A2550" s="80" t="s">
        <v>2882</v>
      </c>
      <c r="B2550" s="79" t="s">
        <v>7638</v>
      </c>
    </row>
    <row r="2551" spans="1:2" ht="15">
      <c r="A2551" s="80" t="s">
        <v>2883</v>
      </c>
      <c r="B2551" s="79" t="s">
        <v>7638</v>
      </c>
    </row>
    <row r="2552" spans="1:2" ht="15">
      <c r="A2552" s="80" t="s">
        <v>2884</v>
      </c>
      <c r="B2552" s="79" t="s">
        <v>7638</v>
      </c>
    </row>
    <row r="2553" spans="1:2" ht="15">
      <c r="A2553" s="80" t="s">
        <v>2885</v>
      </c>
      <c r="B2553" s="79" t="s">
        <v>7638</v>
      </c>
    </row>
    <row r="2554" spans="1:2" ht="15">
      <c r="A2554" s="80" t="s">
        <v>2886</v>
      </c>
      <c r="B2554" s="79" t="s">
        <v>7638</v>
      </c>
    </row>
    <row r="2555" spans="1:2" ht="15">
      <c r="A2555" s="80" t="s">
        <v>2887</v>
      </c>
      <c r="B2555" s="79" t="s">
        <v>7638</v>
      </c>
    </row>
    <row r="2556" spans="1:2" ht="15">
      <c r="A2556" s="80" t="s">
        <v>2888</v>
      </c>
      <c r="B2556" s="79" t="s">
        <v>7638</v>
      </c>
    </row>
    <row r="2557" spans="1:2" ht="15">
      <c r="A2557" s="80" t="s">
        <v>2889</v>
      </c>
      <c r="B2557" s="79" t="s">
        <v>7638</v>
      </c>
    </row>
    <row r="2558" spans="1:2" ht="15">
      <c r="A2558" s="80" t="s">
        <v>2890</v>
      </c>
      <c r="B2558" s="79" t="s">
        <v>7638</v>
      </c>
    </row>
    <row r="2559" spans="1:2" ht="15">
      <c r="A2559" s="80" t="s">
        <v>2891</v>
      </c>
      <c r="B2559" s="79" t="s">
        <v>7638</v>
      </c>
    </row>
    <row r="2560" spans="1:2" ht="15">
      <c r="A2560" s="80" t="s">
        <v>2892</v>
      </c>
      <c r="B2560" s="79" t="s">
        <v>7638</v>
      </c>
    </row>
    <row r="2561" spans="1:2" ht="15">
      <c r="A2561" s="80" t="s">
        <v>2893</v>
      </c>
      <c r="B2561" s="79" t="s">
        <v>7638</v>
      </c>
    </row>
    <row r="2562" spans="1:2" ht="15">
      <c r="A2562" s="80" t="s">
        <v>2894</v>
      </c>
      <c r="B2562" s="79" t="s">
        <v>7638</v>
      </c>
    </row>
    <row r="2563" spans="1:2" ht="15">
      <c r="A2563" s="80" t="s">
        <v>2895</v>
      </c>
      <c r="B2563" s="79" t="s">
        <v>7638</v>
      </c>
    </row>
    <row r="2564" spans="1:2" ht="15">
      <c r="A2564" s="80" t="s">
        <v>2896</v>
      </c>
      <c r="B2564" s="79" t="s">
        <v>7638</v>
      </c>
    </row>
    <row r="2565" spans="1:2" ht="15">
      <c r="A2565" s="80" t="s">
        <v>2897</v>
      </c>
      <c r="B2565" s="79" t="s">
        <v>7638</v>
      </c>
    </row>
    <row r="2566" spans="1:2" ht="15">
      <c r="A2566" s="80" t="s">
        <v>2898</v>
      </c>
      <c r="B2566" s="79" t="s">
        <v>7638</v>
      </c>
    </row>
    <row r="2567" spans="1:2" ht="15">
      <c r="A2567" s="80" t="s">
        <v>2899</v>
      </c>
      <c r="B2567" s="79" t="s">
        <v>7638</v>
      </c>
    </row>
    <row r="2568" spans="1:2" ht="15">
      <c r="A2568" s="80" t="s">
        <v>2900</v>
      </c>
      <c r="B2568" s="79" t="s">
        <v>7638</v>
      </c>
    </row>
    <row r="2569" spans="1:2" ht="15">
      <c r="A2569" s="80" t="s">
        <v>2901</v>
      </c>
      <c r="B2569" s="79" t="s">
        <v>7638</v>
      </c>
    </row>
    <row r="2570" spans="1:2" ht="15">
      <c r="A2570" s="80" t="s">
        <v>2902</v>
      </c>
      <c r="B2570" s="79" t="s">
        <v>7638</v>
      </c>
    </row>
    <row r="2571" spans="1:2" ht="15">
      <c r="A2571" s="80" t="s">
        <v>2903</v>
      </c>
      <c r="B2571" s="79" t="s">
        <v>7638</v>
      </c>
    </row>
    <row r="2572" spans="1:2" ht="15">
      <c r="A2572" s="80" t="s">
        <v>2904</v>
      </c>
      <c r="B2572" s="79" t="s">
        <v>7638</v>
      </c>
    </row>
    <row r="2573" spans="1:2" ht="15">
      <c r="A2573" s="80" t="s">
        <v>2905</v>
      </c>
      <c r="B2573" s="79" t="s">
        <v>7638</v>
      </c>
    </row>
    <row r="2574" spans="1:2" ht="15">
      <c r="A2574" s="80" t="s">
        <v>2906</v>
      </c>
      <c r="B2574" s="79" t="s">
        <v>7638</v>
      </c>
    </row>
    <row r="2575" spans="1:2" ht="15">
      <c r="A2575" s="80" t="s">
        <v>2907</v>
      </c>
      <c r="B2575" s="79" t="s">
        <v>7638</v>
      </c>
    </row>
    <row r="2576" spans="1:2" ht="15">
      <c r="A2576" s="80" t="s">
        <v>2908</v>
      </c>
      <c r="B2576" s="79" t="s">
        <v>7638</v>
      </c>
    </row>
    <row r="2577" spans="1:2" ht="15">
      <c r="A2577" s="80" t="s">
        <v>2909</v>
      </c>
      <c r="B2577" s="79" t="s">
        <v>7638</v>
      </c>
    </row>
    <row r="2578" spans="1:2" ht="15">
      <c r="A2578" s="80" t="s">
        <v>2910</v>
      </c>
      <c r="B2578" s="79" t="s">
        <v>7638</v>
      </c>
    </row>
    <row r="2579" spans="1:2" ht="15">
      <c r="A2579" s="80" t="s">
        <v>2911</v>
      </c>
      <c r="B2579" s="79" t="s">
        <v>7638</v>
      </c>
    </row>
    <row r="2580" spans="1:2" ht="15">
      <c r="A2580" s="80" t="s">
        <v>2912</v>
      </c>
      <c r="B2580" s="79" t="s">
        <v>7638</v>
      </c>
    </row>
    <row r="2581" spans="1:2" ht="15">
      <c r="A2581" s="80" t="s">
        <v>2913</v>
      </c>
      <c r="B2581" s="79" t="s">
        <v>7638</v>
      </c>
    </row>
    <row r="2582" spans="1:2" ht="15">
      <c r="A2582" s="80" t="s">
        <v>2914</v>
      </c>
      <c r="B2582" s="79" t="s">
        <v>7638</v>
      </c>
    </row>
    <row r="2583" spans="1:2" ht="15">
      <c r="A2583" s="80" t="s">
        <v>2915</v>
      </c>
      <c r="B2583" s="79" t="s">
        <v>7638</v>
      </c>
    </row>
    <row r="2584" spans="1:2" ht="15">
      <c r="A2584" s="80" t="s">
        <v>2916</v>
      </c>
      <c r="B2584" s="79" t="s">
        <v>7638</v>
      </c>
    </row>
    <row r="2585" spans="1:2" ht="15">
      <c r="A2585" s="80" t="s">
        <v>2917</v>
      </c>
      <c r="B2585" s="79" t="s">
        <v>7638</v>
      </c>
    </row>
    <row r="2586" spans="1:2" ht="15">
      <c r="A2586" s="80" t="s">
        <v>2918</v>
      </c>
      <c r="B2586" s="79" t="s">
        <v>7638</v>
      </c>
    </row>
    <row r="2587" spans="1:2" ht="15">
      <c r="A2587" s="80" t="s">
        <v>2919</v>
      </c>
      <c r="B2587" s="79" t="s">
        <v>7638</v>
      </c>
    </row>
    <row r="2588" spans="1:2" ht="15">
      <c r="A2588" s="80" t="s">
        <v>2920</v>
      </c>
      <c r="B2588" s="79" t="s">
        <v>7638</v>
      </c>
    </row>
    <row r="2589" spans="1:2" ht="15">
      <c r="A2589" s="80" t="s">
        <v>2921</v>
      </c>
      <c r="B2589" s="79" t="s">
        <v>7638</v>
      </c>
    </row>
    <row r="2590" spans="1:2" ht="15">
      <c r="A2590" s="80" t="s">
        <v>2922</v>
      </c>
      <c r="B2590" s="79" t="s">
        <v>7638</v>
      </c>
    </row>
    <row r="2591" spans="1:2" ht="15">
      <c r="A2591" s="80" t="s">
        <v>2923</v>
      </c>
      <c r="B2591" s="79" t="s">
        <v>7638</v>
      </c>
    </row>
    <row r="2592" spans="1:2" ht="15">
      <c r="A2592" s="80" t="s">
        <v>2924</v>
      </c>
      <c r="B2592" s="79" t="s">
        <v>7638</v>
      </c>
    </row>
    <row r="2593" spans="1:2" ht="15">
      <c r="A2593" s="80" t="s">
        <v>2925</v>
      </c>
      <c r="B2593" s="79" t="s">
        <v>7638</v>
      </c>
    </row>
    <row r="2594" spans="1:2" ht="15">
      <c r="A2594" s="80" t="s">
        <v>2926</v>
      </c>
      <c r="B2594" s="79" t="s">
        <v>7638</v>
      </c>
    </row>
    <row r="2595" spans="1:2" ht="15">
      <c r="A2595" s="80" t="s">
        <v>2927</v>
      </c>
      <c r="B2595" s="79" t="s">
        <v>7638</v>
      </c>
    </row>
    <row r="2596" spans="1:2" ht="15">
      <c r="A2596" s="80" t="s">
        <v>2928</v>
      </c>
      <c r="B2596" s="79" t="s">
        <v>7638</v>
      </c>
    </row>
    <row r="2597" spans="1:2" ht="15">
      <c r="A2597" s="80" t="s">
        <v>2929</v>
      </c>
      <c r="B2597" s="79" t="s">
        <v>7638</v>
      </c>
    </row>
    <row r="2598" spans="1:2" ht="15">
      <c r="A2598" s="80" t="s">
        <v>2930</v>
      </c>
      <c r="B2598" s="79" t="s">
        <v>7638</v>
      </c>
    </row>
    <row r="2599" spans="1:2" ht="15">
      <c r="A2599" s="80" t="s">
        <v>2931</v>
      </c>
      <c r="B2599" s="79" t="s">
        <v>7638</v>
      </c>
    </row>
    <row r="2600" spans="1:2" ht="15">
      <c r="A2600" s="80" t="s">
        <v>2932</v>
      </c>
      <c r="B2600" s="79" t="s">
        <v>7638</v>
      </c>
    </row>
    <row r="2601" spans="1:2" ht="15">
      <c r="A2601" s="80" t="s">
        <v>2933</v>
      </c>
      <c r="B2601" s="79" t="s">
        <v>7638</v>
      </c>
    </row>
    <row r="2602" spans="1:2" ht="15">
      <c r="A2602" s="80" t="s">
        <v>2934</v>
      </c>
      <c r="B2602" s="79" t="s">
        <v>7638</v>
      </c>
    </row>
    <row r="2603" spans="1:2" ht="15">
      <c r="A2603" s="80" t="s">
        <v>2935</v>
      </c>
      <c r="B2603" s="79" t="s">
        <v>7638</v>
      </c>
    </row>
    <row r="2604" spans="1:2" ht="15">
      <c r="A2604" s="80" t="s">
        <v>2936</v>
      </c>
      <c r="B2604" s="79" t="s">
        <v>7638</v>
      </c>
    </row>
    <row r="2605" spans="1:2" ht="15">
      <c r="A2605" s="80" t="s">
        <v>2937</v>
      </c>
      <c r="B2605" s="79" t="s">
        <v>7638</v>
      </c>
    </row>
    <row r="2606" spans="1:2" ht="15">
      <c r="A2606" s="80" t="s">
        <v>2938</v>
      </c>
      <c r="B2606" s="79" t="s">
        <v>7638</v>
      </c>
    </row>
    <row r="2607" spans="1:2" ht="15">
      <c r="A2607" s="80" t="s">
        <v>2939</v>
      </c>
      <c r="B2607" s="79" t="s">
        <v>7638</v>
      </c>
    </row>
    <row r="2608" spans="1:2" ht="15">
      <c r="A2608" s="80" t="s">
        <v>2940</v>
      </c>
      <c r="B2608" s="79" t="s">
        <v>7638</v>
      </c>
    </row>
    <row r="2609" spans="1:2" ht="15">
      <c r="A2609" s="80" t="s">
        <v>2941</v>
      </c>
      <c r="B2609" s="79" t="s">
        <v>7638</v>
      </c>
    </row>
    <row r="2610" spans="1:2" ht="15">
      <c r="A2610" s="80" t="s">
        <v>2942</v>
      </c>
      <c r="B2610" s="79" t="s">
        <v>7638</v>
      </c>
    </row>
    <row r="2611" spans="1:2" ht="15">
      <c r="A2611" s="80" t="s">
        <v>2943</v>
      </c>
      <c r="B2611" s="79" t="s">
        <v>7638</v>
      </c>
    </row>
    <row r="2612" spans="1:2" ht="15">
      <c r="A2612" s="80" t="s">
        <v>2944</v>
      </c>
      <c r="B2612" s="79" t="s">
        <v>7638</v>
      </c>
    </row>
    <row r="2613" spans="1:2" ht="15">
      <c r="A2613" s="80" t="s">
        <v>2945</v>
      </c>
      <c r="B2613" s="79" t="s">
        <v>7638</v>
      </c>
    </row>
    <row r="2614" spans="1:2" ht="15">
      <c r="A2614" s="80" t="s">
        <v>2946</v>
      </c>
      <c r="B2614" s="79" t="s">
        <v>7638</v>
      </c>
    </row>
    <row r="2615" spans="1:2" ht="15">
      <c r="A2615" s="80" t="s">
        <v>2947</v>
      </c>
      <c r="B2615" s="79" t="s">
        <v>7638</v>
      </c>
    </row>
    <row r="2616" spans="1:2" ht="15">
      <c r="A2616" s="80" t="s">
        <v>2948</v>
      </c>
      <c r="B2616" s="79" t="s">
        <v>7638</v>
      </c>
    </row>
    <row r="2617" spans="1:2" ht="15">
      <c r="A2617" s="80" t="s">
        <v>2949</v>
      </c>
      <c r="B2617" s="79" t="s">
        <v>7638</v>
      </c>
    </row>
    <row r="2618" spans="1:2" ht="15">
      <c r="A2618" s="80" t="s">
        <v>2950</v>
      </c>
      <c r="B2618" s="79" t="s">
        <v>7638</v>
      </c>
    </row>
    <row r="2619" spans="1:2" ht="15">
      <c r="A2619" s="80" t="s">
        <v>2951</v>
      </c>
      <c r="B2619" s="79" t="s">
        <v>7638</v>
      </c>
    </row>
    <row r="2620" spans="1:2" ht="15">
      <c r="A2620" s="80" t="s">
        <v>2952</v>
      </c>
      <c r="B2620" s="79" t="s">
        <v>7638</v>
      </c>
    </row>
    <row r="2621" spans="1:2" ht="15">
      <c r="A2621" s="80" t="s">
        <v>2953</v>
      </c>
      <c r="B2621" s="79" t="s">
        <v>7638</v>
      </c>
    </row>
    <row r="2622" spans="1:2" ht="15">
      <c r="A2622" s="80" t="s">
        <v>2954</v>
      </c>
      <c r="B2622" s="79" t="s">
        <v>7638</v>
      </c>
    </row>
    <row r="2623" spans="1:2" ht="15">
      <c r="A2623" s="80" t="s">
        <v>2955</v>
      </c>
      <c r="B2623" s="79" t="s">
        <v>7638</v>
      </c>
    </row>
    <row r="2624" spans="1:2" ht="15">
      <c r="A2624" s="80" t="s">
        <v>2956</v>
      </c>
      <c r="B2624" s="79" t="s">
        <v>7638</v>
      </c>
    </row>
    <row r="2625" spans="1:2" ht="15">
      <c r="A2625" s="80" t="s">
        <v>2957</v>
      </c>
      <c r="B2625" s="79" t="s">
        <v>7638</v>
      </c>
    </row>
    <row r="2626" spans="1:2" ht="15">
      <c r="A2626" s="80" t="s">
        <v>2958</v>
      </c>
      <c r="B2626" s="79" t="s">
        <v>7638</v>
      </c>
    </row>
    <row r="2627" spans="1:2" ht="15">
      <c r="A2627" s="80" t="s">
        <v>2959</v>
      </c>
      <c r="B2627" s="79" t="s">
        <v>7638</v>
      </c>
    </row>
    <row r="2628" spans="1:2" ht="15">
      <c r="A2628" s="80" t="s">
        <v>2960</v>
      </c>
      <c r="B2628" s="79" t="s">
        <v>7638</v>
      </c>
    </row>
    <row r="2629" spans="1:2" ht="15">
      <c r="A2629" s="80" t="s">
        <v>2961</v>
      </c>
      <c r="B2629" s="79" t="s">
        <v>7638</v>
      </c>
    </row>
    <row r="2630" spans="1:2" ht="15">
      <c r="A2630" s="80" t="s">
        <v>2962</v>
      </c>
      <c r="B2630" s="79" t="s">
        <v>7638</v>
      </c>
    </row>
    <row r="2631" spans="1:2" ht="15">
      <c r="A2631" s="80" t="s">
        <v>2963</v>
      </c>
      <c r="B2631" s="79" t="s">
        <v>7638</v>
      </c>
    </row>
    <row r="2632" spans="1:2" ht="15">
      <c r="A2632" s="80" t="s">
        <v>2964</v>
      </c>
      <c r="B2632" s="79" t="s">
        <v>7638</v>
      </c>
    </row>
    <row r="2633" spans="1:2" ht="15">
      <c r="A2633" s="80" t="s">
        <v>2965</v>
      </c>
      <c r="B2633" s="79" t="s">
        <v>7638</v>
      </c>
    </row>
    <row r="2634" spans="1:2" ht="15">
      <c r="A2634" s="80" t="s">
        <v>2966</v>
      </c>
      <c r="B2634" s="79" t="s">
        <v>7638</v>
      </c>
    </row>
    <row r="2635" spans="1:2" ht="15">
      <c r="A2635" s="80" t="s">
        <v>2967</v>
      </c>
      <c r="B2635" s="79" t="s">
        <v>7638</v>
      </c>
    </row>
    <row r="2636" spans="1:2" ht="15">
      <c r="A2636" s="80" t="s">
        <v>2968</v>
      </c>
      <c r="B2636" s="79" t="s">
        <v>7638</v>
      </c>
    </row>
    <row r="2637" spans="1:2" ht="15">
      <c r="A2637" s="80" t="s">
        <v>2969</v>
      </c>
      <c r="B2637" s="79" t="s">
        <v>7638</v>
      </c>
    </row>
    <row r="2638" spans="1:2" ht="15">
      <c r="A2638" s="80" t="s">
        <v>2970</v>
      </c>
      <c r="B2638" s="79" t="s">
        <v>7638</v>
      </c>
    </row>
    <row r="2639" spans="1:2" ht="15">
      <c r="A2639" s="80" t="s">
        <v>2971</v>
      </c>
      <c r="B2639" s="79" t="s">
        <v>7638</v>
      </c>
    </row>
    <row r="2640" spans="1:2" ht="15">
      <c r="A2640" s="80" t="s">
        <v>2972</v>
      </c>
      <c r="B2640" s="79" t="s">
        <v>7638</v>
      </c>
    </row>
    <row r="2641" spans="1:2" ht="15">
      <c r="A2641" s="80" t="s">
        <v>2973</v>
      </c>
      <c r="B2641" s="79" t="s">
        <v>7638</v>
      </c>
    </row>
    <row r="2642" spans="1:2" ht="15">
      <c r="A2642" s="80" t="s">
        <v>2974</v>
      </c>
      <c r="B2642" s="79" t="s">
        <v>7638</v>
      </c>
    </row>
    <row r="2643" spans="1:2" ht="15">
      <c r="A2643" s="80" t="s">
        <v>2975</v>
      </c>
      <c r="B2643" s="79" t="s">
        <v>7638</v>
      </c>
    </row>
    <row r="2644" spans="1:2" ht="15">
      <c r="A2644" s="80" t="s">
        <v>2976</v>
      </c>
      <c r="B2644" s="79" t="s">
        <v>7638</v>
      </c>
    </row>
    <row r="2645" spans="1:2" ht="15">
      <c r="A2645" s="80" t="s">
        <v>2977</v>
      </c>
      <c r="B2645" s="79" t="s">
        <v>7638</v>
      </c>
    </row>
    <row r="2646" spans="1:2" ht="15">
      <c r="A2646" s="80" t="s">
        <v>2978</v>
      </c>
      <c r="B2646" s="79" t="s">
        <v>7638</v>
      </c>
    </row>
    <row r="2647" spans="1:2" ht="15">
      <c r="A2647" s="80" t="s">
        <v>2979</v>
      </c>
      <c r="B2647" s="79" t="s">
        <v>7638</v>
      </c>
    </row>
    <row r="2648" spans="1:2" ht="15">
      <c r="A2648" s="80" t="s">
        <v>2980</v>
      </c>
      <c r="B2648" s="79" t="s">
        <v>7638</v>
      </c>
    </row>
    <row r="2649" spans="1:2" ht="15">
      <c r="A2649" s="80" t="s">
        <v>2981</v>
      </c>
      <c r="B2649" s="79" t="s">
        <v>7638</v>
      </c>
    </row>
    <row r="2650" spans="1:2" ht="15">
      <c r="A2650" s="80" t="s">
        <v>2982</v>
      </c>
      <c r="B2650" s="79" t="s">
        <v>7638</v>
      </c>
    </row>
    <row r="2651" spans="1:2" ht="15">
      <c r="A2651" s="80" t="s">
        <v>2983</v>
      </c>
      <c r="B2651" s="79" t="s">
        <v>7638</v>
      </c>
    </row>
    <row r="2652" spans="1:2" ht="15">
      <c r="A2652" s="80" t="s">
        <v>2984</v>
      </c>
      <c r="B2652" s="79" t="s">
        <v>7638</v>
      </c>
    </row>
    <row r="2653" spans="1:2" ht="15">
      <c r="A2653" s="80" t="s">
        <v>2985</v>
      </c>
      <c r="B2653" s="79" t="s">
        <v>7638</v>
      </c>
    </row>
    <row r="2654" spans="1:2" ht="15">
      <c r="A2654" s="80" t="s">
        <v>2986</v>
      </c>
      <c r="B2654" s="79" t="s">
        <v>7638</v>
      </c>
    </row>
    <row r="2655" spans="1:2" ht="15">
      <c r="A2655" s="80" t="s">
        <v>2987</v>
      </c>
      <c r="B2655" s="79" t="s">
        <v>7638</v>
      </c>
    </row>
    <row r="2656" spans="1:2" ht="15">
      <c r="A2656" s="80" t="s">
        <v>2988</v>
      </c>
      <c r="B2656" s="79" t="s">
        <v>7638</v>
      </c>
    </row>
    <row r="2657" spans="1:2" ht="15">
      <c r="A2657" s="80" t="s">
        <v>2989</v>
      </c>
      <c r="B2657" s="79" t="s">
        <v>7638</v>
      </c>
    </row>
    <row r="2658" spans="1:2" ht="15">
      <c r="A2658" s="80" t="s">
        <v>2990</v>
      </c>
      <c r="B2658" s="79" t="s">
        <v>7638</v>
      </c>
    </row>
    <row r="2659" spans="1:2" ht="15">
      <c r="A2659" s="80" t="s">
        <v>2991</v>
      </c>
      <c r="B2659" s="79" t="s">
        <v>7638</v>
      </c>
    </row>
    <row r="2660" spans="1:2" ht="15">
      <c r="A2660" s="80" t="s">
        <v>2992</v>
      </c>
      <c r="B2660" s="79" t="s">
        <v>7638</v>
      </c>
    </row>
    <row r="2661" spans="1:2" ht="15">
      <c r="A2661" s="80" t="s">
        <v>2993</v>
      </c>
      <c r="B2661" s="79" t="s">
        <v>7638</v>
      </c>
    </row>
    <row r="2662" spans="1:2" ht="15">
      <c r="A2662" s="80" t="s">
        <v>2994</v>
      </c>
      <c r="B2662" s="79" t="s">
        <v>7638</v>
      </c>
    </row>
    <row r="2663" spans="1:2" ht="15">
      <c r="A2663" s="80" t="s">
        <v>2995</v>
      </c>
      <c r="B2663" s="79" t="s">
        <v>7638</v>
      </c>
    </row>
    <row r="2664" spans="1:2" ht="15">
      <c r="A2664" s="80" t="s">
        <v>2996</v>
      </c>
      <c r="B2664" s="79" t="s">
        <v>7638</v>
      </c>
    </row>
    <row r="2665" spans="1:2" ht="15">
      <c r="A2665" s="80" t="s">
        <v>2997</v>
      </c>
      <c r="B2665" s="79" t="s">
        <v>7638</v>
      </c>
    </row>
    <row r="2666" spans="1:2" ht="15">
      <c r="A2666" s="80" t="s">
        <v>2998</v>
      </c>
      <c r="B2666" s="79" t="s">
        <v>7638</v>
      </c>
    </row>
    <row r="2667" spans="1:2" ht="15">
      <c r="A2667" s="80" t="s">
        <v>2999</v>
      </c>
      <c r="B2667" s="79" t="s">
        <v>7638</v>
      </c>
    </row>
    <row r="2668" spans="1:2" ht="15">
      <c r="A2668" s="80" t="s">
        <v>3000</v>
      </c>
      <c r="B2668" s="79" t="s">
        <v>7638</v>
      </c>
    </row>
    <row r="2669" spans="1:2" ht="15">
      <c r="A2669" s="80" t="s">
        <v>3001</v>
      </c>
      <c r="B2669" s="79" t="s">
        <v>7638</v>
      </c>
    </row>
    <row r="2670" spans="1:2" ht="15">
      <c r="A2670" s="80" t="s">
        <v>3002</v>
      </c>
      <c r="B2670" s="79" t="s">
        <v>7638</v>
      </c>
    </row>
    <row r="2671" spans="1:2" ht="15">
      <c r="A2671" s="80" t="s">
        <v>3003</v>
      </c>
      <c r="B2671" s="79" t="s">
        <v>7638</v>
      </c>
    </row>
    <row r="2672" spans="1:2" ht="15">
      <c r="A2672" s="80" t="s">
        <v>3004</v>
      </c>
      <c r="B2672" s="79" t="s">
        <v>7638</v>
      </c>
    </row>
    <row r="2673" spans="1:2" ht="15">
      <c r="A2673" s="80" t="s">
        <v>3005</v>
      </c>
      <c r="B2673" s="79" t="s">
        <v>7638</v>
      </c>
    </row>
    <row r="2674" spans="1:2" ht="15">
      <c r="A2674" s="80" t="s">
        <v>3006</v>
      </c>
      <c r="B2674" s="79" t="s">
        <v>7638</v>
      </c>
    </row>
    <row r="2675" spans="1:2" ht="15">
      <c r="A2675" s="80" t="s">
        <v>3007</v>
      </c>
      <c r="B2675" s="79" t="s">
        <v>7638</v>
      </c>
    </row>
    <row r="2676" spans="1:2" ht="15">
      <c r="A2676" s="80" t="s">
        <v>3008</v>
      </c>
      <c r="B2676" s="79" t="s">
        <v>7638</v>
      </c>
    </row>
    <row r="2677" spans="1:2" ht="15">
      <c r="A2677" s="80" t="s">
        <v>3009</v>
      </c>
      <c r="B2677" s="79" t="s">
        <v>7638</v>
      </c>
    </row>
    <row r="2678" spans="1:2" ht="15">
      <c r="A2678" s="80" t="s">
        <v>3010</v>
      </c>
      <c r="B2678" s="79" t="s">
        <v>7638</v>
      </c>
    </row>
    <row r="2679" spans="1:2" ht="15">
      <c r="A2679" s="80" t="s">
        <v>3011</v>
      </c>
      <c r="B2679" s="79" t="s">
        <v>7638</v>
      </c>
    </row>
    <row r="2680" spans="1:2" ht="15">
      <c r="A2680" s="80" t="s">
        <v>3012</v>
      </c>
      <c r="B2680" s="79" t="s">
        <v>7638</v>
      </c>
    </row>
    <row r="2681" spans="1:2" ht="15">
      <c r="A2681" s="80" t="s">
        <v>3013</v>
      </c>
      <c r="B2681" s="79" t="s">
        <v>7638</v>
      </c>
    </row>
    <row r="2682" spans="1:2" ht="15">
      <c r="A2682" s="80" t="s">
        <v>3014</v>
      </c>
      <c r="B2682" s="79" t="s">
        <v>7638</v>
      </c>
    </row>
    <row r="2683" spans="1:2" ht="15">
      <c r="A2683" s="80" t="s">
        <v>3015</v>
      </c>
      <c r="B2683" s="79" t="s">
        <v>7638</v>
      </c>
    </row>
    <row r="2684" spans="1:2" ht="15">
      <c r="A2684" s="80" t="s">
        <v>3016</v>
      </c>
      <c r="B2684" s="79" t="s">
        <v>7638</v>
      </c>
    </row>
    <row r="2685" spans="1:2" ht="15">
      <c r="A2685" s="80" t="s">
        <v>3017</v>
      </c>
      <c r="B2685" s="79" t="s">
        <v>7638</v>
      </c>
    </row>
    <row r="2686" spans="1:2" ht="15">
      <c r="A2686" s="80" t="s">
        <v>3018</v>
      </c>
      <c r="B2686" s="79" t="s">
        <v>7638</v>
      </c>
    </row>
    <row r="2687" spans="1:2" ht="15">
      <c r="A2687" s="80" t="s">
        <v>3019</v>
      </c>
      <c r="B2687" s="79" t="s">
        <v>7638</v>
      </c>
    </row>
    <row r="2688" spans="1:2" ht="15">
      <c r="A2688" s="80" t="s">
        <v>3020</v>
      </c>
      <c r="B2688" s="79" t="s">
        <v>7638</v>
      </c>
    </row>
    <row r="2689" spans="1:2" ht="15">
      <c r="A2689" s="80" t="s">
        <v>3021</v>
      </c>
      <c r="B2689" s="79" t="s">
        <v>7638</v>
      </c>
    </row>
    <row r="2690" spans="1:2" ht="15">
      <c r="A2690" s="80" t="s">
        <v>3022</v>
      </c>
      <c r="B2690" s="79" t="s">
        <v>7638</v>
      </c>
    </row>
    <row r="2691" spans="1:2" ht="15">
      <c r="A2691" s="80" t="s">
        <v>3023</v>
      </c>
      <c r="B2691" s="79" t="s">
        <v>7638</v>
      </c>
    </row>
    <row r="2692" spans="1:2" ht="15">
      <c r="A2692" s="80" t="s">
        <v>3024</v>
      </c>
      <c r="B2692" s="79" t="s">
        <v>7638</v>
      </c>
    </row>
    <row r="2693" spans="1:2" ht="15">
      <c r="A2693" s="80" t="s">
        <v>3025</v>
      </c>
      <c r="B2693" s="79" t="s">
        <v>7638</v>
      </c>
    </row>
    <row r="2694" spans="1:2" ht="15">
      <c r="A2694" s="80" t="s">
        <v>3026</v>
      </c>
      <c r="B2694" s="79" t="s">
        <v>7638</v>
      </c>
    </row>
    <row r="2695" spans="1:2" ht="15">
      <c r="A2695" s="80" t="s">
        <v>3027</v>
      </c>
      <c r="B2695" s="79" t="s">
        <v>7638</v>
      </c>
    </row>
    <row r="2696" spans="1:2" ht="15">
      <c r="A2696" s="80" t="s">
        <v>3028</v>
      </c>
      <c r="B2696" s="79" t="s">
        <v>7638</v>
      </c>
    </row>
    <row r="2697" spans="1:2" ht="15">
      <c r="A2697" s="80" t="s">
        <v>3029</v>
      </c>
      <c r="B2697" s="79" t="s">
        <v>7638</v>
      </c>
    </row>
    <row r="2698" spans="1:2" ht="15">
      <c r="A2698" s="80" t="s">
        <v>3030</v>
      </c>
      <c r="B2698" s="79" t="s">
        <v>7638</v>
      </c>
    </row>
    <row r="2699" spans="1:2" ht="15">
      <c r="A2699" s="80" t="s">
        <v>3031</v>
      </c>
      <c r="B2699" s="79" t="s">
        <v>7638</v>
      </c>
    </row>
    <row r="2700" spans="1:2" ht="15">
      <c r="A2700" s="80" t="s">
        <v>3032</v>
      </c>
      <c r="B2700" s="79" t="s">
        <v>7638</v>
      </c>
    </row>
    <row r="2701" spans="1:2" ht="15">
      <c r="A2701" s="80" t="s">
        <v>3033</v>
      </c>
      <c r="B2701" s="79" t="s">
        <v>7638</v>
      </c>
    </row>
    <row r="2702" spans="1:2" ht="15">
      <c r="A2702" s="80" t="s">
        <v>3034</v>
      </c>
      <c r="B2702" s="79" t="s">
        <v>7638</v>
      </c>
    </row>
    <row r="2703" spans="1:2" ht="15">
      <c r="A2703" s="80" t="s">
        <v>3035</v>
      </c>
      <c r="B2703" s="79" t="s">
        <v>7638</v>
      </c>
    </row>
    <row r="2704" spans="1:2" ht="15">
      <c r="A2704" s="80" t="s">
        <v>3036</v>
      </c>
      <c r="B2704" s="79" t="s">
        <v>7638</v>
      </c>
    </row>
    <row r="2705" spans="1:2" ht="15">
      <c r="A2705" s="80" t="s">
        <v>3037</v>
      </c>
      <c r="B2705" s="79" t="s">
        <v>7638</v>
      </c>
    </row>
    <row r="2706" spans="1:2" ht="15">
      <c r="A2706" s="80" t="s">
        <v>3038</v>
      </c>
      <c r="B2706" s="79" t="s">
        <v>7638</v>
      </c>
    </row>
    <row r="2707" spans="1:2" ht="15">
      <c r="A2707" s="80" t="s">
        <v>3039</v>
      </c>
      <c r="B2707" s="79" t="s">
        <v>7638</v>
      </c>
    </row>
    <row r="2708" spans="1:2" ht="15">
      <c r="A2708" s="80" t="s">
        <v>3040</v>
      </c>
      <c r="B2708" s="79" t="s">
        <v>7638</v>
      </c>
    </row>
    <row r="2709" spans="1:2" ht="15">
      <c r="A2709" s="80" t="s">
        <v>3041</v>
      </c>
      <c r="B2709" s="79" t="s">
        <v>7638</v>
      </c>
    </row>
    <row r="2710" spans="1:2" ht="15">
      <c r="A2710" s="80" t="s">
        <v>3042</v>
      </c>
      <c r="B2710" s="79" t="s">
        <v>7638</v>
      </c>
    </row>
    <row r="2711" spans="1:2" ht="15">
      <c r="A2711" s="80" t="s">
        <v>3043</v>
      </c>
      <c r="B2711" s="79" t="s">
        <v>7638</v>
      </c>
    </row>
    <row r="2712" spans="1:2" ht="15">
      <c r="A2712" s="80" t="s">
        <v>3044</v>
      </c>
      <c r="B2712" s="79" t="s">
        <v>7638</v>
      </c>
    </row>
    <row r="2713" spans="1:2" ht="15">
      <c r="A2713" s="80" t="s">
        <v>3045</v>
      </c>
      <c r="B2713" s="79" t="s">
        <v>7638</v>
      </c>
    </row>
    <row r="2714" spans="1:2" ht="15">
      <c r="A2714" s="80" t="s">
        <v>3046</v>
      </c>
      <c r="B2714" s="79" t="s">
        <v>7638</v>
      </c>
    </row>
    <row r="2715" spans="1:2" ht="15">
      <c r="A2715" s="80" t="s">
        <v>3047</v>
      </c>
      <c r="B2715" s="79" t="s">
        <v>7638</v>
      </c>
    </row>
    <row r="2716" spans="1:2" ht="15">
      <c r="A2716" s="80" t="s">
        <v>3048</v>
      </c>
      <c r="B2716" s="79" t="s">
        <v>7638</v>
      </c>
    </row>
    <row r="2717" spans="1:2" ht="15">
      <c r="A2717" s="80" t="s">
        <v>3049</v>
      </c>
      <c r="B2717" s="79" t="s">
        <v>7638</v>
      </c>
    </row>
    <row r="2718" spans="1:2" ht="15">
      <c r="A2718" s="80" t="s">
        <v>3050</v>
      </c>
      <c r="B2718" s="79" t="s">
        <v>7638</v>
      </c>
    </row>
    <row r="2719" spans="1:2" ht="15">
      <c r="A2719" s="80" t="s">
        <v>3051</v>
      </c>
      <c r="B2719" s="79" t="s">
        <v>7638</v>
      </c>
    </row>
    <row r="2720" spans="1:2" ht="15">
      <c r="A2720" s="80" t="s">
        <v>3052</v>
      </c>
      <c r="B2720" s="79" t="s">
        <v>7638</v>
      </c>
    </row>
    <row r="2721" spans="1:2" ht="15">
      <c r="A2721" s="80" t="s">
        <v>3053</v>
      </c>
      <c r="B2721" s="79" t="s">
        <v>7638</v>
      </c>
    </row>
    <row r="2722" spans="1:2" ht="15">
      <c r="A2722" s="80" t="s">
        <v>3054</v>
      </c>
      <c r="B2722" s="79" t="s">
        <v>7638</v>
      </c>
    </row>
    <row r="2723" spans="1:2" ht="15">
      <c r="A2723" s="80" t="s">
        <v>3055</v>
      </c>
      <c r="B2723" s="79" t="s">
        <v>7638</v>
      </c>
    </row>
    <row r="2724" spans="1:2" ht="15">
      <c r="A2724" s="80" t="s">
        <v>3056</v>
      </c>
      <c r="B2724" s="79" t="s">
        <v>7638</v>
      </c>
    </row>
    <row r="2725" spans="1:2" ht="15">
      <c r="A2725" s="80" t="s">
        <v>3057</v>
      </c>
      <c r="B2725" s="79" t="s">
        <v>7638</v>
      </c>
    </row>
    <row r="2726" spans="1:2" ht="15">
      <c r="A2726" s="80" t="s">
        <v>3058</v>
      </c>
      <c r="B2726" s="79" t="s">
        <v>7638</v>
      </c>
    </row>
    <row r="2727" spans="1:2" ht="15">
      <c r="A2727" s="80" t="s">
        <v>3059</v>
      </c>
      <c r="B2727" s="79" t="s">
        <v>7638</v>
      </c>
    </row>
    <row r="2728" spans="1:2" ht="15">
      <c r="A2728" s="80" t="s">
        <v>3060</v>
      </c>
      <c r="B2728" s="79" t="s">
        <v>7638</v>
      </c>
    </row>
    <row r="2729" spans="1:2" ht="15">
      <c r="A2729" s="80" t="s">
        <v>3061</v>
      </c>
      <c r="B2729" s="79" t="s">
        <v>7638</v>
      </c>
    </row>
    <row r="2730" spans="1:2" ht="15">
      <c r="A2730" s="80" t="s">
        <v>3062</v>
      </c>
      <c r="B2730" s="79" t="s">
        <v>7638</v>
      </c>
    </row>
    <row r="2731" spans="1:2" ht="15">
      <c r="A2731" s="80" t="s">
        <v>3063</v>
      </c>
      <c r="B2731" s="79" t="s">
        <v>7638</v>
      </c>
    </row>
    <row r="2732" spans="1:2" ht="15">
      <c r="A2732" s="80" t="s">
        <v>3064</v>
      </c>
      <c r="B2732" s="79" t="s">
        <v>7638</v>
      </c>
    </row>
    <row r="2733" spans="1:2" ht="15">
      <c r="A2733" s="80" t="s">
        <v>3065</v>
      </c>
      <c r="B2733" s="79" t="s">
        <v>7638</v>
      </c>
    </row>
    <row r="2734" spans="1:2" ht="15">
      <c r="A2734" s="80" t="s">
        <v>3066</v>
      </c>
      <c r="B2734" s="79" t="s">
        <v>7638</v>
      </c>
    </row>
    <row r="2735" spans="1:2" ht="15">
      <c r="A2735" s="80" t="s">
        <v>3067</v>
      </c>
      <c r="B2735" s="79" t="s">
        <v>7638</v>
      </c>
    </row>
    <row r="2736" spans="1:2" ht="15">
      <c r="A2736" s="80" t="s">
        <v>3068</v>
      </c>
      <c r="B2736" s="79" t="s">
        <v>7638</v>
      </c>
    </row>
    <row r="2737" spans="1:2" ht="15">
      <c r="A2737" s="80" t="s">
        <v>3069</v>
      </c>
      <c r="B2737" s="79" t="s">
        <v>7638</v>
      </c>
    </row>
    <row r="2738" spans="1:2" ht="15">
      <c r="A2738" s="80" t="s">
        <v>3070</v>
      </c>
      <c r="B2738" s="79" t="s">
        <v>7638</v>
      </c>
    </row>
    <row r="2739" spans="1:2" ht="15">
      <c r="A2739" s="80" t="s">
        <v>3071</v>
      </c>
      <c r="B2739" s="79" t="s">
        <v>7638</v>
      </c>
    </row>
    <row r="2740" spans="1:2" ht="15">
      <c r="A2740" s="80" t="s">
        <v>3072</v>
      </c>
      <c r="B2740" s="79" t="s">
        <v>7638</v>
      </c>
    </row>
    <row r="2741" spans="1:2" ht="15">
      <c r="A2741" s="80" t="s">
        <v>3073</v>
      </c>
      <c r="B2741" s="79" t="s">
        <v>7638</v>
      </c>
    </row>
    <row r="2742" spans="1:2" ht="15">
      <c r="A2742" s="80" t="s">
        <v>3074</v>
      </c>
      <c r="B2742" s="79" t="s">
        <v>7638</v>
      </c>
    </row>
    <row r="2743" spans="1:2" ht="15">
      <c r="A2743" s="80" t="s">
        <v>3075</v>
      </c>
      <c r="B2743" s="79" t="s">
        <v>7638</v>
      </c>
    </row>
    <row r="2744" spans="1:2" ht="15">
      <c r="A2744" s="80" t="s">
        <v>3076</v>
      </c>
      <c r="B2744" s="79" t="s">
        <v>7638</v>
      </c>
    </row>
    <row r="2745" spans="1:2" ht="15">
      <c r="A2745" s="80" t="s">
        <v>3077</v>
      </c>
      <c r="B2745" s="79" t="s">
        <v>7638</v>
      </c>
    </row>
    <row r="2746" spans="1:2" ht="15">
      <c r="A2746" s="80" t="s">
        <v>3078</v>
      </c>
      <c r="B2746" s="79" t="s">
        <v>7638</v>
      </c>
    </row>
    <row r="2747" spans="1:2" ht="15">
      <c r="A2747" s="80" t="s">
        <v>3079</v>
      </c>
      <c r="B2747" s="79" t="s">
        <v>7638</v>
      </c>
    </row>
    <row r="2748" spans="1:2" ht="15">
      <c r="A2748" s="80" t="s">
        <v>3080</v>
      </c>
      <c r="B2748" s="79" t="s">
        <v>7638</v>
      </c>
    </row>
    <row r="2749" spans="1:2" ht="15">
      <c r="A2749" s="80" t="s">
        <v>3081</v>
      </c>
      <c r="B2749" s="79" t="s">
        <v>7638</v>
      </c>
    </row>
    <row r="2750" spans="1:2" ht="15">
      <c r="A2750" s="80" t="s">
        <v>3082</v>
      </c>
      <c r="B2750" s="79" t="s">
        <v>7638</v>
      </c>
    </row>
    <row r="2751" spans="1:2" ht="15">
      <c r="A2751" s="80" t="s">
        <v>3083</v>
      </c>
      <c r="B2751" s="79" t="s">
        <v>7638</v>
      </c>
    </row>
    <row r="2752" spans="1:2" ht="15">
      <c r="A2752" s="80" t="s">
        <v>3084</v>
      </c>
      <c r="B2752" s="79" t="s">
        <v>7638</v>
      </c>
    </row>
    <row r="2753" spans="1:2" ht="15">
      <c r="A2753" s="80" t="s">
        <v>3085</v>
      </c>
      <c r="B2753" s="79" t="s">
        <v>7638</v>
      </c>
    </row>
    <row r="2754" spans="1:2" ht="15">
      <c r="A2754" s="80" t="s">
        <v>3086</v>
      </c>
      <c r="B2754" s="79" t="s">
        <v>7638</v>
      </c>
    </row>
    <row r="2755" spans="1:2" ht="15">
      <c r="A2755" s="80" t="s">
        <v>3087</v>
      </c>
      <c r="B2755" s="79" t="s">
        <v>7638</v>
      </c>
    </row>
    <row r="2756" spans="1:2" ht="15">
      <c r="A2756" s="80" t="s">
        <v>3088</v>
      </c>
      <c r="B2756" s="79" t="s">
        <v>7638</v>
      </c>
    </row>
    <row r="2757" spans="1:2" ht="15">
      <c r="A2757" s="80" t="s">
        <v>3089</v>
      </c>
      <c r="B2757" s="79" t="s">
        <v>7638</v>
      </c>
    </row>
    <row r="2758" spans="1:2" ht="15">
      <c r="A2758" s="80" t="s">
        <v>3090</v>
      </c>
      <c r="B2758" s="79" t="s">
        <v>7638</v>
      </c>
    </row>
    <row r="2759" spans="1:2" ht="15">
      <c r="A2759" s="80" t="s">
        <v>3091</v>
      </c>
      <c r="B2759" s="79" t="s">
        <v>7638</v>
      </c>
    </row>
    <row r="2760" spans="1:2" ht="15">
      <c r="A2760" s="80" t="s">
        <v>3092</v>
      </c>
      <c r="B2760" s="79" t="s">
        <v>7638</v>
      </c>
    </row>
    <row r="2761" spans="1:2" ht="15">
      <c r="A2761" s="80" t="s">
        <v>3093</v>
      </c>
      <c r="B2761" s="79" t="s">
        <v>7638</v>
      </c>
    </row>
    <row r="2762" spans="1:2" ht="15">
      <c r="A2762" s="80" t="s">
        <v>3094</v>
      </c>
      <c r="B2762" s="79" t="s">
        <v>7638</v>
      </c>
    </row>
    <row r="2763" spans="1:2" ht="15">
      <c r="A2763" s="80" t="s">
        <v>3095</v>
      </c>
      <c r="B2763" s="79" t="s">
        <v>7638</v>
      </c>
    </row>
    <row r="2764" spans="1:2" ht="15">
      <c r="A2764" s="80" t="s">
        <v>3096</v>
      </c>
      <c r="B2764" s="79" t="s">
        <v>7638</v>
      </c>
    </row>
    <row r="2765" spans="1:2" ht="15">
      <c r="A2765" s="80" t="s">
        <v>3097</v>
      </c>
      <c r="B2765" s="79" t="s">
        <v>7638</v>
      </c>
    </row>
    <row r="2766" spans="1:2" ht="15">
      <c r="A2766" s="80" t="s">
        <v>3098</v>
      </c>
      <c r="B2766" s="79" t="s">
        <v>7638</v>
      </c>
    </row>
    <row r="2767" spans="1:2" ht="15">
      <c r="A2767" s="80" t="s">
        <v>3099</v>
      </c>
      <c r="B2767" s="79" t="s">
        <v>7638</v>
      </c>
    </row>
    <row r="2768" spans="1:2" ht="15">
      <c r="A2768" s="80" t="s">
        <v>3100</v>
      </c>
      <c r="B2768" s="79" t="s">
        <v>7638</v>
      </c>
    </row>
    <row r="2769" spans="1:2" ht="15">
      <c r="A2769" s="80" t="s">
        <v>3101</v>
      </c>
      <c r="B2769" s="79" t="s">
        <v>7638</v>
      </c>
    </row>
    <row r="2770" spans="1:2" ht="15">
      <c r="A2770" s="80" t="s">
        <v>3102</v>
      </c>
      <c r="B2770" s="79" t="s">
        <v>7638</v>
      </c>
    </row>
    <row r="2771" spans="1:2" ht="15">
      <c r="A2771" s="80" t="s">
        <v>3103</v>
      </c>
      <c r="B2771" s="79" t="s">
        <v>7638</v>
      </c>
    </row>
    <row r="2772" spans="1:2" ht="15">
      <c r="A2772" s="80" t="s">
        <v>3104</v>
      </c>
      <c r="B2772" s="79" t="s">
        <v>7638</v>
      </c>
    </row>
    <row r="2773" spans="1:2" ht="15">
      <c r="A2773" s="80" t="s">
        <v>3105</v>
      </c>
      <c r="B2773" s="79" t="s">
        <v>7638</v>
      </c>
    </row>
    <row r="2774" spans="1:2" ht="15">
      <c r="A2774" s="80" t="s">
        <v>3106</v>
      </c>
      <c r="B2774" s="79" t="s">
        <v>7638</v>
      </c>
    </row>
    <row r="2775" spans="1:2" ht="15">
      <c r="A2775" s="80" t="s">
        <v>3107</v>
      </c>
      <c r="B2775" s="79" t="s">
        <v>7638</v>
      </c>
    </row>
    <row r="2776" spans="1:2" ht="15">
      <c r="A2776" s="80" t="s">
        <v>3108</v>
      </c>
      <c r="B2776" s="79" t="s">
        <v>7638</v>
      </c>
    </row>
    <row r="2777" spans="1:2" ht="15">
      <c r="A2777" s="80" t="s">
        <v>3109</v>
      </c>
      <c r="B2777" s="79" t="s">
        <v>7638</v>
      </c>
    </row>
    <row r="2778" spans="1:2" ht="15">
      <c r="A2778" s="80" t="s">
        <v>3110</v>
      </c>
      <c r="B2778" s="79" t="s">
        <v>7638</v>
      </c>
    </row>
    <row r="2779" spans="1:2" ht="15">
      <c r="A2779" s="80" t="s">
        <v>3111</v>
      </c>
      <c r="B2779" s="79" t="s">
        <v>7638</v>
      </c>
    </row>
    <row r="2780" spans="1:2" ht="15">
      <c r="A2780" s="80" t="s">
        <v>374</v>
      </c>
      <c r="B2780" s="79" t="s">
        <v>7638</v>
      </c>
    </row>
    <row r="2781" spans="1:2" ht="15">
      <c r="A2781" s="80" t="s">
        <v>3112</v>
      </c>
      <c r="B2781" s="79" t="s">
        <v>7638</v>
      </c>
    </row>
    <row r="2782" spans="1:2" ht="15">
      <c r="A2782" s="80" t="s">
        <v>3113</v>
      </c>
      <c r="B2782" s="79" t="s">
        <v>7638</v>
      </c>
    </row>
    <row r="2783" spans="1:2" ht="15">
      <c r="A2783" s="80" t="s">
        <v>3114</v>
      </c>
      <c r="B2783" s="79" t="s">
        <v>7638</v>
      </c>
    </row>
    <row r="2784" spans="1:2" ht="15">
      <c r="A2784" s="80" t="s">
        <v>3115</v>
      </c>
      <c r="B2784" s="79" t="s">
        <v>7638</v>
      </c>
    </row>
    <row r="2785" spans="1:2" ht="15">
      <c r="A2785" s="80" t="s">
        <v>3116</v>
      </c>
      <c r="B2785" s="79" t="s">
        <v>7638</v>
      </c>
    </row>
    <row r="2786" spans="1:2" ht="15">
      <c r="A2786" s="80" t="s">
        <v>3117</v>
      </c>
      <c r="B2786" s="79" t="s">
        <v>7638</v>
      </c>
    </row>
    <row r="2787" spans="1:2" ht="15">
      <c r="A2787" s="80" t="s">
        <v>3118</v>
      </c>
      <c r="B2787" s="79" t="s">
        <v>7638</v>
      </c>
    </row>
    <row r="2788" spans="1:2" ht="15">
      <c r="A2788" s="80" t="s">
        <v>3119</v>
      </c>
      <c r="B2788" s="79" t="s">
        <v>7638</v>
      </c>
    </row>
    <row r="2789" spans="1:2" ht="15">
      <c r="A2789" s="80" t="s">
        <v>3120</v>
      </c>
      <c r="B2789" s="79" t="s">
        <v>7638</v>
      </c>
    </row>
    <row r="2790" spans="1:2" ht="15">
      <c r="A2790" s="80" t="s">
        <v>3121</v>
      </c>
      <c r="B2790" s="79" t="s">
        <v>7638</v>
      </c>
    </row>
    <row r="2791" spans="1:2" ht="15">
      <c r="A2791" s="80" t="s">
        <v>3122</v>
      </c>
      <c r="B2791" s="79" t="s">
        <v>7638</v>
      </c>
    </row>
    <row r="2792" spans="1:2" ht="15">
      <c r="A2792" s="80" t="s">
        <v>3123</v>
      </c>
      <c r="B2792" s="79" t="s">
        <v>7638</v>
      </c>
    </row>
    <row r="2793" spans="1:2" ht="15">
      <c r="A2793" s="80" t="s">
        <v>3124</v>
      </c>
      <c r="B2793" s="79" t="s">
        <v>7638</v>
      </c>
    </row>
    <row r="2794" spans="1:2" ht="15">
      <c r="A2794" s="80" t="s">
        <v>3125</v>
      </c>
      <c r="B2794" s="79" t="s">
        <v>7638</v>
      </c>
    </row>
    <row r="2795" spans="1:2" ht="15">
      <c r="A2795" s="80" t="s">
        <v>3126</v>
      </c>
      <c r="B2795" s="79" t="s">
        <v>7638</v>
      </c>
    </row>
    <row r="2796" spans="1:2" ht="15">
      <c r="A2796" s="80" t="s">
        <v>3127</v>
      </c>
      <c r="B2796" s="79" t="s">
        <v>7638</v>
      </c>
    </row>
    <row r="2797" spans="1:2" ht="15">
      <c r="A2797" s="80" t="s">
        <v>3128</v>
      </c>
      <c r="B2797" s="79" t="s">
        <v>7638</v>
      </c>
    </row>
    <row r="2798" spans="1:2" ht="15">
      <c r="A2798" s="80" t="s">
        <v>3129</v>
      </c>
      <c r="B2798" s="79" t="s">
        <v>7638</v>
      </c>
    </row>
    <row r="2799" spans="1:2" ht="15">
      <c r="A2799" s="80" t="s">
        <v>3130</v>
      </c>
      <c r="B2799" s="79" t="s">
        <v>7638</v>
      </c>
    </row>
    <row r="2800" spans="1:2" ht="15">
      <c r="A2800" s="80" t="s">
        <v>3131</v>
      </c>
      <c r="B2800" s="79" t="s">
        <v>7638</v>
      </c>
    </row>
    <row r="2801" spans="1:2" ht="15">
      <c r="A2801" s="80" t="s">
        <v>3132</v>
      </c>
      <c r="B2801" s="79" t="s">
        <v>7638</v>
      </c>
    </row>
    <row r="2802" spans="1:2" ht="15">
      <c r="A2802" s="80" t="s">
        <v>3133</v>
      </c>
      <c r="B2802" s="79" t="s">
        <v>7638</v>
      </c>
    </row>
    <row r="2803" spans="1:2" ht="15">
      <c r="A2803" s="80" t="s">
        <v>3134</v>
      </c>
      <c r="B2803" s="79" t="s">
        <v>7638</v>
      </c>
    </row>
    <row r="2804" spans="1:2" ht="15">
      <c r="A2804" s="80" t="s">
        <v>3135</v>
      </c>
      <c r="B2804" s="79" t="s">
        <v>7638</v>
      </c>
    </row>
    <row r="2805" spans="1:2" ht="15">
      <c r="A2805" s="80" t="s">
        <v>3136</v>
      </c>
      <c r="B2805" s="79" t="s">
        <v>7638</v>
      </c>
    </row>
    <row r="2806" spans="1:2" ht="15">
      <c r="A2806" s="80" t="s">
        <v>3137</v>
      </c>
      <c r="B2806" s="79" t="s">
        <v>7638</v>
      </c>
    </row>
    <row r="2807" spans="1:2" ht="15">
      <c r="A2807" s="80" t="s">
        <v>3138</v>
      </c>
      <c r="B2807" s="79" t="s">
        <v>7638</v>
      </c>
    </row>
    <row r="2808" spans="1:2" ht="15">
      <c r="A2808" s="80" t="s">
        <v>3139</v>
      </c>
      <c r="B2808" s="79" t="s">
        <v>7638</v>
      </c>
    </row>
    <row r="2809" spans="1:2" ht="15">
      <c r="A2809" s="80" t="s">
        <v>3140</v>
      </c>
      <c r="B2809" s="79" t="s">
        <v>7638</v>
      </c>
    </row>
    <row r="2810" spans="1:2" ht="15">
      <c r="A2810" s="80" t="s">
        <v>3141</v>
      </c>
      <c r="B2810" s="79" t="s">
        <v>7638</v>
      </c>
    </row>
    <row r="2811" spans="1:2" ht="15">
      <c r="A2811" s="80" t="s">
        <v>3142</v>
      </c>
      <c r="B2811" s="79" t="s">
        <v>7638</v>
      </c>
    </row>
    <row r="2812" spans="1:2" ht="15">
      <c r="A2812" s="80" t="s">
        <v>3143</v>
      </c>
      <c r="B2812" s="79" t="s">
        <v>7638</v>
      </c>
    </row>
    <row r="2813" spans="1:2" ht="15">
      <c r="A2813" s="80" t="s">
        <v>3144</v>
      </c>
      <c r="B2813" s="79" t="s">
        <v>7638</v>
      </c>
    </row>
    <row r="2814" spans="1:2" ht="15">
      <c r="A2814" s="80" t="s">
        <v>3145</v>
      </c>
      <c r="B2814" s="79" t="s">
        <v>7638</v>
      </c>
    </row>
    <row r="2815" spans="1:2" ht="15">
      <c r="A2815" s="80" t="s">
        <v>3146</v>
      </c>
      <c r="B2815" s="79" t="s">
        <v>7638</v>
      </c>
    </row>
    <row r="2816" spans="1:2" ht="15">
      <c r="A2816" s="80" t="s">
        <v>3147</v>
      </c>
      <c r="B2816" s="79" t="s">
        <v>7638</v>
      </c>
    </row>
    <row r="2817" spans="1:2" ht="15">
      <c r="A2817" s="80" t="s">
        <v>3148</v>
      </c>
      <c r="B2817" s="79" t="s">
        <v>7638</v>
      </c>
    </row>
    <row r="2818" spans="1:2" ht="15">
      <c r="A2818" s="80" t="s">
        <v>3149</v>
      </c>
      <c r="B2818" s="79" t="s">
        <v>7638</v>
      </c>
    </row>
    <row r="2819" spans="1:2" ht="15">
      <c r="A2819" s="80" t="s">
        <v>3150</v>
      </c>
      <c r="B2819" s="79" t="s">
        <v>7638</v>
      </c>
    </row>
    <row r="2820" spans="1:2" ht="15">
      <c r="A2820" s="80" t="s">
        <v>3151</v>
      </c>
      <c r="B2820" s="79" t="s">
        <v>7638</v>
      </c>
    </row>
    <row r="2821" spans="1:2" ht="15">
      <c r="A2821" s="80" t="s">
        <v>3152</v>
      </c>
      <c r="B2821" s="79" t="s">
        <v>7638</v>
      </c>
    </row>
    <row r="2822" spans="1:2" ht="15">
      <c r="A2822" s="80" t="s">
        <v>3153</v>
      </c>
      <c r="B2822" s="79" t="s">
        <v>7638</v>
      </c>
    </row>
    <row r="2823" spans="1:2" ht="15">
      <c r="A2823" s="80" t="s">
        <v>3154</v>
      </c>
      <c r="B2823" s="79" t="s">
        <v>7638</v>
      </c>
    </row>
    <row r="2824" spans="1:2" ht="15">
      <c r="A2824" s="80" t="s">
        <v>3155</v>
      </c>
      <c r="B2824" s="79" t="s">
        <v>7638</v>
      </c>
    </row>
    <row r="2825" spans="1:2" ht="15">
      <c r="A2825" s="80" t="s">
        <v>3156</v>
      </c>
      <c r="B2825" s="79" t="s">
        <v>7638</v>
      </c>
    </row>
    <row r="2826" spans="1:2" ht="15">
      <c r="A2826" s="80" t="s">
        <v>3157</v>
      </c>
      <c r="B2826" s="79" t="s">
        <v>7638</v>
      </c>
    </row>
    <row r="2827" spans="1:2" ht="15">
      <c r="A2827" s="80" t="s">
        <v>3158</v>
      </c>
      <c r="B2827" s="79" t="s">
        <v>7638</v>
      </c>
    </row>
    <row r="2828" spans="1:2" ht="15">
      <c r="A2828" s="80" t="s">
        <v>3159</v>
      </c>
      <c r="B2828" s="79" t="s">
        <v>7638</v>
      </c>
    </row>
    <row r="2829" spans="1:2" ht="15">
      <c r="A2829" s="80" t="s">
        <v>3160</v>
      </c>
      <c r="B2829" s="79" t="s">
        <v>7638</v>
      </c>
    </row>
    <row r="2830" spans="1:2" ht="15">
      <c r="A2830" s="80" t="s">
        <v>3161</v>
      </c>
      <c r="B2830" s="79" t="s">
        <v>7638</v>
      </c>
    </row>
    <row r="2831" spans="1:2" ht="15">
      <c r="A2831" s="80" t="s">
        <v>3162</v>
      </c>
      <c r="B2831" s="79" t="s">
        <v>7638</v>
      </c>
    </row>
    <row r="2832" spans="1:2" ht="15">
      <c r="A2832" s="80" t="s">
        <v>3163</v>
      </c>
      <c r="B2832" s="79" t="s">
        <v>7638</v>
      </c>
    </row>
    <row r="2833" spans="1:2" ht="15">
      <c r="A2833" s="80" t="s">
        <v>3164</v>
      </c>
      <c r="B2833" s="79" t="s">
        <v>7638</v>
      </c>
    </row>
    <row r="2834" spans="1:2" ht="15">
      <c r="A2834" s="80" t="s">
        <v>3165</v>
      </c>
      <c r="B2834" s="79" t="s">
        <v>7638</v>
      </c>
    </row>
    <row r="2835" spans="1:2" ht="15">
      <c r="A2835" s="80" t="s">
        <v>3166</v>
      </c>
      <c r="B2835" s="79" t="s">
        <v>7638</v>
      </c>
    </row>
    <row r="2836" spans="1:2" ht="15">
      <c r="A2836" s="80" t="s">
        <v>3167</v>
      </c>
      <c r="B2836" s="79" t="s">
        <v>7638</v>
      </c>
    </row>
    <row r="2837" spans="1:2" ht="15">
      <c r="A2837" s="80" t="s">
        <v>3168</v>
      </c>
      <c r="B2837" s="79" t="s">
        <v>7638</v>
      </c>
    </row>
    <row r="2838" spans="1:2" ht="15">
      <c r="A2838" s="80" t="s">
        <v>3169</v>
      </c>
      <c r="B2838" s="79" t="s">
        <v>7638</v>
      </c>
    </row>
    <row r="2839" spans="1:2" ht="15">
      <c r="A2839" s="80" t="s">
        <v>3170</v>
      </c>
      <c r="B2839" s="79" t="s">
        <v>7638</v>
      </c>
    </row>
    <row r="2840" spans="1:2" ht="15">
      <c r="A2840" s="80" t="s">
        <v>3171</v>
      </c>
      <c r="B2840" s="79" t="s">
        <v>7638</v>
      </c>
    </row>
    <row r="2841" spans="1:2" ht="15">
      <c r="A2841" s="80" t="s">
        <v>3172</v>
      </c>
      <c r="B2841" s="79" t="s">
        <v>7638</v>
      </c>
    </row>
    <row r="2842" spans="1:2" ht="15">
      <c r="A2842" s="80" t="s">
        <v>3173</v>
      </c>
      <c r="B2842" s="79" t="s">
        <v>7638</v>
      </c>
    </row>
    <row r="2843" spans="1:2" ht="15">
      <c r="A2843" s="80" t="s">
        <v>3174</v>
      </c>
      <c r="B2843" s="79" t="s">
        <v>7638</v>
      </c>
    </row>
    <row r="2844" spans="1:2" ht="15">
      <c r="A2844" s="80" t="s">
        <v>3175</v>
      </c>
      <c r="B2844" s="79" t="s">
        <v>7638</v>
      </c>
    </row>
    <row r="2845" spans="1:2" ht="15">
      <c r="A2845" s="80" t="s">
        <v>3176</v>
      </c>
      <c r="B2845" s="79" t="s">
        <v>7638</v>
      </c>
    </row>
    <row r="2846" spans="1:2" ht="15">
      <c r="A2846" s="80" t="s">
        <v>3177</v>
      </c>
      <c r="B2846" s="79" t="s">
        <v>7638</v>
      </c>
    </row>
    <row r="2847" spans="1:2" ht="15">
      <c r="A2847" s="80" t="s">
        <v>3178</v>
      </c>
      <c r="B2847" s="79" t="s">
        <v>7638</v>
      </c>
    </row>
    <row r="2848" spans="1:2" ht="15">
      <c r="A2848" s="80" t="s">
        <v>3179</v>
      </c>
      <c r="B2848" s="79" t="s">
        <v>7638</v>
      </c>
    </row>
    <row r="2849" spans="1:2" ht="15">
      <c r="A2849" s="80" t="s">
        <v>3180</v>
      </c>
      <c r="B2849" s="79" t="s">
        <v>7638</v>
      </c>
    </row>
    <row r="2850" spans="1:2" ht="15">
      <c r="A2850" s="80" t="s">
        <v>3181</v>
      </c>
      <c r="B2850" s="79" t="s">
        <v>7638</v>
      </c>
    </row>
    <row r="2851" spans="1:2" ht="15">
      <c r="A2851" s="80" t="s">
        <v>3182</v>
      </c>
      <c r="B2851" s="79" t="s">
        <v>7638</v>
      </c>
    </row>
    <row r="2852" spans="1:2" ht="15">
      <c r="A2852" s="80" t="s">
        <v>3183</v>
      </c>
      <c r="B2852" s="79" t="s">
        <v>7638</v>
      </c>
    </row>
    <row r="2853" spans="1:2" ht="15">
      <c r="A2853" s="80" t="s">
        <v>3184</v>
      </c>
      <c r="B2853" s="79" t="s">
        <v>7638</v>
      </c>
    </row>
    <row r="2854" spans="1:2" ht="15">
      <c r="A2854" s="80" t="s">
        <v>3185</v>
      </c>
      <c r="B2854" s="79" t="s">
        <v>7638</v>
      </c>
    </row>
    <row r="2855" spans="1:2" ht="15">
      <c r="A2855" s="80" t="s">
        <v>3186</v>
      </c>
      <c r="B2855" s="79" t="s">
        <v>7638</v>
      </c>
    </row>
    <row r="2856" spans="1:2" ht="15">
      <c r="A2856" s="80" t="s">
        <v>3187</v>
      </c>
      <c r="B2856" s="79" t="s">
        <v>7638</v>
      </c>
    </row>
    <row r="2857" spans="1:2" ht="15">
      <c r="A2857" s="80" t="s">
        <v>3188</v>
      </c>
      <c r="B2857" s="79" t="s">
        <v>7638</v>
      </c>
    </row>
    <row r="2858" spans="1:2" ht="15">
      <c r="A2858" s="80" t="s">
        <v>3189</v>
      </c>
      <c r="B2858" s="79" t="s">
        <v>7638</v>
      </c>
    </row>
    <row r="2859" spans="1:2" ht="15">
      <c r="A2859" s="80" t="s">
        <v>3190</v>
      </c>
      <c r="B2859" s="79" t="s">
        <v>7638</v>
      </c>
    </row>
    <row r="2860" spans="1:2" ht="15">
      <c r="A2860" s="80" t="s">
        <v>3191</v>
      </c>
      <c r="B2860" s="79" t="s">
        <v>7638</v>
      </c>
    </row>
    <row r="2861" spans="1:2" ht="15">
      <c r="A2861" s="80" t="s">
        <v>3192</v>
      </c>
      <c r="B2861" s="79" t="s">
        <v>7638</v>
      </c>
    </row>
    <row r="2862" spans="1:2" ht="15">
      <c r="A2862" s="80" t="s">
        <v>3193</v>
      </c>
      <c r="B2862" s="79" t="s">
        <v>7638</v>
      </c>
    </row>
    <row r="2863" spans="1:2" ht="15">
      <c r="A2863" s="80" t="s">
        <v>3194</v>
      </c>
      <c r="B2863" s="79" t="s">
        <v>7638</v>
      </c>
    </row>
    <row r="2864" spans="1:2" ht="15">
      <c r="A2864" s="80" t="s">
        <v>3195</v>
      </c>
      <c r="B2864" s="79" t="s">
        <v>7638</v>
      </c>
    </row>
    <row r="2865" spans="1:2" ht="15">
      <c r="A2865" s="80" t="s">
        <v>3196</v>
      </c>
      <c r="B2865" s="79" t="s">
        <v>7638</v>
      </c>
    </row>
    <row r="2866" spans="1:2" ht="15">
      <c r="A2866" s="80" t="s">
        <v>3197</v>
      </c>
      <c r="B2866" s="79" t="s">
        <v>7638</v>
      </c>
    </row>
    <row r="2867" spans="1:2" ht="15">
      <c r="A2867" s="80" t="s">
        <v>3198</v>
      </c>
      <c r="B2867" s="79" t="s">
        <v>7638</v>
      </c>
    </row>
    <row r="2868" spans="1:2" ht="15">
      <c r="A2868" s="80" t="s">
        <v>3199</v>
      </c>
      <c r="B2868" s="79" t="s">
        <v>7638</v>
      </c>
    </row>
    <row r="2869" spans="1:2" ht="15">
      <c r="A2869" s="80" t="s">
        <v>3200</v>
      </c>
      <c r="B2869" s="79" t="s">
        <v>7638</v>
      </c>
    </row>
    <row r="2870" spans="1:2" ht="15">
      <c r="A2870" s="80" t="s">
        <v>3201</v>
      </c>
      <c r="B2870" s="79" t="s">
        <v>7638</v>
      </c>
    </row>
    <row r="2871" spans="1:2" ht="15">
      <c r="A2871" s="80" t="s">
        <v>3202</v>
      </c>
      <c r="B2871" s="79" t="s">
        <v>7638</v>
      </c>
    </row>
    <row r="2872" spans="1:2" ht="15">
      <c r="A2872" s="80" t="s">
        <v>3203</v>
      </c>
      <c r="B2872" s="79" t="s">
        <v>7638</v>
      </c>
    </row>
    <row r="2873" spans="1:2" ht="15">
      <c r="A2873" s="80" t="s">
        <v>3204</v>
      </c>
      <c r="B2873" s="79" t="s">
        <v>7638</v>
      </c>
    </row>
    <row r="2874" spans="1:2" ht="15">
      <c r="A2874" s="80" t="s">
        <v>3205</v>
      </c>
      <c r="B2874" s="79" t="s">
        <v>7638</v>
      </c>
    </row>
    <row r="2875" spans="1:2" ht="15">
      <c r="A2875" s="80" t="s">
        <v>3206</v>
      </c>
      <c r="B2875" s="79" t="s">
        <v>7638</v>
      </c>
    </row>
    <row r="2876" spans="1:2" ht="15">
      <c r="A2876" s="80" t="s">
        <v>3207</v>
      </c>
      <c r="B2876" s="79" t="s">
        <v>7638</v>
      </c>
    </row>
    <row r="2877" spans="1:2" ht="15">
      <c r="A2877" s="80" t="s">
        <v>3208</v>
      </c>
      <c r="B2877" s="79" t="s">
        <v>7638</v>
      </c>
    </row>
    <row r="2878" spans="1:2" ht="15">
      <c r="A2878" s="80" t="s">
        <v>3209</v>
      </c>
      <c r="B2878" s="79" t="s">
        <v>7638</v>
      </c>
    </row>
    <row r="2879" spans="1:2" ht="15">
      <c r="A2879" s="80" t="s">
        <v>3210</v>
      </c>
      <c r="B2879" s="79" t="s">
        <v>7638</v>
      </c>
    </row>
    <row r="2880" spans="1:2" ht="15">
      <c r="A2880" s="80" t="s">
        <v>3211</v>
      </c>
      <c r="B2880" s="79" t="s">
        <v>7638</v>
      </c>
    </row>
    <row r="2881" spans="1:2" ht="15">
      <c r="A2881" s="80" t="s">
        <v>3212</v>
      </c>
      <c r="B2881" s="79" t="s">
        <v>7638</v>
      </c>
    </row>
    <row r="2882" spans="1:2" ht="15">
      <c r="A2882" s="80" t="s">
        <v>3213</v>
      </c>
      <c r="B2882" s="79" t="s">
        <v>7638</v>
      </c>
    </row>
    <row r="2883" spans="1:2" ht="15">
      <c r="A2883" s="80" t="s">
        <v>3214</v>
      </c>
      <c r="B2883" s="79" t="s">
        <v>7638</v>
      </c>
    </row>
    <row r="2884" spans="1:2" ht="15">
      <c r="A2884" s="80" t="s">
        <v>3215</v>
      </c>
      <c r="B2884" s="79" t="s">
        <v>7638</v>
      </c>
    </row>
    <row r="2885" spans="1:2" ht="15">
      <c r="A2885" s="80" t="s">
        <v>3216</v>
      </c>
      <c r="B2885" s="79" t="s">
        <v>7638</v>
      </c>
    </row>
    <row r="2886" spans="1:2" ht="15">
      <c r="A2886" s="80" t="s">
        <v>3217</v>
      </c>
      <c r="B2886" s="79" t="s">
        <v>7638</v>
      </c>
    </row>
    <row r="2887" spans="1:2" ht="15">
      <c r="A2887" s="80" t="s">
        <v>3218</v>
      </c>
      <c r="B2887" s="79" t="s">
        <v>7638</v>
      </c>
    </row>
    <row r="2888" spans="1:2" ht="15">
      <c r="A2888" s="80" t="s">
        <v>3219</v>
      </c>
      <c r="B2888" s="79" t="s">
        <v>7638</v>
      </c>
    </row>
    <row r="2889" spans="1:2" ht="15">
      <c r="A2889" s="80" t="s">
        <v>3220</v>
      </c>
      <c r="B2889" s="79" t="s">
        <v>7638</v>
      </c>
    </row>
    <row r="2890" spans="1:2" ht="15">
      <c r="A2890" s="80" t="s">
        <v>3221</v>
      </c>
      <c r="B2890" s="79" t="s">
        <v>7638</v>
      </c>
    </row>
    <row r="2891" spans="1:2" ht="15">
      <c r="A2891" s="80" t="s">
        <v>3222</v>
      </c>
      <c r="B2891" s="79" t="s">
        <v>7638</v>
      </c>
    </row>
    <row r="2892" spans="1:2" ht="15">
      <c r="A2892" s="80" t="s">
        <v>3223</v>
      </c>
      <c r="B2892" s="79" t="s">
        <v>7638</v>
      </c>
    </row>
    <row r="2893" spans="1:2" ht="15">
      <c r="A2893" s="80" t="s">
        <v>3224</v>
      </c>
      <c r="B2893" s="79" t="s">
        <v>7638</v>
      </c>
    </row>
    <row r="2894" spans="1:2" ht="15">
      <c r="A2894" s="80" t="s">
        <v>3225</v>
      </c>
      <c r="B2894" s="79" t="s">
        <v>7638</v>
      </c>
    </row>
    <row r="2895" spans="1:2" ht="15">
      <c r="A2895" s="80" t="s">
        <v>3226</v>
      </c>
      <c r="B2895" s="79" t="s">
        <v>7638</v>
      </c>
    </row>
    <row r="2896" spans="1:2" ht="15">
      <c r="A2896" s="80" t="s">
        <v>3227</v>
      </c>
      <c r="B2896" s="79" t="s">
        <v>7638</v>
      </c>
    </row>
    <row r="2897" spans="1:2" ht="15">
      <c r="A2897" s="80" t="s">
        <v>3228</v>
      </c>
      <c r="B2897" s="79" t="s">
        <v>7638</v>
      </c>
    </row>
    <row r="2898" spans="1:2" ht="15">
      <c r="A2898" s="80" t="s">
        <v>3229</v>
      </c>
      <c r="B2898" s="79" t="s">
        <v>7638</v>
      </c>
    </row>
    <row r="2899" spans="1:2" ht="15">
      <c r="A2899" s="80" t="s">
        <v>3230</v>
      </c>
      <c r="B2899" s="79" t="s">
        <v>7638</v>
      </c>
    </row>
    <row r="2900" spans="1:2" ht="15">
      <c r="A2900" s="80" t="s">
        <v>3231</v>
      </c>
      <c r="B2900" s="79" t="s">
        <v>7638</v>
      </c>
    </row>
    <row r="2901" spans="1:2" ht="15">
      <c r="A2901" s="80" t="s">
        <v>3232</v>
      </c>
      <c r="B2901" s="79" t="s">
        <v>7638</v>
      </c>
    </row>
    <row r="2902" spans="1:2" ht="15">
      <c r="A2902" s="80" t="s">
        <v>3233</v>
      </c>
      <c r="B2902" s="79" t="s">
        <v>7638</v>
      </c>
    </row>
    <row r="2903" spans="1:2" ht="15">
      <c r="A2903" s="80" t="s">
        <v>3234</v>
      </c>
      <c r="B2903" s="79" t="s">
        <v>7638</v>
      </c>
    </row>
    <row r="2904" spans="1:2" ht="15">
      <c r="A2904" s="80" t="s">
        <v>3235</v>
      </c>
      <c r="B2904" s="79" t="s">
        <v>7638</v>
      </c>
    </row>
    <row r="2905" spans="1:2" ht="15">
      <c r="A2905" s="80" t="s">
        <v>3236</v>
      </c>
      <c r="B2905" s="79" t="s">
        <v>7638</v>
      </c>
    </row>
    <row r="2906" spans="1:2" ht="15">
      <c r="A2906" s="80" t="s">
        <v>3237</v>
      </c>
      <c r="B2906" s="79" t="s">
        <v>7638</v>
      </c>
    </row>
    <row r="2907" spans="1:2" ht="15">
      <c r="A2907" s="80" t="s">
        <v>3238</v>
      </c>
      <c r="B2907" s="79" t="s">
        <v>7638</v>
      </c>
    </row>
    <row r="2908" spans="1:2" ht="15">
      <c r="A2908" s="80" t="s">
        <v>3239</v>
      </c>
      <c r="B2908" s="79" t="s">
        <v>7638</v>
      </c>
    </row>
    <row r="2909" spans="1:2" ht="15">
      <c r="A2909" s="80" t="s">
        <v>3240</v>
      </c>
      <c r="B2909" s="79" t="s">
        <v>7638</v>
      </c>
    </row>
    <row r="2910" spans="1:2" ht="15">
      <c r="A2910" s="80" t="s">
        <v>3241</v>
      </c>
      <c r="B2910" s="79" t="s">
        <v>7638</v>
      </c>
    </row>
    <row r="2911" spans="1:2" ht="15">
      <c r="A2911" s="80" t="s">
        <v>3242</v>
      </c>
      <c r="B2911" s="79" t="s">
        <v>7638</v>
      </c>
    </row>
    <row r="2912" spans="1:2" ht="15">
      <c r="A2912" s="80" t="s">
        <v>3243</v>
      </c>
      <c r="B2912" s="79" t="s">
        <v>7638</v>
      </c>
    </row>
    <row r="2913" spans="1:2" ht="15">
      <c r="A2913" s="80" t="s">
        <v>3244</v>
      </c>
      <c r="B2913" s="79" t="s">
        <v>7638</v>
      </c>
    </row>
    <row r="2914" spans="1:2" ht="15">
      <c r="A2914" s="80" t="s">
        <v>3245</v>
      </c>
      <c r="B2914" s="79" t="s">
        <v>7638</v>
      </c>
    </row>
    <row r="2915" spans="1:2" ht="15">
      <c r="A2915" s="80" t="s">
        <v>3246</v>
      </c>
      <c r="B2915" s="79" t="s">
        <v>7638</v>
      </c>
    </row>
    <row r="2916" spans="1:2" ht="15">
      <c r="A2916" s="80" t="s">
        <v>3247</v>
      </c>
      <c r="B2916" s="79" t="s">
        <v>7638</v>
      </c>
    </row>
    <row r="2917" spans="1:2" ht="15">
      <c r="A2917" s="80" t="s">
        <v>3248</v>
      </c>
      <c r="B2917" s="79" t="s">
        <v>7638</v>
      </c>
    </row>
    <row r="2918" spans="1:2" ht="15">
      <c r="A2918" s="80" t="s">
        <v>3249</v>
      </c>
      <c r="B2918" s="79" t="s">
        <v>7638</v>
      </c>
    </row>
    <row r="2919" spans="1:2" ht="15">
      <c r="A2919" s="80" t="s">
        <v>3250</v>
      </c>
      <c r="B2919" s="79" t="s">
        <v>7638</v>
      </c>
    </row>
    <row r="2920" spans="1:2" ht="15">
      <c r="A2920" s="80" t="s">
        <v>3251</v>
      </c>
      <c r="B2920" s="79" t="s">
        <v>7638</v>
      </c>
    </row>
    <row r="2921" spans="1:2" ht="15">
      <c r="A2921" s="80" t="s">
        <v>3252</v>
      </c>
      <c r="B2921" s="79" t="s">
        <v>7638</v>
      </c>
    </row>
    <row r="2922" spans="1:2" ht="15">
      <c r="A2922" s="80" t="s">
        <v>3253</v>
      </c>
      <c r="B2922" s="79" t="s">
        <v>7638</v>
      </c>
    </row>
    <row r="2923" spans="1:2" ht="15">
      <c r="A2923" s="80" t="s">
        <v>3254</v>
      </c>
      <c r="B2923" s="79" t="s">
        <v>7638</v>
      </c>
    </row>
    <row r="2924" spans="1:2" ht="15">
      <c r="A2924" s="80" t="s">
        <v>3255</v>
      </c>
      <c r="B2924" s="79" t="s">
        <v>7638</v>
      </c>
    </row>
    <row r="2925" spans="1:2" ht="15">
      <c r="A2925" s="80" t="s">
        <v>3256</v>
      </c>
      <c r="B2925" s="79" t="s">
        <v>7638</v>
      </c>
    </row>
    <row r="2926" spans="1:2" ht="15">
      <c r="A2926" s="80" t="s">
        <v>3257</v>
      </c>
      <c r="B2926" s="79" t="s">
        <v>7638</v>
      </c>
    </row>
    <row r="2927" spans="1:2" ht="15">
      <c r="A2927" s="80" t="s">
        <v>3258</v>
      </c>
      <c r="B2927" s="79" t="s">
        <v>7638</v>
      </c>
    </row>
    <row r="2928" spans="1:2" ht="15">
      <c r="A2928" s="80" t="s">
        <v>3259</v>
      </c>
      <c r="B2928" s="79" t="s">
        <v>7638</v>
      </c>
    </row>
    <row r="2929" spans="1:2" ht="15">
      <c r="A2929" s="80" t="s">
        <v>3260</v>
      </c>
      <c r="B2929" s="79" t="s">
        <v>7638</v>
      </c>
    </row>
    <row r="2930" spans="1:2" ht="15">
      <c r="A2930" s="80" t="s">
        <v>3261</v>
      </c>
      <c r="B2930" s="79" t="s">
        <v>7638</v>
      </c>
    </row>
    <row r="2931" spans="1:2" ht="15">
      <c r="A2931" s="80" t="s">
        <v>3262</v>
      </c>
      <c r="B2931" s="79" t="s">
        <v>7638</v>
      </c>
    </row>
    <row r="2932" spans="1:2" ht="15">
      <c r="A2932" s="80" t="s">
        <v>3263</v>
      </c>
      <c r="B2932" s="79" t="s">
        <v>7638</v>
      </c>
    </row>
    <row r="2933" spans="1:2" ht="15">
      <c r="A2933" s="80" t="s">
        <v>3264</v>
      </c>
      <c r="B2933" s="79" t="s">
        <v>7638</v>
      </c>
    </row>
    <row r="2934" spans="1:2" ht="15">
      <c r="A2934" s="80" t="s">
        <v>3265</v>
      </c>
      <c r="B2934" s="79" t="s">
        <v>7638</v>
      </c>
    </row>
    <row r="2935" spans="1:2" ht="15">
      <c r="A2935" s="80" t="s">
        <v>3266</v>
      </c>
      <c r="B2935" s="79" t="s">
        <v>7638</v>
      </c>
    </row>
    <row r="2936" spans="1:2" ht="15">
      <c r="A2936" s="80" t="s">
        <v>3267</v>
      </c>
      <c r="B2936" s="79" t="s">
        <v>7638</v>
      </c>
    </row>
    <row r="2937" spans="1:2" ht="15">
      <c r="A2937" s="80" t="s">
        <v>3268</v>
      </c>
      <c r="B2937" s="79" t="s">
        <v>7638</v>
      </c>
    </row>
    <row r="2938" spans="1:2" ht="15">
      <c r="A2938" s="80" t="s">
        <v>3269</v>
      </c>
      <c r="B2938" s="79" t="s">
        <v>7638</v>
      </c>
    </row>
    <row r="2939" spans="1:2" ht="15">
      <c r="A2939" s="80" t="s">
        <v>3270</v>
      </c>
      <c r="B2939" s="79" t="s">
        <v>7638</v>
      </c>
    </row>
    <row r="2940" spans="1:2" ht="15">
      <c r="A2940" s="80" t="s">
        <v>3271</v>
      </c>
      <c r="B2940" s="79" t="s">
        <v>7638</v>
      </c>
    </row>
    <row r="2941" spans="1:2" ht="15">
      <c r="A2941" s="80" t="s">
        <v>3272</v>
      </c>
      <c r="B2941" s="79" t="s">
        <v>7638</v>
      </c>
    </row>
    <row r="2942" spans="1:2" ht="15">
      <c r="A2942" s="80" t="s">
        <v>3273</v>
      </c>
      <c r="B2942" s="79" t="s">
        <v>7638</v>
      </c>
    </row>
    <row r="2943" spans="1:2" ht="15">
      <c r="A2943" s="80" t="s">
        <v>3274</v>
      </c>
      <c r="B2943" s="79" t="s">
        <v>7638</v>
      </c>
    </row>
    <row r="2944" spans="1:2" ht="15">
      <c r="A2944" s="80" t="s">
        <v>3275</v>
      </c>
      <c r="B2944" s="79" t="s">
        <v>7638</v>
      </c>
    </row>
    <row r="2945" spans="1:2" ht="15">
      <c r="A2945" s="80" t="s">
        <v>3276</v>
      </c>
      <c r="B2945" s="79" t="s">
        <v>7638</v>
      </c>
    </row>
    <row r="2946" spans="1:2" ht="15">
      <c r="A2946" s="80" t="s">
        <v>3277</v>
      </c>
      <c r="B2946" s="79" t="s">
        <v>7638</v>
      </c>
    </row>
    <row r="2947" spans="1:2" ht="15">
      <c r="A2947" s="80" t="s">
        <v>3278</v>
      </c>
      <c r="B2947" s="79" t="s">
        <v>7638</v>
      </c>
    </row>
    <row r="2948" spans="1:2" ht="15">
      <c r="A2948" s="80" t="s">
        <v>3279</v>
      </c>
      <c r="B2948" s="79" t="s">
        <v>7638</v>
      </c>
    </row>
    <row r="2949" spans="1:2" ht="15">
      <c r="A2949" s="80" t="s">
        <v>3280</v>
      </c>
      <c r="B2949" s="79" t="s">
        <v>7638</v>
      </c>
    </row>
    <row r="2950" spans="1:2" ht="15">
      <c r="A2950" s="80" t="s">
        <v>3281</v>
      </c>
      <c r="B2950" s="79" t="s">
        <v>7638</v>
      </c>
    </row>
    <row r="2951" spans="1:2" ht="15">
      <c r="A2951" s="80" t="s">
        <v>3282</v>
      </c>
      <c r="B2951" s="79" t="s">
        <v>7638</v>
      </c>
    </row>
    <row r="2952" spans="1:2" ht="15">
      <c r="A2952" s="80" t="s">
        <v>3283</v>
      </c>
      <c r="B2952" s="79" t="s">
        <v>7638</v>
      </c>
    </row>
    <row r="2953" spans="1:2" ht="15">
      <c r="A2953" s="80" t="s">
        <v>3284</v>
      </c>
      <c r="B2953" s="79" t="s">
        <v>7638</v>
      </c>
    </row>
    <row r="2954" spans="1:2" ht="15">
      <c r="A2954" s="80" t="s">
        <v>3285</v>
      </c>
      <c r="B2954" s="79" t="s">
        <v>7638</v>
      </c>
    </row>
    <row r="2955" spans="1:2" ht="15">
      <c r="A2955" s="80" t="s">
        <v>3286</v>
      </c>
      <c r="B2955" s="79" t="s">
        <v>7638</v>
      </c>
    </row>
    <row r="2956" spans="1:2" ht="15">
      <c r="A2956" s="80" t="s">
        <v>3287</v>
      </c>
      <c r="B2956" s="79" t="s">
        <v>7638</v>
      </c>
    </row>
    <row r="2957" spans="1:2" ht="15">
      <c r="A2957" s="80" t="s">
        <v>3288</v>
      </c>
      <c r="B2957" s="79" t="s">
        <v>7638</v>
      </c>
    </row>
    <row r="2958" spans="1:2" ht="15">
      <c r="A2958" s="80" t="s">
        <v>3289</v>
      </c>
      <c r="B2958" s="79" t="s">
        <v>7638</v>
      </c>
    </row>
    <row r="2959" spans="1:2" ht="15">
      <c r="A2959" s="80" t="s">
        <v>3290</v>
      </c>
      <c r="B2959" s="79" t="s">
        <v>7638</v>
      </c>
    </row>
    <row r="2960" spans="1:2" ht="15">
      <c r="A2960" s="80" t="s">
        <v>3291</v>
      </c>
      <c r="B2960" s="79" t="s">
        <v>7638</v>
      </c>
    </row>
    <row r="2961" spans="1:2" ht="15">
      <c r="A2961" s="80" t="s">
        <v>3292</v>
      </c>
      <c r="B2961" s="79" t="s">
        <v>7638</v>
      </c>
    </row>
    <row r="2962" spans="1:2" ht="15">
      <c r="A2962" s="80" t="s">
        <v>3293</v>
      </c>
      <c r="B2962" s="79" t="s">
        <v>7638</v>
      </c>
    </row>
    <row r="2963" spans="1:2" ht="15">
      <c r="A2963" s="80" t="s">
        <v>3294</v>
      </c>
      <c r="B2963" s="79" t="s">
        <v>7638</v>
      </c>
    </row>
    <row r="2964" spans="1:2" ht="15">
      <c r="A2964" s="80" t="s">
        <v>3295</v>
      </c>
      <c r="B2964" s="79" t="s">
        <v>7638</v>
      </c>
    </row>
    <row r="2965" spans="1:2" ht="15">
      <c r="A2965" s="80" t="s">
        <v>3296</v>
      </c>
      <c r="B2965" s="79" t="s">
        <v>7638</v>
      </c>
    </row>
    <row r="2966" spans="1:2" ht="15">
      <c r="A2966" s="80" t="s">
        <v>3297</v>
      </c>
      <c r="B2966" s="79" t="s">
        <v>7638</v>
      </c>
    </row>
    <row r="2967" spans="1:2" ht="15">
      <c r="A2967" s="80" t="s">
        <v>3298</v>
      </c>
      <c r="B2967" s="79" t="s">
        <v>7638</v>
      </c>
    </row>
    <row r="2968" spans="1:2" ht="15">
      <c r="A2968" s="80" t="s">
        <v>3299</v>
      </c>
      <c r="B2968" s="79" t="s">
        <v>7638</v>
      </c>
    </row>
    <row r="2969" spans="1:2" ht="15">
      <c r="A2969" s="80" t="s">
        <v>3300</v>
      </c>
      <c r="B2969" s="79" t="s">
        <v>7638</v>
      </c>
    </row>
    <row r="2970" spans="1:2" ht="15">
      <c r="A2970" s="80" t="s">
        <v>3301</v>
      </c>
      <c r="B2970" s="79" t="s">
        <v>7638</v>
      </c>
    </row>
    <row r="2971" spans="1:2" ht="15">
      <c r="A2971" s="80" t="s">
        <v>3302</v>
      </c>
      <c r="B2971" s="79" t="s">
        <v>7638</v>
      </c>
    </row>
    <row r="2972" spans="1:2" ht="15">
      <c r="A2972" s="80" t="s">
        <v>3303</v>
      </c>
      <c r="B2972" s="79" t="s">
        <v>7638</v>
      </c>
    </row>
    <row r="2973" spans="1:2" ht="15">
      <c r="A2973" s="80" t="s">
        <v>3304</v>
      </c>
      <c r="B2973" s="79" t="s">
        <v>7638</v>
      </c>
    </row>
    <row r="2974" spans="1:2" ht="15">
      <c r="A2974" s="80" t="s">
        <v>3305</v>
      </c>
      <c r="B2974" s="79" t="s">
        <v>7638</v>
      </c>
    </row>
    <row r="2975" spans="1:2" ht="15">
      <c r="A2975" s="80" t="s">
        <v>3306</v>
      </c>
      <c r="B2975" s="79" t="s">
        <v>7638</v>
      </c>
    </row>
    <row r="2976" spans="1:2" ht="15">
      <c r="A2976" s="80" t="s">
        <v>3307</v>
      </c>
      <c r="B2976" s="79" t="s">
        <v>7638</v>
      </c>
    </row>
    <row r="2977" spans="1:2" ht="15">
      <c r="A2977" s="80" t="s">
        <v>3308</v>
      </c>
      <c r="B2977" s="79" t="s">
        <v>7638</v>
      </c>
    </row>
    <row r="2978" spans="1:2" ht="15">
      <c r="A2978" s="80" t="s">
        <v>3309</v>
      </c>
      <c r="B2978" s="79" t="s">
        <v>7638</v>
      </c>
    </row>
    <row r="2979" spans="1:2" ht="15">
      <c r="A2979" s="80" t="s">
        <v>3310</v>
      </c>
      <c r="B2979" s="79" t="s">
        <v>7638</v>
      </c>
    </row>
    <row r="2980" spans="1:2" ht="15">
      <c r="A2980" s="80" t="s">
        <v>3311</v>
      </c>
      <c r="B2980" s="79" t="s">
        <v>7638</v>
      </c>
    </row>
    <row r="2981" spans="1:2" ht="15">
      <c r="A2981" s="80" t="s">
        <v>3312</v>
      </c>
      <c r="B2981" s="79" t="s">
        <v>7638</v>
      </c>
    </row>
    <row r="2982" spans="1:2" ht="15">
      <c r="A2982" s="80" t="s">
        <v>3313</v>
      </c>
      <c r="B2982" s="79" t="s">
        <v>7638</v>
      </c>
    </row>
    <row r="2983" spans="1:2" ht="15">
      <c r="A2983" s="80" t="s">
        <v>3314</v>
      </c>
      <c r="B2983" s="79" t="s">
        <v>7638</v>
      </c>
    </row>
    <row r="2984" spans="1:2" ht="15">
      <c r="A2984" s="80" t="s">
        <v>3315</v>
      </c>
      <c r="B2984" s="79" t="s">
        <v>7638</v>
      </c>
    </row>
    <row r="2985" spans="1:2" ht="15">
      <c r="A2985" s="80" t="s">
        <v>3316</v>
      </c>
      <c r="B2985" s="79" t="s">
        <v>7638</v>
      </c>
    </row>
    <row r="2986" spans="1:2" ht="15">
      <c r="A2986" s="80" t="s">
        <v>3317</v>
      </c>
      <c r="B2986" s="79" t="s">
        <v>7638</v>
      </c>
    </row>
    <row r="2987" spans="1:2" ht="15">
      <c r="A2987" s="80" t="s">
        <v>3318</v>
      </c>
      <c r="B2987" s="79" t="s">
        <v>7638</v>
      </c>
    </row>
    <row r="2988" spans="1:2" ht="15">
      <c r="A2988" s="80" t="s">
        <v>3319</v>
      </c>
      <c r="B2988" s="79" t="s">
        <v>7638</v>
      </c>
    </row>
    <row r="2989" spans="1:2" ht="15">
      <c r="A2989" s="80" t="s">
        <v>3320</v>
      </c>
      <c r="B2989" s="79" t="s">
        <v>7638</v>
      </c>
    </row>
    <row r="2990" spans="1:2" ht="15">
      <c r="A2990" s="80" t="s">
        <v>3321</v>
      </c>
      <c r="B2990" s="79" t="s">
        <v>7638</v>
      </c>
    </row>
    <row r="2991" spans="1:2" ht="15">
      <c r="A2991" s="80" t="s">
        <v>3322</v>
      </c>
      <c r="B2991" s="79" t="s">
        <v>7638</v>
      </c>
    </row>
    <row r="2992" spans="1:2" ht="15">
      <c r="A2992" s="80" t="s">
        <v>3323</v>
      </c>
      <c r="B2992" s="79" t="s">
        <v>7638</v>
      </c>
    </row>
    <row r="2993" spans="1:2" ht="15">
      <c r="A2993" s="80" t="s">
        <v>3324</v>
      </c>
      <c r="B2993" s="79" t="s">
        <v>7638</v>
      </c>
    </row>
    <row r="2994" spans="1:2" ht="15">
      <c r="A2994" s="80" t="s">
        <v>3325</v>
      </c>
      <c r="B2994" s="79" t="s">
        <v>7638</v>
      </c>
    </row>
    <row r="2995" spans="1:2" ht="15">
      <c r="A2995" s="80" t="s">
        <v>3326</v>
      </c>
      <c r="B2995" s="79" t="s">
        <v>7638</v>
      </c>
    </row>
    <row r="2996" spans="1:2" ht="15">
      <c r="A2996" s="80" t="s">
        <v>3327</v>
      </c>
      <c r="B2996" s="79" t="s">
        <v>7638</v>
      </c>
    </row>
    <row r="2997" spans="1:2" ht="15">
      <c r="A2997" s="80" t="s">
        <v>3328</v>
      </c>
      <c r="B2997" s="79" t="s">
        <v>7638</v>
      </c>
    </row>
    <row r="2998" spans="1:2" ht="15">
      <c r="A2998" s="80" t="s">
        <v>3329</v>
      </c>
      <c r="B2998" s="79" t="s">
        <v>7638</v>
      </c>
    </row>
    <row r="2999" spans="1:2" ht="15">
      <c r="A2999" s="80" t="s">
        <v>3330</v>
      </c>
      <c r="B2999" s="79" t="s">
        <v>7638</v>
      </c>
    </row>
    <row r="3000" spans="1:2" ht="15">
      <c r="A3000" s="80" t="s">
        <v>3331</v>
      </c>
      <c r="B3000" s="79" t="s">
        <v>7638</v>
      </c>
    </row>
    <row r="3001" spans="1:2" ht="15">
      <c r="A3001" s="80" t="s">
        <v>3332</v>
      </c>
      <c r="B3001" s="79" t="s">
        <v>7638</v>
      </c>
    </row>
    <row r="3002" spans="1:2" ht="15">
      <c r="A3002" s="80" t="s">
        <v>3333</v>
      </c>
      <c r="B3002" s="79" t="s">
        <v>7638</v>
      </c>
    </row>
    <row r="3003" spans="1:2" ht="15">
      <c r="A3003" s="80" t="s">
        <v>3334</v>
      </c>
      <c r="B3003" s="79" t="s">
        <v>7638</v>
      </c>
    </row>
    <row r="3004" spans="1:2" ht="15">
      <c r="A3004" s="80" t="s">
        <v>3335</v>
      </c>
      <c r="B3004" s="79" t="s">
        <v>7638</v>
      </c>
    </row>
    <row r="3005" spans="1:2" ht="15">
      <c r="A3005" s="80" t="s">
        <v>373</v>
      </c>
      <c r="B3005" s="79" t="s">
        <v>7638</v>
      </c>
    </row>
    <row r="3006" spans="1:2" ht="15">
      <c r="A3006" s="80" t="s">
        <v>3336</v>
      </c>
      <c r="B3006" s="79" t="s">
        <v>7638</v>
      </c>
    </row>
    <row r="3007" spans="1:2" ht="15">
      <c r="A3007" s="80" t="s">
        <v>3337</v>
      </c>
      <c r="B3007" s="79" t="s">
        <v>7638</v>
      </c>
    </row>
    <row r="3008" spans="1:2" ht="15">
      <c r="A3008" s="80" t="s">
        <v>3338</v>
      </c>
      <c r="B3008" s="79" t="s">
        <v>7638</v>
      </c>
    </row>
    <row r="3009" spans="1:2" ht="15">
      <c r="A3009" s="80" t="s">
        <v>3339</v>
      </c>
      <c r="B3009" s="79" t="s">
        <v>7638</v>
      </c>
    </row>
    <row r="3010" spans="1:2" ht="15">
      <c r="A3010" s="80" t="s">
        <v>3340</v>
      </c>
      <c r="B3010" s="79" t="s">
        <v>7638</v>
      </c>
    </row>
    <row r="3011" spans="1:2" ht="15">
      <c r="A3011" s="80" t="s">
        <v>3341</v>
      </c>
      <c r="B3011" s="79" t="s">
        <v>7638</v>
      </c>
    </row>
    <row r="3012" spans="1:2" ht="15">
      <c r="A3012" s="80" t="s">
        <v>3342</v>
      </c>
      <c r="B3012" s="79" t="s">
        <v>7638</v>
      </c>
    </row>
    <row r="3013" spans="1:2" ht="15">
      <c r="A3013" s="80" t="s">
        <v>3343</v>
      </c>
      <c r="B3013" s="79" t="s">
        <v>7638</v>
      </c>
    </row>
    <row r="3014" spans="1:2" ht="15">
      <c r="A3014" s="80" t="s">
        <v>3344</v>
      </c>
      <c r="B3014" s="79" t="s">
        <v>7638</v>
      </c>
    </row>
    <row r="3015" spans="1:2" ht="15">
      <c r="A3015" s="80" t="s">
        <v>3345</v>
      </c>
      <c r="B3015" s="79" t="s">
        <v>7638</v>
      </c>
    </row>
    <row r="3016" spans="1:2" ht="15">
      <c r="A3016" s="80" t="s">
        <v>3346</v>
      </c>
      <c r="B3016" s="79" t="s">
        <v>7638</v>
      </c>
    </row>
    <row r="3017" spans="1:2" ht="15">
      <c r="A3017" s="80" t="s">
        <v>3347</v>
      </c>
      <c r="B3017" s="79" t="s">
        <v>7638</v>
      </c>
    </row>
    <row r="3018" spans="1:2" ht="15">
      <c r="A3018" s="80" t="s">
        <v>3348</v>
      </c>
      <c r="B3018" s="79" t="s">
        <v>7638</v>
      </c>
    </row>
    <row r="3019" spans="1:2" ht="15">
      <c r="A3019" s="80" t="s">
        <v>3349</v>
      </c>
      <c r="B3019" s="79" t="s">
        <v>7638</v>
      </c>
    </row>
    <row r="3020" spans="1:2" ht="15">
      <c r="A3020" s="80" t="s">
        <v>3350</v>
      </c>
      <c r="B3020" s="79" t="s">
        <v>7638</v>
      </c>
    </row>
    <row r="3021" spans="1:2" ht="15">
      <c r="A3021" s="80" t="s">
        <v>3351</v>
      </c>
      <c r="B3021" s="79" t="s">
        <v>7638</v>
      </c>
    </row>
    <row r="3022" spans="1:2" ht="15">
      <c r="A3022" s="80" t="s">
        <v>3352</v>
      </c>
      <c r="B3022" s="79" t="s">
        <v>7638</v>
      </c>
    </row>
    <row r="3023" spans="1:2" ht="15">
      <c r="A3023" s="80" t="s">
        <v>3353</v>
      </c>
      <c r="B3023" s="79" t="s">
        <v>7638</v>
      </c>
    </row>
    <row r="3024" spans="1:2" ht="15">
      <c r="A3024" s="80" t="s">
        <v>3354</v>
      </c>
      <c r="B3024" s="79" t="s">
        <v>7638</v>
      </c>
    </row>
    <row r="3025" spans="1:2" ht="15">
      <c r="A3025" s="80" t="s">
        <v>3355</v>
      </c>
      <c r="B3025" s="79" t="s">
        <v>7638</v>
      </c>
    </row>
    <row r="3026" spans="1:2" ht="15">
      <c r="A3026" s="80" t="s">
        <v>3356</v>
      </c>
      <c r="B3026" s="79" t="s">
        <v>7638</v>
      </c>
    </row>
    <row r="3027" spans="1:2" ht="15">
      <c r="A3027" s="80" t="s">
        <v>3357</v>
      </c>
      <c r="B3027" s="79" t="s">
        <v>7638</v>
      </c>
    </row>
    <row r="3028" spans="1:2" ht="15">
      <c r="A3028" s="80" t="s">
        <v>3358</v>
      </c>
      <c r="B3028" s="79" t="s">
        <v>7638</v>
      </c>
    </row>
    <row r="3029" spans="1:2" ht="15">
      <c r="A3029" s="80" t="s">
        <v>3359</v>
      </c>
      <c r="B3029" s="79" t="s">
        <v>7638</v>
      </c>
    </row>
    <row r="3030" spans="1:2" ht="15">
      <c r="A3030" s="80" t="s">
        <v>3360</v>
      </c>
      <c r="B3030" s="79" t="s">
        <v>7638</v>
      </c>
    </row>
    <row r="3031" spans="1:2" ht="15">
      <c r="A3031" s="80" t="s">
        <v>3361</v>
      </c>
      <c r="B3031" s="79" t="s">
        <v>7638</v>
      </c>
    </row>
    <row r="3032" spans="1:2" ht="15">
      <c r="A3032" s="80" t="s">
        <v>3362</v>
      </c>
      <c r="B3032" s="79" t="s">
        <v>7638</v>
      </c>
    </row>
    <row r="3033" spans="1:2" ht="15">
      <c r="A3033" s="80" t="s">
        <v>3363</v>
      </c>
      <c r="B3033" s="79" t="s">
        <v>7638</v>
      </c>
    </row>
    <row r="3034" spans="1:2" ht="15">
      <c r="A3034" s="80" t="s">
        <v>3364</v>
      </c>
      <c r="B3034" s="79" t="s">
        <v>7638</v>
      </c>
    </row>
    <row r="3035" spans="1:2" ht="15">
      <c r="A3035" s="80" t="s">
        <v>3365</v>
      </c>
      <c r="B3035" s="79" t="s">
        <v>7638</v>
      </c>
    </row>
    <row r="3036" spans="1:2" ht="15">
      <c r="A3036" s="80" t="s">
        <v>3366</v>
      </c>
      <c r="B3036" s="79" t="s">
        <v>7638</v>
      </c>
    </row>
    <row r="3037" spans="1:2" ht="15">
      <c r="A3037" s="80" t="s">
        <v>3367</v>
      </c>
      <c r="B3037" s="79" t="s">
        <v>7638</v>
      </c>
    </row>
    <row r="3038" spans="1:2" ht="15">
      <c r="A3038" s="80" t="s">
        <v>3368</v>
      </c>
      <c r="B3038" s="79" t="s">
        <v>7638</v>
      </c>
    </row>
    <row r="3039" spans="1:2" ht="15">
      <c r="A3039" s="80" t="s">
        <v>3369</v>
      </c>
      <c r="B3039" s="79" t="s">
        <v>7638</v>
      </c>
    </row>
    <row r="3040" spans="1:2" ht="15">
      <c r="A3040" s="80" t="s">
        <v>3370</v>
      </c>
      <c r="B3040" s="79" t="s">
        <v>7638</v>
      </c>
    </row>
    <row r="3041" spans="1:2" ht="15">
      <c r="A3041" s="80" t="s">
        <v>3371</v>
      </c>
      <c r="B3041" s="79" t="s">
        <v>7638</v>
      </c>
    </row>
    <row r="3042" spans="1:2" ht="15">
      <c r="A3042" s="80" t="s">
        <v>3372</v>
      </c>
      <c r="B3042" s="79" t="s">
        <v>7638</v>
      </c>
    </row>
    <row r="3043" spans="1:2" ht="15">
      <c r="A3043" s="80" t="s">
        <v>3373</v>
      </c>
      <c r="B3043" s="79" t="s">
        <v>7638</v>
      </c>
    </row>
    <row r="3044" spans="1:2" ht="15">
      <c r="A3044" s="80" t="s">
        <v>3374</v>
      </c>
      <c r="B3044" s="79" t="s">
        <v>7638</v>
      </c>
    </row>
    <row r="3045" spans="1:2" ht="15">
      <c r="A3045" s="80" t="s">
        <v>3375</v>
      </c>
      <c r="B3045" s="79" t="s">
        <v>7638</v>
      </c>
    </row>
    <row r="3046" spans="1:2" ht="15">
      <c r="A3046" s="80" t="s">
        <v>3376</v>
      </c>
      <c r="B3046" s="79" t="s">
        <v>7638</v>
      </c>
    </row>
    <row r="3047" spans="1:2" ht="15">
      <c r="A3047" s="80" t="s">
        <v>3377</v>
      </c>
      <c r="B3047" s="79" t="s">
        <v>7638</v>
      </c>
    </row>
    <row r="3048" spans="1:2" ht="15">
      <c r="A3048" s="80" t="s">
        <v>3378</v>
      </c>
      <c r="B3048" s="79" t="s">
        <v>7638</v>
      </c>
    </row>
    <row r="3049" spans="1:2" ht="15">
      <c r="A3049" s="80" t="s">
        <v>3379</v>
      </c>
      <c r="B3049" s="79" t="s">
        <v>7638</v>
      </c>
    </row>
    <row r="3050" spans="1:2" ht="15">
      <c r="A3050" s="80" t="s">
        <v>3380</v>
      </c>
      <c r="B3050" s="79" t="s">
        <v>7638</v>
      </c>
    </row>
    <row r="3051" spans="1:2" ht="15">
      <c r="A3051" s="80" t="s">
        <v>3381</v>
      </c>
      <c r="B3051" s="79" t="s">
        <v>7638</v>
      </c>
    </row>
    <row r="3052" spans="1:2" ht="15">
      <c r="A3052" s="80" t="s">
        <v>3382</v>
      </c>
      <c r="B3052" s="79" t="s">
        <v>7638</v>
      </c>
    </row>
    <row r="3053" spans="1:2" ht="15">
      <c r="A3053" s="80" t="s">
        <v>3383</v>
      </c>
      <c r="B3053" s="79" t="s">
        <v>7638</v>
      </c>
    </row>
    <row r="3054" spans="1:2" ht="15">
      <c r="A3054" s="80" t="s">
        <v>3384</v>
      </c>
      <c r="B3054" s="79" t="s">
        <v>7638</v>
      </c>
    </row>
    <row r="3055" spans="1:2" ht="15">
      <c r="A3055" s="80" t="s">
        <v>3385</v>
      </c>
      <c r="B3055" s="79" t="s">
        <v>7638</v>
      </c>
    </row>
    <row r="3056" spans="1:2" ht="15">
      <c r="A3056" s="80" t="s">
        <v>3386</v>
      </c>
      <c r="B3056" s="79" t="s">
        <v>7638</v>
      </c>
    </row>
    <row r="3057" spans="1:2" ht="15">
      <c r="A3057" s="80" t="s">
        <v>3387</v>
      </c>
      <c r="B3057" s="79" t="s">
        <v>7638</v>
      </c>
    </row>
    <row r="3058" spans="1:2" ht="15">
      <c r="A3058" s="80" t="s">
        <v>3388</v>
      </c>
      <c r="B3058" s="79" t="s">
        <v>7638</v>
      </c>
    </row>
    <row r="3059" spans="1:2" ht="15">
      <c r="A3059" s="80" t="s">
        <v>3389</v>
      </c>
      <c r="B3059" s="79" t="s">
        <v>7638</v>
      </c>
    </row>
    <row r="3060" spans="1:2" ht="15">
      <c r="A3060" s="80" t="s">
        <v>3390</v>
      </c>
      <c r="B3060" s="79" t="s">
        <v>7638</v>
      </c>
    </row>
    <row r="3061" spans="1:2" ht="15">
      <c r="A3061" s="80" t="s">
        <v>3391</v>
      </c>
      <c r="B3061" s="79" t="s">
        <v>7638</v>
      </c>
    </row>
    <row r="3062" spans="1:2" ht="15">
      <c r="A3062" s="80" t="s">
        <v>3392</v>
      </c>
      <c r="B3062" s="79" t="s">
        <v>7638</v>
      </c>
    </row>
    <row r="3063" spans="1:2" ht="15">
      <c r="A3063" s="80" t="s">
        <v>3393</v>
      </c>
      <c r="B3063" s="79" t="s">
        <v>7638</v>
      </c>
    </row>
    <row r="3064" spans="1:2" ht="15">
      <c r="A3064" s="80" t="s">
        <v>3394</v>
      </c>
      <c r="B3064" s="79" t="s">
        <v>7638</v>
      </c>
    </row>
    <row r="3065" spans="1:2" ht="15">
      <c r="A3065" s="80" t="s">
        <v>3395</v>
      </c>
      <c r="B3065" s="79" t="s">
        <v>7638</v>
      </c>
    </row>
    <row r="3066" spans="1:2" ht="15">
      <c r="A3066" s="80" t="s">
        <v>3396</v>
      </c>
      <c r="B3066" s="79" t="s">
        <v>7638</v>
      </c>
    </row>
    <row r="3067" spans="1:2" ht="15">
      <c r="A3067" s="80" t="s">
        <v>3397</v>
      </c>
      <c r="B3067" s="79" t="s">
        <v>7638</v>
      </c>
    </row>
    <row r="3068" spans="1:2" ht="15">
      <c r="A3068" s="80" t="s">
        <v>3398</v>
      </c>
      <c r="B3068" s="79" t="s">
        <v>7638</v>
      </c>
    </row>
    <row r="3069" spans="1:2" ht="15">
      <c r="A3069" s="80" t="s">
        <v>3399</v>
      </c>
      <c r="B3069" s="79" t="s">
        <v>7638</v>
      </c>
    </row>
    <row r="3070" spans="1:2" ht="15">
      <c r="A3070" s="80" t="s">
        <v>3400</v>
      </c>
      <c r="B3070" s="79" t="s">
        <v>7638</v>
      </c>
    </row>
    <row r="3071" spans="1:2" ht="15">
      <c r="A3071" s="80" t="s">
        <v>3401</v>
      </c>
      <c r="B3071" s="79" t="s">
        <v>7638</v>
      </c>
    </row>
    <row r="3072" spans="1:2" ht="15">
      <c r="A3072" s="80" t="s">
        <v>3402</v>
      </c>
      <c r="B3072" s="79" t="s">
        <v>7638</v>
      </c>
    </row>
    <row r="3073" spans="1:2" ht="15">
      <c r="A3073" s="80" t="s">
        <v>3403</v>
      </c>
      <c r="B3073" s="79" t="s">
        <v>7638</v>
      </c>
    </row>
    <row r="3074" spans="1:2" ht="15">
      <c r="A3074" s="80" t="s">
        <v>3404</v>
      </c>
      <c r="B3074" s="79" t="s">
        <v>7638</v>
      </c>
    </row>
    <row r="3075" spans="1:2" ht="15">
      <c r="A3075" s="80" t="s">
        <v>3405</v>
      </c>
      <c r="B3075" s="79" t="s">
        <v>7638</v>
      </c>
    </row>
    <row r="3076" spans="1:2" ht="15">
      <c r="A3076" s="80" t="s">
        <v>3406</v>
      </c>
      <c r="B3076" s="79" t="s">
        <v>7638</v>
      </c>
    </row>
    <row r="3077" spans="1:2" ht="15">
      <c r="A3077" s="80" t="s">
        <v>3407</v>
      </c>
      <c r="B3077" s="79" t="s">
        <v>7638</v>
      </c>
    </row>
    <row r="3078" spans="1:2" ht="15">
      <c r="A3078" s="80" t="s">
        <v>3408</v>
      </c>
      <c r="B3078" s="79" t="s">
        <v>7638</v>
      </c>
    </row>
    <row r="3079" spans="1:2" ht="15">
      <c r="A3079" s="80" t="s">
        <v>3409</v>
      </c>
      <c r="B3079" s="79" t="s">
        <v>7638</v>
      </c>
    </row>
    <row r="3080" spans="1:2" ht="15">
      <c r="A3080" s="80" t="s">
        <v>3410</v>
      </c>
      <c r="B3080" s="79" t="s">
        <v>7638</v>
      </c>
    </row>
    <row r="3081" spans="1:2" ht="15">
      <c r="A3081" s="80" t="s">
        <v>3411</v>
      </c>
      <c r="B3081" s="79" t="s">
        <v>7638</v>
      </c>
    </row>
    <row r="3082" spans="1:2" ht="15">
      <c r="A3082" s="80" t="s">
        <v>3412</v>
      </c>
      <c r="B3082" s="79" t="s">
        <v>7638</v>
      </c>
    </row>
    <row r="3083" spans="1:2" ht="15">
      <c r="A3083" s="80" t="s">
        <v>3413</v>
      </c>
      <c r="B3083" s="79" t="s">
        <v>7638</v>
      </c>
    </row>
    <row r="3084" spans="1:2" ht="15">
      <c r="A3084" s="80" t="s">
        <v>3414</v>
      </c>
      <c r="B3084" s="79" t="s">
        <v>7638</v>
      </c>
    </row>
    <row r="3085" spans="1:2" ht="15">
      <c r="A3085" s="80" t="s">
        <v>3415</v>
      </c>
      <c r="B3085" s="79" t="s">
        <v>7638</v>
      </c>
    </row>
    <row r="3086" spans="1:2" ht="15">
      <c r="A3086" s="80" t="s">
        <v>3416</v>
      </c>
      <c r="B3086" s="79" t="s">
        <v>7638</v>
      </c>
    </row>
    <row r="3087" spans="1:2" ht="15">
      <c r="A3087" s="80" t="s">
        <v>3417</v>
      </c>
      <c r="B3087" s="79" t="s">
        <v>7638</v>
      </c>
    </row>
    <row r="3088" spans="1:2" ht="15">
      <c r="A3088" s="80" t="s">
        <v>3418</v>
      </c>
      <c r="B3088" s="79" t="s">
        <v>7638</v>
      </c>
    </row>
    <row r="3089" spans="1:2" ht="15">
      <c r="A3089" s="80" t="s">
        <v>3419</v>
      </c>
      <c r="B3089" s="79" t="s">
        <v>7638</v>
      </c>
    </row>
    <row r="3090" spans="1:2" ht="15">
      <c r="A3090" s="80" t="s">
        <v>3420</v>
      </c>
      <c r="B3090" s="79" t="s">
        <v>7638</v>
      </c>
    </row>
    <row r="3091" spans="1:2" ht="15">
      <c r="A3091" s="80" t="s">
        <v>3421</v>
      </c>
      <c r="B3091" s="79" t="s">
        <v>7638</v>
      </c>
    </row>
    <row r="3092" spans="1:2" ht="15">
      <c r="A3092" s="80" t="s">
        <v>3422</v>
      </c>
      <c r="B3092" s="79" t="s">
        <v>7638</v>
      </c>
    </row>
    <row r="3093" spans="1:2" ht="15">
      <c r="A3093" s="80" t="s">
        <v>3423</v>
      </c>
      <c r="B3093" s="79" t="s">
        <v>7638</v>
      </c>
    </row>
    <row r="3094" spans="1:2" ht="15">
      <c r="A3094" s="80" t="s">
        <v>3424</v>
      </c>
      <c r="B3094" s="79" t="s">
        <v>7638</v>
      </c>
    </row>
    <row r="3095" spans="1:2" ht="15">
      <c r="A3095" s="80" t="s">
        <v>3425</v>
      </c>
      <c r="B3095" s="79" t="s">
        <v>7638</v>
      </c>
    </row>
    <row r="3096" spans="1:2" ht="15">
      <c r="A3096" s="80" t="s">
        <v>3426</v>
      </c>
      <c r="B3096" s="79" t="s">
        <v>7638</v>
      </c>
    </row>
    <row r="3097" spans="1:2" ht="15">
      <c r="A3097" s="80" t="s">
        <v>3427</v>
      </c>
      <c r="B3097" s="79" t="s">
        <v>7638</v>
      </c>
    </row>
    <row r="3098" spans="1:2" ht="15">
      <c r="A3098" s="80" t="s">
        <v>3428</v>
      </c>
      <c r="B3098" s="79" t="s">
        <v>7638</v>
      </c>
    </row>
    <row r="3099" spans="1:2" ht="15">
      <c r="A3099" s="80" t="s">
        <v>3429</v>
      </c>
      <c r="B3099" s="79" t="s">
        <v>7638</v>
      </c>
    </row>
    <row r="3100" spans="1:2" ht="15">
      <c r="A3100" s="80" t="s">
        <v>3430</v>
      </c>
      <c r="B3100" s="79" t="s">
        <v>7638</v>
      </c>
    </row>
    <row r="3101" spans="1:2" ht="15">
      <c r="A3101" s="80" t="s">
        <v>3431</v>
      </c>
      <c r="B3101" s="79" t="s">
        <v>7638</v>
      </c>
    </row>
    <row r="3102" spans="1:2" ht="15">
      <c r="A3102" s="80" t="s">
        <v>3432</v>
      </c>
      <c r="B3102" s="79" t="s">
        <v>7638</v>
      </c>
    </row>
    <row r="3103" spans="1:2" ht="15">
      <c r="A3103" s="80" t="s">
        <v>3433</v>
      </c>
      <c r="B3103" s="79" t="s">
        <v>7638</v>
      </c>
    </row>
    <row r="3104" spans="1:2" ht="15">
      <c r="A3104" s="80" t="s">
        <v>312</v>
      </c>
      <c r="B3104" s="79" t="s">
        <v>7638</v>
      </c>
    </row>
    <row r="3105" spans="1:2" ht="15">
      <c r="A3105" s="80" t="s">
        <v>3434</v>
      </c>
      <c r="B3105" s="79" t="s">
        <v>7638</v>
      </c>
    </row>
    <row r="3106" spans="1:2" ht="15">
      <c r="A3106" s="80" t="s">
        <v>3435</v>
      </c>
      <c r="B3106" s="79" t="s">
        <v>7638</v>
      </c>
    </row>
    <row r="3107" spans="1:2" ht="15">
      <c r="A3107" s="80" t="s">
        <v>3436</v>
      </c>
      <c r="B3107" s="79" t="s">
        <v>7638</v>
      </c>
    </row>
    <row r="3108" spans="1:2" ht="15">
      <c r="A3108" s="80" t="s">
        <v>3437</v>
      </c>
      <c r="B3108" s="79" t="s">
        <v>7638</v>
      </c>
    </row>
    <row r="3109" spans="1:2" ht="15">
      <c r="A3109" s="80" t="s">
        <v>3438</v>
      </c>
      <c r="B3109" s="79" t="s">
        <v>7638</v>
      </c>
    </row>
    <row r="3110" spans="1:2" ht="15">
      <c r="A3110" s="80" t="s">
        <v>3439</v>
      </c>
      <c r="B3110" s="79" t="s">
        <v>7638</v>
      </c>
    </row>
    <row r="3111" spans="1:2" ht="15">
      <c r="A3111" s="80" t="s">
        <v>3440</v>
      </c>
      <c r="B3111" s="79" t="s">
        <v>7638</v>
      </c>
    </row>
    <row r="3112" spans="1:2" ht="15">
      <c r="A3112" s="80" t="s">
        <v>3441</v>
      </c>
      <c r="B3112" s="79" t="s">
        <v>7638</v>
      </c>
    </row>
    <row r="3113" spans="1:2" ht="15">
      <c r="A3113" s="80" t="s">
        <v>3442</v>
      </c>
      <c r="B3113" s="79" t="s">
        <v>7638</v>
      </c>
    </row>
    <row r="3114" spans="1:2" ht="15">
      <c r="A3114" s="80" t="s">
        <v>3443</v>
      </c>
      <c r="B3114" s="79" t="s">
        <v>7638</v>
      </c>
    </row>
    <row r="3115" spans="1:2" ht="15">
      <c r="A3115" s="80" t="s">
        <v>3444</v>
      </c>
      <c r="B3115" s="79" t="s">
        <v>7638</v>
      </c>
    </row>
    <row r="3116" spans="1:2" ht="15">
      <c r="A3116" s="80" t="s">
        <v>3445</v>
      </c>
      <c r="B3116" s="79" t="s">
        <v>7638</v>
      </c>
    </row>
    <row r="3117" spans="1:2" ht="15">
      <c r="A3117" s="80" t="s">
        <v>3446</v>
      </c>
      <c r="B3117" s="79" t="s">
        <v>7638</v>
      </c>
    </row>
    <row r="3118" spans="1:2" ht="15">
      <c r="A3118" s="80" t="s">
        <v>3447</v>
      </c>
      <c r="B3118" s="79" t="s">
        <v>7638</v>
      </c>
    </row>
    <row r="3119" spans="1:2" ht="15">
      <c r="A3119" s="80" t="s">
        <v>3448</v>
      </c>
      <c r="B3119" s="79" t="s">
        <v>7638</v>
      </c>
    </row>
    <row r="3120" spans="1:2" ht="15">
      <c r="A3120" s="80" t="s">
        <v>3449</v>
      </c>
      <c r="B3120" s="79" t="s">
        <v>7638</v>
      </c>
    </row>
    <row r="3121" spans="1:2" ht="15">
      <c r="A3121" s="80" t="s">
        <v>3450</v>
      </c>
      <c r="B3121" s="79" t="s">
        <v>7638</v>
      </c>
    </row>
    <row r="3122" spans="1:2" ht="15">
      <c r="A3122" s="80" t="s">
        <v>3451</v>
      </c>
      <c r="B3122" s="79" t="s">
        <v>7638</v>
      </c>
    </row>
    <row r="3123" spans="1:2" ht="15">
      <c r="A3123" s="80" t="s">
        <v>3452</v>
      </c>
      <c r="B3123" s="79" t="s">
        <v>7638</v>
      </c>
    </row>
    <row r="3124" spans="1:2" ht="15">
      <c r="A3124" s="80" t="s">
        <v>3453</v>
      </c>
      <c r="B3124" s="79" t="s">
        <v>7638</v>
      </c>
    </row>
    <row r="3125" spans="1:2" ht="15">
      <c r="A3125" s="80" t="s">
        <v>3454</v>
      </c>
      <c r="B3125" s="79" t="s">
        <v>7638</v>
      </c>
    </row>
    <row r="3126" spans="1:2" ht="15">
      <c r="A3126" s="80" t="s">
        <v>3455</v>
      </c>
      <c r="B3126" s="79" t="s">
        <v>7638</v>
      </c>
    </row>
    <row r="3127" spans="1:2" ht="15">
      <c r="A3127" s="80" t="s">
        <v>3456</v>
      </c>
      <c r="B3127" s="79" t="s">
        <v>7638</v>
      </c>
    </row>
    <row r="3128" spans="1:2" ht="15">
      <c r="A3128" s="80" t="s">
        <v>3457</v>
      </c>
      <c r="B3128" s="79" t="s">
        <v>7638</v>
      </c>
    </row>
    <row r="3129" spans="1:2" ht="15">
      <c r="A3129" s="80" t="s">
        <v>3458</v>
      </c>
      <c r="B3129" s="79" t="s">
        <v>7638</v>
      </c>
    </row>
    <row r="3130" spans="1:2" ht="15">
      <c r="A3130" s="80" t="s">
        <v>3459</v>
      </c>
      <c r="B3130" s="79" t="s">
        <v>7638</v>
      </c>
    </row>
    <row r="3131" spans="1:2" ht="15">
      <c r="A3131" s="80" t="s">
        <v>3460</v>
      </c>
      <c r="B3131" s="79" t="s">
        <v>7638</v>
      </c>
    </row>
    <row r="3132" spans="1:2" ht="15">
      <c r="A3132" s="80" t="s">
        <v>3461</v>
      </c>
      <c r="B3132" s="79" t="s">
        <v>7638</v>
      </c>
    </row>
    <row r="3133" spans="1:2" ht="15">
      <c r="A3133" s="80" t="s">
        <v>3462</v>
      </c>
      <c r="B3133" s="79" t="s">
        <v>7638</v>
      </c>
    </row>
    <row r="3134" spans="1:2" ht="15">
      <c r="A3134" s="80" t="s">
        <v>3463</v>
      </c>
      <c r="B3134" s="79" t="s">
        <v>7638</v>
      </c>
    </row>
    <row r="3135" spans="1:2" ht="15">
      <c r="A3135" s="80" t="s">
        <v>3464</v>
      </c>
      <c r="B3135" s="79" t="s">
        <v>7638</v>
      </c>
    </row>
    <row r="3136" spans="1:2" ht="15">
      <c r="A3136" s="80" t="s">
        <v>3465</v>
      </c>
      <c r="B3136" s="79" t="s">
        <v>7638</v>
      </c>
    </row>
    <row r="3137" spans="1:2" ht="15">
      <c r="A3137" s="80" t="s">
        <v>3466</v>
      </c>
      <c r="B3137" s="79" t="s">
        <v>7638</v>
      </c>
    </row>
    <row r="3138" spans="1:2" ht="15">
      <c r="A3138" s="80" t="s">
        <v>3467</v>
      </c>
      <c r="B3138" s="79" t="s">
        <v>7638</v>
      </c>
    </row>
    <row r="3139" spans="1:2" ht="15">
      <c r="A3139" s="80" t="s">
        <v>3468</v>
      </c>
      <c r="B3139" s="79" t="s">
        <v>7638</v>
      </c>
    </row>
    <row r="3140" spans="1:2" ht="15">
      <c r="A3140" s="80" t="s">
        <v>3469</v>
      </c>
      <c r="B3140" s="79" t="s">
        <v>7638</v>
      </c>
    </row>
    <row r="3141" spans="1:2" ht="15">
      <c r="A3141" s="80" t="s">
        <v>3470</v>
      </c>
      <c r="B3141" s="79" t="s">
        <v>7638</v>
      </c>
    </row>
    <row r="3142" spans="1:2" ht="15">
      <c r="A3142" s="80" t="s">
        <v>3471</v>
      </c>
      <c r="B3142" s="79" t="s">
        <v>7638</v>
      </c>
    </row>
    <row r="3143" spans="1:2" ht="15">
      <c r="A3143" s="80" t="s">
        <v>3472</v>
      </c>
      <c r="B3143" s="79" t="s">
        <v>7638</v>
      </c>
    </row>
    <row r="3144" spans="1:2" ht="15">
      <c r="A3144" s="80" t="s">
        <v>3473</v>
      </c>
      <c r="B3144" s="79" t="s">
        <v>7638</v>
      </c>
    </row>
    <row r="3145" spans="1:2" ht="15">
      <c r="A3145" s="80" t="s">
        <v>3474</v>
      </c>
      <c r="B3145" s="79" t="s">
        <v>7638</v>
      </c>
    </row>
    <row r="3146" spans="1:2" ht="15">
      <c r="A3146" s="80" t="s">
        <v>3475</v>
      </c>
      <c r="B3146" s="79" t="s">
        <v>7638</v>
      </c>
    </row>
    <row r="3147" spans="1:2" ht="15">
      <c r="A3147" s="80" t="s">
        <v>3476</v>
      </c>
      <c r="B3147" s="79" t="s">
        <v>7638</v>
      </c>
    </row>
    <row r="3148" spans="1:2" ht="15">
      <c r="A3148" s="80" t="s">
        <v>3477</v>
      </c>
      <c r="B3148" s="79" t="s">
        <v>7638</v>
      </c>
    </row>
    <row r="3149" spans="1:2" ht="15">
      <c r="A3149" s="80" t="s">
        <v>3478</v>
      </c>
      <c r="B3149" s="79" t="s">
        <v>7638</v>
      </c>
    </row>
    <row r="3150" spans="1:2" ht="15">
      <c r="A3150" s="80" t="s">
        <v>3479</v>
      </c>
      <c r="B3150" s="79" t="s">
        <v>7638</v>
      </c>
    </row>
    <row r="3151" spans="1:2" ht="15">
      <c r="A3151" s="80" t="s">
        <v>3480</v>
      </c>
      <c r="B3151" s="79" t="s">
        <v>7638</v>
      </c>
    </row>
    <row r="3152" spans="1:2" ht="15">
      <c r="A3152" s="80" t="s">
        <v>3481</v>
      </c>
      <c r="B3152" s="79" t="s">
        <v>7638</v>
      </c>
    </row>
    <row r="3153" spans="1:2" ht="15">
      <c r="A3153" s="80" t="s">
        <v>3482</v>
      </c>
      <c r="B3153" s="79" t="s">
        <v>7638</v>
      </c>
    </row>
    <row r="3154" spans="1:2" ht="15">
      <c r="A3154" s="80" t="s">
        <v>3483</v>
      </c>
      <c r="B3154" s="79" t="s">
        <v>7638</v>
      </c>
    </row>
    <row r="3155" spans="1:2" ht="15">
      <c r="A3155" s="80" t="s">
        <v>3484</v>
      </c>
      <c r="B3155" s="79" t="s">
        <v>7638</v>
      </c>
    </row>
    <row r="3156" spans="1:2" ht="15">
      <c r="A3156" s="80" t="s">
        <v>3485</v>
      </c>
      <c r="B3156" s="79" t="s">
        <v>7638</v>
      </c>
    </row>
    <row r="3157" spans="1:2" ht="15">
      <c r="A3157" s="80" t="s">
        <v>3486</v>
      </c>
      <c r="B3157" s="79" t="s">
        <v>7638</v>
      </c>
    </row>
    <row r="3158" spans="1:2" ht="15">
      <c r="A3158" s="80" t="s">
        <v>3487</v>
      </c>
      <c r="B3158" s="79" t="s">
        <v>7638</v>
      </c>
    </row>
    <row r="3159" spans="1:2" ht="15">
      <c r="A3159" s="80" t="s">
        <v>3488</v>
      </c>
      <c r="B3159" s="79" t="s">
        <v>7638</v>
      </c>
    </row>
    <row r="3160" spans="1:2" ht="15">
      <c r="A3160" s="80" t="s">
        <v>3489</v>
      </c>
      <c r="B3160" s="79" t="s">
        <v>7638</v>
      </c>
    </row>
    <row r="3161" spans="1:2" ht="15">
      <c r="A3161" s="80" t="s">
        <v>3490</v>
      </c>
      <c r="B3161" s="79" t="s">
        <v>7638</v>
      </c>
    </row>
    <row r="3162" spans="1:2" ht="15">
      <c r="A3162" s="80" t="s">
        <v>3491</v>
      </c>
      <c r="B3162" s="79" t="s">
        <v>7638</v>
      </c>
    </row>
    <row r="3163" spans="1:2" ht="15">
      <c r="A3163" s="80" t="s">
        <v>3492</v>
      </c>
      <c r="B3163" s="79" t="s">
        <v>7638</v>
      </c>
    </row>
    <row r="3164" spans="1:2" ht="15">
      <c r="A3164" s="80" t="s">
        <v>3493</v>
      </c>
      <c r="B3164" s="79" t="s">
        <v>7638</v>
      </c>
    </row>
    <row r="3165" spans="1:2" ht="15">
      <c r="A3165" s="80" t="s">
        <v>3494</v>
      </c>
      <c r="B3165" s="79" t="s">
        <v>7638</v>
      </c>
    </row>
    <row r="3166" spans="1:2" ht="15">
      <c r="A3166" s="80" t="s">
        <v>3495</v>
      </c>
      <c r="B3166" s="79" t="s">
        <v>7638</v>
      </c>
    </row>
    <row r="3167" spans="1:2" ht="15">
      <c r="A3167" s="80" t="s">
        <v>3496</v>
      </c>
      <c r="B3167" s="79" t="s">
        <v>7638</v>
      </c>
    </row>
    <row r="3168" spans="1:2" ht="15">
      <c r="A3168" s="80" t="s">
        <v>3497</v>
      </c>
      <c r="B3168" s="79" t="s">
        <v>7638</v>
      </c>
    </row>
    <row r="3169" spans="1:2" ht="15">
      <c r="A3169" s="80" t="s">
        <v>3498</v>
      </c>
      <c r="B3169" s="79" t="s">
        <v>7638</v>
      </c>
    </row>
    <row r="3170" spans="1:2" ht="15">
      <c r="A3170" s="80" t="s">
        <v>3499</v>
      </c>
      <c r="B3170" s="79" t="s">
        <v>7638</v>
      </c>
    </row>
    <row r="3171" spans="1:2" ht="15">
      <c r="A3171" s="80" t="s">
        <v>3500</v>
      </c>
      <c r="B3171" s="79" t="s">
        <v>7638</v>
      </c>
    </row>
    <row r="3172" spans="1:2" ht="15">
      <c r="A3172" s="80" t="s">
        <v>3501</v>
      </c>
      <c r="B3172" s="79" t="s">
        <v>7638</v>
      </c>
    </row>
    <row r="3173" spans="1:2" ht="15">
      <c r="A3173" s="80" t="s">
        <v>3502</v>
      </c>
      <c r="B3173" s="79" t="s">
        <v>7638</v>
      </c>
    </row>
    <row r="3174" spans="1:2" ht="15">
      <c r="A3174" s="80" t="s">
        <v>3503</v>
      </c>
      <c r="B3174" s="79" t="s">
        <v>7638</v>
      </c>
    </row>
    <row r="3175" spans="1:2" ht="15">
      <c r="A3175" s="80" t="s">
        <v>3504</v>
      </c>
      <c r="B3175" s="79" t="s">
        <v>7638</v>
      </c>
    </row>
    <row r="3176" spans="1:2" ht="15">
      <c r="A3176" s="80" t="s">
        <v>3505</v>
      </c>
      <c r="B3176" s="79" t="s">
        <v>7638</v>
      </c>
    </row>
    <row r="3177" spans="1:2" ht="15">
      <c r="A3177" s="80" t="s">
        <v>3506</v>
      </c>
      <c r="B3177" s="79" t="s">
        <v>7638</v>
      </c>
    </row>
    <row r="3178" spans="1:2" ht="15">
      <c r="A3178" s="80" t="s">
        <v>3507</v>
      </c>
      <c r="B3178" s="79" t="s">
        <v>7638</v>
      </c>
    </row>
    <row r="3179" spans="1:2" ht="15">
      <c r="A3179" s="80" t="s">
        <v>3508</v>
      </c>
      <c r="B3179" s="79" t="s">
        <v>7638</v>
      </c>
    </row>
    <row r="3180" spans="1:2" ht="15">
      <c r="A3180" s="80" t="s">
        <v>3509</v>
      </c>
      <c r="B3180" s="79" t="s">
        <v>7638</v>
      </c>
    </row>
    <row r="3181" spans="1:2" ht="15">
      <c r="A3181" s="80" t="s">
        <v>3510</v>
      </c>
      <c r="B3181" s="79" t="s">
        <v>7638</v>
      </c>
    </row>
    <row r="3182" spans="1:2" ht="15">
      <c r="A3182" s="80" t="s">
        <v>3511</v>
      </c>
      <c r="B3182" s="79" t="s">
        <v>7638</v>
      </c>
    </row>
    <row r="3183" spans="1:2" ht="15">
      <c r="A3183" s="80" t="s">
        <v>3512</v>
      </c>
      <c r="B3183" s="79" t="s">
        <v>7638</v>
      </c>
    </row>
    <row r="3184" spans="1:2" ht="15">
      <c r="A3184" s="80" t="s">
        <v>3513</v>
      </c>
      <c r="B3184" s="79" t="s">
        <v>7638</v>
      </c>
    </row>
    <row r="3185" spans="1:2" ht="15">
      <c r="A3185" s="80" t="s">
        <v>3514</v>
      </c>
      <c r="B3185" s="79" t="s">
        <v>7638</v>
      </c>
    </row>
    <row r="3186" spans="1:2" ht="15">
      <c r="A3186" s="80" t="s">
        <v>3515</v>
      </c>
      <c r="B3186" s="79" t="s">
        <v>7638</v>
      </c>
    </row>
    <row r="3187" spans="1:2" ht="15">
      <c r="A3187" s="80" t="s">
        <v>3516</v>
      </c>
      <c r="B3187" s="79" t="s">
        <v>7638</v>
      </c>
    </row>
    <row r="3188" spans="1:2" ht="15">
      <c r="A3188" s="80" t="s">
        <v>3517</v>
      </c>
      <c r="B3188" s="79" t="s">
        <v>7638</v>
      </c>
    </row>
    <row r="3189" spans="1:2" ht="15">
      <c r="A3189" s="80" t="s">
        <v>3518</v>
      </c>
      <c r="B3189" s="79" t="s">
        <v>7638</v>
      </c>
    </row>
    <row r="3190" spans="1:2" ht="15">
      <c r="A3190" s="80" t="s">
        <v>3519</v>
      </c>
      <c r="B3190" s="79" t="s">
        <v>7638</v>
      </c>
    </row>
    <row r="3191" spans="1:2" ht="15">
      <c r="A3191" s="80" t="s">
        <v>3520</v>
      </c>
      <c r="B3191" s="79" t="s">
        <v>7638</v>
      </c>
    </row>
    <row r="3192" spans="1:2" ht="15">
      <c r="A3192" s="80" t="s">
        <v>3521</v>
      </c>
      <c r="B3192" s="79" t="s">
        <v>7638</v>
      </c>
    </row>
    <row r="3193" spans="1:2" ht="15">
      <c r="A3193" s="80" t="s">
        <v>3522</v>
      </c>
      <c r="B3193" s="79" t="s">
        <v>7638</v>
      </c>
    </row>
    <row r="3194" spans="1:2" ht="15">
      <c r="A3194" s="80" t="s">
        <v>3523</v>
      </c>
      <c r="B3194" s="79" t="s">
        <v>7638</v>
      </c>
    </row>
    <row r="3195" spans="1:2" ht="15">
      <c r="A3195" s="80" t="s">
        <v>3524</v>
      </c>
      <c r="B3195" s="79" t="s">
        <v>7638</v>
      </c>
    </row>
    <row r="3196" spans="1:2" ht="15">
      <c r="A3196" s="80" t="s">
        <v>3525</v>
      </c>
      <c r="B3196" s="79" t="s">
        <v>7638</v>
      </c>
    </row>
    <row r="3197" spans="1:2" ht="15">
      <c r="A3197" s="80" t="s">
        <v>3526</v>
      </c>
      <c r="B3197" s="79" t="s">
        <v>7638</v>
      </c>
    </row>
    <row r="3198" spans="1:2" ht="15">
      <c r="A3198" s="80" t="s">
        <v>3527</v>
      </c>
      <c r="B3198" s="79" t="s">
        <v>7638</v>
      </c>
    </row>
    <row r="3199" spans="1:2" ht="15">
      <c r="A3199" s="80" t="s">
        <v>3528</v>
      </c>
      <c r="B3199" s="79" t="s">
        <v>7638</v>
      </c>
    </row>
    <row r="3200" spans="1:2" ht="15">
      <c r="A3200" s="80" t="s">
        <v>3529</v>
      </c>
      <c r="B3200" s="79" t="s">
        <v>7638</v>
      </c>
    </row>
    <row r="3201" spans="1:2" ht="15">
      <c r="A3201" s="80" t="s">
        <v>3530</v>
      </c>
      <c r="B3201" s="79" t="s">
        <v>7638</v>
      </c>
    </row>
    <row r="3202" spans="1:2" ht="15">
      <c r="A3202" s="80" t="s">
        <v>3531</v>
      </c>
      <c r="B3202" s="79" t="s">
        <v>7638</v>
      </c>
    </row>
    <row r="3203" spans="1:2" ht="15">
      <c r="A3203" s="80" t="s">
        <v>3532</v>
      </c>
      <c r="B3203" s="79" t="s">
        <v>7638</v>
      </c>
    </row>
    <row r="3204" spans="1:2" ht="15">
      <c r="A3204" s="80" t="s">
        <v>3533</v>
      </c>
      <c r="B3204" s="79" t="s">
        <v>7638</v>
      </c>
    </row>
    <row r="3205" spans="1:2" ht="15">
      <c r="A3205" s="80" t="s">
        <v>3534</v>
      </c>
      <c r="B3205" s="79" t="s">
        <v>7638</v>
      </c>
    </row>
    <row r="3206" spans="1:2" ht="15">
      <c r="A3206" s="80" t="s">
        <v>3535</v>
      </c>
      <c r="B3206" s="79" t="s">
        <v>7638</v>
      </c>
    </row>
    <row r="3207" spans="1:2" ht="15">
      <c r="A3207" s="80" t="s">
        <v>3536</v>
      </c>
      <c r="B3207" s="79" t="s">
        <v>7638</v>
      </c>
    </row>
    <row r="3208" spans="1:2" ht="15">
      <c r="A3208" s="80" t="s">
        <v>3537</v>
      </c>
      <c r="B3208" s="79" t="s">
        <v>7638</v>
      </c>
    </row>
    <row r="3209" spans="1:2" ht="15">
      <c r="A3209" s="80" t="s">
        <v>3538</v>
      </c>
      <c r="B3209" s="79" t="s">
        <v>7638</v>
      </c>
    </row>
    <row r="3210" spans="1:2" ht="15">
      <c r="A3210" s="80" t="s">
        <v>3539</v>
      </c>
      <c r="B3210" s="79" t="s">
        <v>7638</v>
      </c>
    </row>
    <row r="3211" spans="1:2" ht="15">
      <c r="A3211" s="80" t="s">
        <v>3540</v>
      </c>
      <c r="B3211" s="79" t="s">
        <v>7638</v>
      </c>
    </row>
    <row r="3212" spans="1:2" ht="15">
      <c r="A3212" s="80" t="s">
        <v>3541</v>
      </c>
      <c r="B3212" s="79" t="s">
        <v>7638</v>
      </c>
    </row>
    <row r="3213" spans="1:2" ht="15">
      <c r="A3213" s="80" t="s">
        <v>3542</v>
      </c>
      <c r="B3213" s="79" t="s">
        <v>7638</v>
      </c>
    </row>
    <row r="3214" spans="1:2" ht="15">
      <c r="A3214" s="80" t="s">
        <v>3543</v>
      </c>
      <c r="B3214" s="79" t="s">
        <v>7638</v>
      </c>
    </row>
    <row r="3215" spans="1:2" ht="15">
      <c r="A3215" s="80" t="s">
        <v>3544</v>
      </c>
      <c r="B3215" s="79" t="s">
        <v>7638</v>
      </c>
    </row>
    <row r="3216" spans="1:2" ht="15">
      <c r="A3216" s="80" t="s">
        <v>3545</v>
      </c>
      <c r="B3216" s="79" t="s">
        <v>7638</v>
      </c>
    </row>
    <row r="3217" spans="1:2" ht="15">
      <c r="A3217" s="80" t="s">
        <v>3546</v>
      </c>
      <c r="B3217" s="79" t="s">
        <v>7638</v>
      </c>
    </row>
    <row r="3218" spans="1:2" ht="15">
      <c r="A3218" s="80" t="s">
        <v>3547</v>
      </c>
      <c r="B3218" s="79" t="s">
        <v>7638</v>
      </c>
    </row>
    <row r="3219" spans="1:2" ht="15">
      <c r="A3219" s="80" t="s">
        <v>3548</v>
      </c>
      <c r="B3219" s="79" t="s">
        <v>7638</v>
      </c>
    </row>
    <row r="3220" spans="1:2" ht="15">
      <c r="A3220" s="80" t="s">
        <v>3549</v>
      </c>
      <c r="B3220" s="79" t="s">
        <v>7638</v>
      </c>
    </row>
    <row r="3221" spans="1:2" ht="15">
      <c r="A3221" s="80" t="s">
        <v>3550</v>
      </c>
      <c r="B3221" s="79" t="s">
        <v>7638</v>
      </c>
    </row>
    <row r="3222" spans="1:2" ht="15">
      <c r="A3222" s="80" t="s">
        <v>3551</v>
      </c>
      <c r="B3222" s="79" t="s">
        <v>7638</v>
      </c>
    </row>
    <row r="3223" spans="1:2" ht="15">
      <c r="A3223" s="80" t="s">
        <v>3552</v>
      </c>
      <c r="B3223" s="79" t="s">
        <v>7638</v>
      </c>
    </row>
    <row r="3224" spans="1:2" ht="15">
      <c r="A3224" s="80" t="s">
        <v>3553</v>
      </c>
      <c r="B3224" s="79" t="s">
        <v>7638</v>
      </c>
    </row>
    <row r="3225" spans="1:2" ht="15">
      <c r="A3225" s="80" t="s">
        <v>3554</v>
      </c>
      <c r="B3225" s="79" t="s">
        <v>7638</v>
      </c>
    </row>
    <row r="3226" spans="1:2" ht="15">
      <c r="A3226" s="80" t="s">
        <v>3555</v>
      </c>
      <c r="B3226" s="79" t="s">
        <v>7638</v>
      </c>
    </row>
    <row r="3227" spans="1:2" ht="15">
      <c r="A3227" s="80" t="s">
        <v>3556</v>
      </c>
      <c r="B3227" s="79" t="s">
        <v>7638</v>
      </c>
    </row>
    <row r="3228" spans="1:2" ht="15">
      <c r="A3228" s="80" t="s">
        <v>3557</v>
      </c>
      <c r="B3228" s="79" t="s">
        <v>7638</v>
      </c>
    </row>
    <row r="3229" spans="1:2" ht="15">
      <c r="A3229" s="80" t="s">
        <v>3558</v>
      </c>
      <c r="B3229" s="79" t="s">
        <v>7638</v>
      </c>
    </row>
    <row r="3230" spans="1:2" ht="15">
      <c r="A3230" s="80" t="s">
        <v>3559</v>
      </c>
      <c r="B3230" s="79" t="s">
        <v>7638</v>
      </c>
    </row>
    <row r="3231" spans="1:2" ht="15">
      <c r="A3231" s="80" t="s">
        <v>3560</v>
      </c>
      <c r="B3231" s="79" t="s">
        <v>7638</v>
      </c>
    </row>
    <row r="3232" spans="1:2" ht="15">
      <c r="A3232" s="80" t="s">
        <v>3561</v>
      </c>
      <c r="B3232" s="79" t="s">
        <v>7638</v>
      </c>
    </row>
    <row r="3233" spans="1:2" ht="15">
      <c r="A3233" s="80" t="s">
        <v>3562</v>
      </c>
      <c r="B3233" s="79" t="s">
        <v>7638</v>
      </c>
    </row>
    <row r="3234" spans="1:2" ht="15">
      <c r="A3234" s="80" t="s">
        <v>3563</v>
      </c>
      <c r="B3234" s="79" t="s">
        <v>7638</v>
      </c>
    </row>
    <row r="3235" spans="1:2" ht="15">
      <c r="A3235" s="80" t="s">
        <v>3564</v>
      </c>
      <c r="B3235" s="79" t="s">
        <v>7638</v>
      </c>
    </row>
    <row r="3236" spans="1:2" ht="15">
      <c r="A3236" s="80" t="s">
        <v>3565</v>
      </c>
      <c r="B3236" s="79" t="s">
        <v>7638</v>
      </c>
    </row>
    <row r="3237" spans="1:2" ht="15">
      <c r="A3237" s="80" t="s">
        <v>3566</v>
      </c>
      <c r="B3237" s="79" t="s">
        <v>7638</v>
      </c>
    </row>
    <row r="3238" spans="1:2" ht="15">
      <c r="A3238" s="80" t="s">
        <v>3567</v>
      </c>
      <c r="B3238" s="79" t="s">
        <v>7638</v>
      </c>
    </row>
    <row r="3239" spans="1:2" ht="15">
      <c r="A3239" s="80" t="s">
        <v>3568</v>
      </c>
      <c r="B3239" s="79" t="s">
        <v>7638</v>
      </c>
    </row>
    <row r="3240" spans="1:2" ht="15">
      <c r="A3240" s="80" t="s">
        <v>3569</v>
      </c>
      <c r="B3240" s="79" t="s">
        <v>7638</v>
      </c>
    </row>
    <row r="3241" spans="1:2" ht="15">
      <c r="A3241" s="80" t="s">
        <v>3570</v>
      </c>
      <c r="B3241" s="79" t="s">
        <v>7638</v>
      </c>
    </row>
    <row r="3242" spans="1:2" ht="15">
      <c r="A3242" s="80" t="s">
        <v>3571</v>
      </c>
      <c r="B3242" s="79" t="s">
        <v>7638</v>
      </c>
    </row>
    <row r="3243" spans="1:2" ht="15">
      <c r="A3243" s="80" t="s">
        <v>3572</v>
      </c>
      <c r="B3243" s="79" t="s">
        <v>7638</v>
      </c>
    </row>
    <row r="3244" spans="1:2" ht="15">
      <c r="A3244" s="80" t="s">
        <v>3573</v>
      </c>
      <c r="B3244" s="79" t="s">
        <v>7638</v>
      </c>
    </row>
    <row r="3245" spans="1:2" ht="15">
      <c r="A3245" s="80" t="s">
        <v>3574</v>
      </c>
      <c r="B3245" s="79" t="s">
        <v>7638</v>
      </c>
    </row>
    <row r="3246" spans="1:2" ht="15">
      <c r="A3246" s="80" t="s">
        <v>3575</v>
      </c>
      <c r="B3246" s="79" t="s">
        <v>7638</v>
      </c>
    </row>
    <row r="3247" spans="1:2" ht="15">
      <c r="A3247" s="80" t="s">
        <v>3576</v>
      </c>
      <c r="B3247" s="79" t="s">
        <v>7638</v>
      </c>
    </row>
    <row r="3248" spans="1:2" ht="15">
      <c r="A3248" s="80" t="s">
        <v>3577</v>
      </c>
      <c r="B3248" s="79" t="s">
        <v>7638</v>
      </c>
    </row>
    <row r="3249" spans="1:2" ht="15">
      <c r="A3249" s="80" t="s">
        <v>3578</v>
      </c>
      <c r="B3249" s="79" t="s">
        <v>7638</v>
      </c>
    </row>
    <row r="3250" spans="1:2" ht="15">
      <c r="A3250" s="80" t="s">
        <v>3579</v>
      </c>
      <c r="B3250" s="79" t="s">
        <v>7638</v>
      </c>
    </row>
    <row r="3251" spans="1:2" ht="15">
      <c r="A3251" s="80" t="s">
        <v>3580</v>
      </c>
      <c r="B3251" s="79" t="s">
        <v>7638</v>
      </c>
    </row>
    <row r="3252" spans="1:2" ht="15">
      <c r="A3252" s="80" t="s">
        <v>3581</v>
      </c>
      <c r="B3252" s="79" t="s">
        <v>7638</v>
      </c>
    </row>
    <row r="3253" spans="1:2" ht="15">
      <c r="A3253" s="80" t="s">
        <v>3582</v>
      </c>
      <c r="B3253" s="79" t="s">
        <v>7638</v>
      </c>
    </row>
    <row r="3254" spans="1:2" ht="15">
      <c r="A3254" s="80" t="s">
        <v>3583</v>
      </c>
      <c r="B3254" s="79" t="s">
        <v>7638</v>
      </c>
    </row>
    <row r="3255" spans="1:2" ht="15">
      <c r="A3255" s="80" t="s">
        <v>3584</v>
      </c>
      <c r="B3255" s="79" t="s">
        <v>7638</v>
      </c>
    </row>
    <row r="3256" spans="1:2" ht="15">
      <c r="A3256" s="80" t="s">
        <v>3585</v>
      </c>
      <c r="B3256" s="79" t="s">
        <v>7638</v>
      </c>
    </row>
    <row r="3257" spans="1:2" ht="15">
      <c r="A3257" s="80" t="s">
        <v>3586</v>
      </c>
      <c r="B3257" s="79" t="s">
        <v>7638</v>
      </c>
    </row>
    <row r="3258" spans="1:2" ht="15">
      <c r="A3258" s="80" t="s">
        <v>3587</v>
      </c>
      <c r="B3258" s="79" t="s">
        <v>7638</v>
      </c>
    </row>
    <row r="3259" spans="1:2" ht="15">
      <c r="A3259" s="80" t="s">
        <v>3588</v>
      </c>
      <c r="B3259" s="79" t="s">
        <v>7638</v>
      </c>
    </row>
    <row r="3260" spans="1:2" ht="15">
      <c r="A3260" s="80" t="s">
        <v>3589</v>
      </c>
      <c r="B3260" s="79" t="s">
        <v>7638</v>
      </c>
    </row>
    <row r="3261" spans="1:2" ht="15">
      <c r="A3261" s="80" t="s">
        <v>3590</v>
      </c>
      <c r="B3261" s="79" t="s">
        <v>7638</v>
      </c>
    </row>
    <row r="3262" spans="1:2" ht="15">
      <c r="A3262" s="80" t="s">
        <v>3591</v>
      </c>
      <c r="B3262" s="79" t="s">
        <v>7638</v>
      </c>
    </row>
    <row r="3263" spans="1:2" ht="15">
      <c r="A3263" s="80" t="s">
        <v>3592</v>
      </c>
      <c r="B3263" s="79" t="s">
        <v>7638</v>
      </c>
    </row>
    <row r="3264" spans="1:2" ht="15">
      <c r="A3264" s="80" t="s">
        <v>3593</v>
      </c>
      <c r="B3264" s="79" t="s">
        <v>7638</v>
      </c>
    </row>
    <row r="3265" spans="1:2" ht="15">
      <c r="A3265" s="80" t="s">
        <v>3594</v>
      </c>
      <c r="B3265" s="79" t="s">
        <v>7638</v>
      </c>
    </row>
    <row r="3266" spans="1:2" ht="15">
      <c r="A3266" s="80" t="s">
        <v>3595</v>
      </c>
      <c r="B3266" s="79" t="s">
        <v>7638</v>
      </c>
    </row>
    <row r="3267" spans="1:2" ht="15">
      <c r="A3267" s="80" t="s">
        <v>3596</v>
      </c>
      <c r="B3267" s="79" t="s">
        <v>7638</v>
      </c>
    </row>
    <row r="3268" spans="1:2" ht="15">
      <c r="A3268" s="80" t="s">
        <v>3597</v>
      </c>
      <c r="B3268" s="79" t="s">
        <v>7638</v>
      </c>
    </row>
    <row r="3269" spans="1:2" ht="15">
      <c r="A3269" s="80" t="s">
        <v>3598</v>
      </c>
      <c r="B3269" s="79" t="s">
        <v>7638</v>
      </c>
    </row>
    <row r="3270" spans="1:2" ht="15">
      <c r="A3270" s="80" t="s">
        <v>3599</v>
      </c>
      <c r="B3270" s="79" t="s">
        <v>7638</v>
      </c>
    </row>
    <row r="3271" spans="1:2" ht="15">
      <c r="A3271" s="80" t="s">
        <v>3600</v>
      </c>
      <c r="B3271" s="79" t="s">
        <v>7638</v>
      </c>
    </row>
    <row r="3272" spans="1:2" ht="15">
      <c r="A3272" s="80" t="s">
        <v>3601</v>
      </c>
      <c r="B3272" s="79" t="s">
        <v>7638</v>
      </c>
    </row>
    <row r="3273" spans="1:2" ht="15">
      <c r="A3273" s="80" t="s">
        <v>3602</v>
      </c>
      <c r="B3273" s="79" t="s">
        <v>7638</v>
      </c>
    </row>
    <row r="3274" spans="1:2" ht="15">
      <c r="A3274" s="80" t="s">
        <v>3603</v>
      </c>
      <c r="B3274" s="79" t="s">
        <v>7638</v>
      </c>
    </row>
    <row r="3275" spans="1:2" ht="15">
      <c r="A3275" s="80" t="s">
        <v>3604</v>
      </c>
      <c r="B3275" s="79" t="s">
        <v>7638</v>
      </c>
    </row>
    <row r="3276" spans="1:2" ht="15">
      <c r="A3276" s="80" t="s">
        <v>3605</v>
      </c>
      <c r="B3276" s="79" t="s">
        <v>7638</v>
      </c>
    </row>
    <row r="3277" spans="1:2" ht="15">
      <c r="A3277" s="80" t="s">
        <v>3606</v>
      </c>
      <c r="B3277" s="79" t="s">
        <v>7638</v>
      </c>
    </row>
    <row r="3278" spans="1:2" ht="15">
      <c r="A3278" s="80" t="s">
        <v>421</v>
      </c>
      <c r="B3278" s="79" t="s">
        <v>7638</v>
      </c>
    </row>
    <row r="3279" spans="1:2" ht="15">
      <c r="A3279" s="80" t="s">
        <v>3607</v>
      </c>
      <c r="B3279" s="79" t="s">
        <v>7638</v>
      </c>
    </row>
    <row r="3280" spans="1:2" ht="15">
      <c r="A3280" s="80" t="s">
        <v>3608</v>
      </c>
      <c r="B3280" s="79" t="s">
        <v>7638</v>
      </c>
    </row>
    <row r="3281" spans="1:2" ht="15">
      <c r="A3281" s="80" t="s">
        <v>3609</v>
      </c>
      <c r="B3281" s="79" t="s">
        <v>7638</v>
      </c>
    </row>
    <row r="3282" spans="1:2" ht="15">
      <c r="A3282" s="80" t="s">
        <v>3610</v>
      </c>
      <c r="B3282" s="79" t="s">
        <v>7638</v>
      </c>
    </row>
    <row r="3283" spans="1:2" ht="15">
      <c r="A3283" s="80" t="s">
        <v>3611</v>
      </c>
      <c r="B3283" s="79" t="s">
        <v>7638</v>
      </c>
    </row>
    <row r="3284" spans="1:2" ht="15">
      <c r="A3284" s="80" t="s">
        <v>3612</v>
      </c>
      <c r="B3284" s="79" t="s">
        <v>7638</v>
      </c>
    </row>
    <row r="3285" spans="1:2" ht="15">
      <c r="A3285" s="80" t="s">
        <v>3613</v>
      </c>
      <c r="B3285" s="79" t="s">
        <v>7638</v>
      </c>
    </row>
    <row r="3286" spans="1:2" ht="15">
      <c r="A3286" s="80" t="s">
        <v>3614</v>
      </c>
      <c r="B3286" s="79" t="s">
        <v>7638</v>
      </c>
    </row>
    <row r="3287" spans="1:2" ht="15">
      <c r="A3287" s="80" t="s">
        <v>3615</v>
      </c>
      <c r="B3287" s="79" t="s">
        <v>7638</v>
      </c>
    </row>
    <row r="3288" spans="1:2" ht="15">
      <c r="A3288" s="80" t="s">
        <v>3616</v>
      </c>
      <c r="B3288" s="79" t="s">
        <v>7638</v>
      </c>
    </row>
    <row r="3289" spans="1:2" ht="15">
      <c r="A3289" s="80" t="s">
        <v>3617</v>
      </c>
      <c r="B3289" s="79" t="s">
        <v>7638</v>
      </c>
    </row>
    <row r="3290" spans="1:2" ht="15">
      <c r="A3290" s="80" t="s">
        <v>3618</v>
      </c>
      <c r="B3290" s="79" t="s">
        <v>7638</v>
      </c>
    </row>
    <row r="3291" spans="1:2" ht="15">
      <c r="A3291" s="80" t="s">
        <v>3619</v>
      </c>
      <c r="B3291" s="79" t="s">
        <v>7638</v>
      </c>
    </row>
    <row r="3292" spans="1:2" ht="15">
      <c r="A3292" s="80" t="s">
        <v>3620</v>
      </c>
      <c r="B3292" s="79" t="s">
        <v>7638</v>
      </c>
    </row>
    <row r="3293" spans="1:2" ht="15">
      <c r="A3293" s="80" t="s">
        <v>3621</v>
      </c>
      <c r="B3293" s="79" t="s">
        <v>7638</v>
      </c>
    </row>
    <row r="3294" spans="1:2" ht="15">
      <c r="A3294" s="80" t="s">
        <v>3622</v>
      </c>
      <c r="B3294" s="79" t="s">
        <v>7638</v>
      </c>
    </row>
    <row r="3295" spans="1:2" ht="15">
      <c r="A3295" s="80" t="s">
        <v>3623</v>
      </c>
      <c r="B3295" s="79" t="s">
        <v>7638</v>
      </c>
    </row>
    <row r="3296" spans="1:2" ht="15">
      <c r="A3296" s="80" t="s">
        <v>3624</v>
      </c>
      <c r="B3296" s="79" t="s">
        <v>7638</v>
      </c>
    </row>
    <row r="3297" spans="1:2" ht="15">
      <c r="A3297" s="80" t="s">
        <v>3625</v>
      </c>
      <c r="B3297" s="79" t="s">
        <v>7638</v>
      </c>
    </row>
    <row r="3298" spans="1:2" ht="15">
      <c r="A3298" s="80" t="s">
        <v>3626</v>
      </c>
      <c r="B3298" s="79" t="s">
        <v>7638</v>
      </c>
    </row>
    <row r="3299" spans="1:2" ht="15">
      <c r="A3299" s="80" t="s">
        <v>3627</v>
      </c>
      <c r="B3299" s="79" t="s">
        <v>7638</v>
      </c>
    </row>
    <row r="3300" spans="1:2" ht="15">
      <c r="A3300" s="80" t="s">
        <v>3628</v>
      </c>
      <c r="B3300" s="79" t="s">
        <v>7638</v>
      </c>
    </row>
    <row r="3301" spans="1:2" ht="15">
      <c r="A3301" s="80" t="s">
        <v>3629</v>
      </c>
      <c r="B3301" s="79" t="s">
        <v>7638</v>
      </c>
    </row>
    <row r="3302" spans="1:2" ht="15">
      <c r="A3302" s="80" t="s">
        <v>3630</v>
      </c>
      <c r="B3302" s="79" t="s">
        <v>7638</v>
      </c>
    </row>
    <row r="3303" spans="1:2" ht="15">
      <c r="A3303" s="80" t="s">
        <v>3631</v>
      </c>
      <c r="B3303" s="79" t="s">
        <v>7638</v>
      </c>
    </row>
    <row r="3304" spans="1:2" ht="15">
      <c r="A3304" s="80" t="s">
        <v>3632</v>
      </c>
      <c r="B3304" s="79" t="s">
        <v>7638</v>
      </c>
    </row>
    <row r="3305" spans="1:2" ht="15">
      <c r="A3305" s="80" t="s">
        <v>3633</v>
      </c>
      <c r="B3305" s="79" t="s">
        <v>7638</v>
      </c>
    </row>
    <row r="3306" spans="1:2" ht="15">
      <c r="A3306" s="80" t="s">
        <v>3634</v>
      </c>
      <c r="B3306" s="79" t="s">
        <v>7638</v>
      </c>
    </row>
    <row r="3307" spans="1:2" ht="15">
      <c r="A3307" s="80" t="s">
        <v>3635</v>
      </c>
      <c r="B3307" s="79" t="s">
        <v>7638</v>
      </c>
    </row>
    <row r="3308" spans="1:2" ht="15">
      <c r="A3308" s="80" t="s">
        <v>3636</v>
      </c>
      <c r="B3308" s="79" t="s">
        <v>7638</v>
      </c>
    </row>
    <row r="3309" spans="1:2" ht="15">
      <c r="A3309" s="80" t="s">
        <v>3637</v>
      </c>
      <c r="B3309" s="79" t="s">
        <v>7638</v>
      </c>
    </row>
    <row r="3310" spans="1:2" ht="15">
      <c r="A3310" s="80" t="s">
        <v>3638</v>
      </c>
      <c r="B3310" s="79" t="s">
        <v>7638</v>
      </c>
    </row>
    <row r="3311" spans="1:2" ht="15">
      <c r="A3311" s="80" t="s">
        <v>3639</v>
      </c>
      <c r="B3311" s="79" t="s">
        <v>7638</v>
      </c>
    </row>
    <row r="3312" spans="1:2" ht="15">
      <c r="A3312" s="80" t="s">
        <v>3640</v>
      </c>
      <c r="B3312" s="79" t="s">
        <v>7638</v>
      </c>
    </row>
    <row r="3313" spans="1:2" ht="15">
      <c r="A3313" s="80" t="s">
        <v>3641</v>
      </c>
      <c r="B3313" s="79" t="s">
        <v>7638</v>
      </c>
    </row>
    <row r="3314" spans="1:2" ht="15">
      <c r="A3314" s="80" t="s">
        <v>3642</v>
      </c>
      <c r="B3314" s="79" t="s">
        <v>7638</v>
      </c>
    </row>
    <row r="3315" spans="1:2" ht="15">
      <c r="A3315" s="80" t="s">
        <v>3643</v>
      </c>
      <c r="B3315" s="79" t="s">
        <v>7638</v>
      </c>
    </row>
    <row r="3316" spans="1:2" ht="15">
      <c r="A3316" s="80" t="s">
        <v>3644</v>
      </c>
      <c r="B3316" s="79" t="s">
        <v>7638</v>
      </c>
    </row>
    <row r="3317" spans="1:2" ht="15">
      <c r="A3317" s="80" t="s">
        <v>3645</v>
      </c>
      <c r="B3317" s="79" t="s">
        <v>7638</v>
      </c>
    </row>
    <row r="3318" spans="1:2" ht="15">
      <c r="A3318" s="80" t="s">
        <v>3646</v>
      </c>
      <c r="B3318" s="79" t="s">
        <v>7638</v>
      </c>
    </row>
    <row r="3319" spans="1:2" ht="15">
      <c r="A3319" s="80" t="s">
        <v>3647</v>
      </c>
      <c r="B3319" s="79" t="s">
        <v>7638</v>
      </c>
    </row>
    <row r="3320" spans="1:2" ht="15">
      <c r="A3320" s="80" t="s">
        <v>3648</v>
      </c>
      <c r="B3320" s="79" t="s">
        <v>7638</v>
      </c>
    </row>
    <row r="3321" spans="1:2" ht="15">
      <c r="A3321" s="80" t="s">
        <v>3649</v>
      </c>
      <c r="B3321" s="79" t="s">
        <v>7638</v>
      </c>
    </row>
    <row r="3322" spans="1:2" ht="15">
      <c r="A3322" s="80" t="s">
        <v>3650</v>
      </c>
      <c r="B3322" s="79" t="s">
        <v>7638</v>
      </c>
    </row>
    <row r="3323" spans="1:2" ht="15">
      <c r="A3323" s="80" t="s">
        <v>3651</v>
      </c>
      <c r="B3323" s="79" t="s">
        <v>7638</v>
      </c>
    </row>
    <row r="3324" spans="1:2" ht="15">
      <c r="A3324" s="80" t="s">
        <v>3652</v>
      </c>
      <c r="B3324" s="79" t="s">
        <v>7638</v>
      </c>
    </row>
    <row r="3325" spans="1:2" ht="15">
      <c r="A3325" s="80" t="s">
        <v>3653</v>
      </c>
      <c r="B3325" s="79" t="s">
        <v>7638</v>
      </c>
    </row>
    <row r="3326" spans="1:2" ht="15">
      <c r="A3326" s="80" t="s">
        <v>3654</v>
      </c>
      <c r="B3326" s="79" t="s">
        <v>7638</v>
      </c>
    </row>
    <row r="3327" spans="1:2" ht="15">
      <c r="A3327" s="80" t="s">
        <v>3655</v>
      </c>
      <c r="B3327" s="79" t="s">
        <v>7638</v>
      </c>
    </row>
    <row r="3328" spans="1:2" ht="15">
      <c r="A3328" s="80" t="s">
        <v>3656</v>
      </c>
      <c r="B3328" s="79" t="s">
        <v>7638</v>
      </c>
    </row>
    <row r="3329" spans="1:2" ht="15">
      <c r="A3329" s="80" t="s">
        <v>3657</v>
      </c>
      <c r="B3329" s="79" t="s">
        <v>7638</v>
      </c>
    </row>
    <row r="3330" spans="1:2" ht="15">
      <c r="A3330" s="80" t="s">
        <v>3658</v>
      </c>
      <c r="B3330" s="79" t="s">
        <v>7638</v>
      </c>
    </row>
    <row r="3331" spans="1:2" ht="15">
      <c r="A3331" s="80" t="s">
        <v>3659</v>
      </c>
      <c r="B3331" s="79" t="s">
        <v>7638</v>
      </c>
    </row>
    <row r="3332" spans="1:2" ht="15">
      <c r="A3332" s="80" t="s">
        <v>3660</v>
      </c>
      <c r="B3332" s="79" t="s">
        <v>7638</v>
      </c>
    </row>
    <row r="3333" spans="1:2" ht="15">
      <c r="A3333" s="80" t="s">
        <v>3661</v>
      </c>
      <c r="B3333" s="79" t="s">
        <v>7638</v>
      </c>
    </row>
    <row r="3334" spans="1:2" ht="15">
      <c r="A3334" s="80" t="s">
        <v>3662</v>
      </c>
      <c r="B3334" s="79" t="s">
        <v>7638</v>
      </c>
    </row>
    <row r="3335" spans="1:2" ht="15">
      <c r="A3335" s="80" t="s">
        <v>3663</v>
      </c>
      <c r="B3335" s="79" t="s">
        <v>7638</v>
      </c>
    </row>
    <row r="3336" spans="1:2" ht="15">
      <c r="A3336" s="80" t="s">
        <v>3664</v>
      </c>
      <c r="B3336" s="79" t="s">
        <v>7638</v>
      </c>
    </row>
    <row r="3337" spans="1:2" ht="15">
      <c r="A3337" s="80" t="s">
        <v>3665</v>
      </c>
      <c r="B3337" s="79" t="s">
        <v>7638</v>
      </c>
    </row>
    <row r="3338" spans="1:2" ht="15">
      <c r="A3338" s="80" t="s">
        <v>3666</v>
      </c>
      <c r="B3338" s="79" t="s">
        <v>7638</v>
      </c>
    </row>
    <row r="3339" spans="1:2" ht="15">
      <c r="A3339" s="80" t="s">
        <v>3667</v>
      </c>
      <c r="B3339" s="79" t="s">
        <v>7638</v>
      </c>
    </row>
    <row r="3340" spans="1:2" ht="15">
      <c r="A3340" s="80" t="s">
        <v>3668</v>
      </c>
      <c r="B3340" s="79" t="s">
        <v>7638</v>
      </c>
    </row>
    <row r="3341" spans="1:2" ht="15">
      <c r="A3341" s="80" t="s">
        <v>3669</v>
      </c>
      <c r="B3341" s="79" t="s">
        <v>7638</v>
      </c>
    </row>
    <row r="3342" spans="1:2" ht="15">
      <c r="A3342" s="80" t="s">
        <v>3670</v>
      </c>
      <c r="B3342" s="79" t="s">
        <v>7638</v>
      </c>
    </row>
    <row r="3343" spans="1:2" ht="15">
      <c r="A3343" s="80" t="s">
        <v>3671</v>
      </c>
      <c r="B3343" s="79" t="s">
        <v>7638</v>
      </c>
    </row>
    <row r="3344" spans="1:2" ht="15">
      <c r="A3344" s="80" t="s">
        <v>3672</v>
      </c>
      <c r="B3344" s="79" t="s">
        <v>7638</v>
      </c>
    </row>
    <row r="3345" spans="1:2" ht="15">
      <c r="A3345" s="80" t="s">
        <v>3673</v>
      </c>
      <c r="B3345" s="79" t="s">
        <v>7638</v>
      </c>
    </row>
    <row r="3346" spans="1:2" ht="15">
      <c r="A3346" s="80" t="s">
        <v>3674</v>
      </c>
      <c r="B3346" s="79" t="s">
        <v>7638</v>
      </c>
    </row>
    <row r="3347" spans="1:2" ht="15">
      <c r="A3347" s="80" t="s">
        <v>3675</v>
      </c>
      <c r="B3347" s="79" t="s">
        <v>7638</v>
      </c>
    </row>
    <row r="3348" spans="1:2" ht="15">
      <c r="A3348" s="80" t="s">
        <v>3676</v>
      </c>
      <c r="B3348" s="79" t="s">
        <v>7638</v>
      </c>
    </row>
    <row r="3349" spans="1:2" ht="15">
      <c r="A3349" s="80" t="s">
        <v>3677</v>
      </c>
      <c r="B3349" s="79" t="s">
        <v>7638</v>
      </c>
    </row>
    <row r="3350" spans="1:2" ht="15">
      <c r="A3350" s="80" t="s">
        <v>3678</v>
      </c>
      <c r="B3350" s="79" t="s">
        <v>7638</v>
      </c>
    </row>
    <row r="3351" spans="1:2" ht="15">
      <c r="A3351" s="80" t="s">
        <v>3679</v>
      </c>
      <c r="B3351" s="79" t="s">
        <v>7638</v>
      </c>
    </row>
    <row r="3352" spans="1:2" ht="15">
      <c r="A3352" s="80" t="s">
        <v>3680</v>
      </c>
      <c r="B3352" s="79" t="s">
        <v>7638</v>
      </c>
    </row>
    <row r="3353" spans="1:2" ht="15">
      <c r="A3353" s="80" t="s">
        <v>3681</v>
      </c>
      <c r="B3353" s="79" t="s">
        <v>7638</v>
      </c>
    </row>
    <row r="3354" spans="1:2" ht="15">
      <c r="A3354" s="80" t="s">
        <v>3682</v>
      </c>
      <c r="B3354" s="79" t="s">
        <v>7638</v>
      </c>
    </row>
    <row r="3355" spans="1:2" ht="15">
      <c r="A3355" s="80" t="s">
        <v>3683</v>
      </c>
      <c r="B3355" s="79" t="s">
        <v>7638</v>
      </c>
    </row>
    <row r="3356" spans="1:2" ht="15">
      <c r="A3356" s="80" t="s">
        <v>3684</v>
      </c>
      <c r="B3356" s="79" t="s">
        <v>7638</v>
      </c>
    </row>
    <row r="3357" spans="1:2" ht="15">
      <c r="A3357" s="80" t="s">
        <v>3685</v>
      </c>
      <c r="B3357" s="79" t="s">
        <v>7638</v>
      </c>
    </row>
    <row r="3358" spans="1:2" ht="15">
      <c r="A3358" s="80" t="s">
        <v>3686</v>
      </c>
      <c r="B3358" s="79" t="s">
        <v>7638</v>
      </c>
    </row>
    <row r="3359" spans="1:2" ht="15">
      <c r="A3359" s="80" t="s">
        <v>3687</v>
      </c>
      <c r="B3359" s="79" t="s">
        <v>7638</v>
      </c>
    </row>
    <row r="3360" spans="1:2" ht="15">
      <c r="A3360" s="80" t="s">
        <v>3688</v>
      </c>
      <c r="B3360" s="79" t="s">
        <v>7638</v>
      </c>
    </row>
    <row r="3361" spans="1:2" ht="15">
      <c r="A3361" s="80" t="s">
        <v>3689</v>
      </c>
      <c r="B3361" s="79" t="s">
        <v>7638</v>
      </c>
    </row>
    <row r="3362" spans="1:2" ht="15">
      <c r="A3362" s="80" t="s">
        <v>3690</v>
      </c>
      <c r="B3362" s="79" t="s">
        <v>7638</v>
      </c>
    </row>
    <row r="3363" spans="1:2" ht="15">
      <c r="A3363" s="80" t="s">
        <v>3691</v>
      </c>
      <c r="B3363" s="79" t="s">
        <v>7638</v>
      </c>
    </row>
    <row r="3364" spans="1:2" ht="15">
      <c r="A3364" s="80" t="s">
        <v>3692</v>
      </c>
      <c r="B3364" s="79" t="s">
        <v>7638</v>
      </c>
    </row>
    <row r="3365" spans="1:2" ht="15">
      <c r="A3365" s="80" t="s">
        <v>3693</v>
      </c>
      <c r="B3365" s="79" t="s">
        <v>7638</v>
      </c>
    </row>
    <row r="3366" spans="1:2" ht="15">
      <c r="A3366" s="80" t="s">
        <v>3694</v>
      </c>
      <c r="B3366" s="79" t="s">
        <v>7638</v>
      </c>
    </row>
    <row r="3367" spans="1:2" ht="15">
      <c r="A3367" s="80" t="s">
        <v>3695</v>
      </c>
      <c r="B3367" s="79" t="s">
        <v>7638</v>
      </c>
    </row>
    <row r="3368" spans="1:2" ht="15">
      <c r="A3368" s="80" t="s">
        <v>3696</v>
      </c>
      <c r="B3368" s="79" t="s">
        <v>7638</v>
      </c>
    </row>
    <row r="3369" spans="1:2" ht="15">
      <c r="A3369" s="80" t="s">
        <v>3697</v>
      </c>
      <c r="B3369" s="79" t="s">
        <v>7638</v>
      </c>
    </row>
    <row r="3370" spans="1:2" ht="15">
      <c r="A3370" s="80" t="s">
        <v>3698</v>
      </c>
      <c r="B3370" s="79" t="s">
        <v>7638</v>
      </c>
    </row>
    <row r="3371" spans="1:2" ht="15">
      <c r="A3371" s="80" t="s">
        <v>3699</v>
      </c>
      <c r="B3371" s="79" t="s">
        <v>7638</v>
      </c>
    </row>
    <row r="3372" spans="1:2" ht="15">
      <c r="A3372" s="80" t="s">
        <v>3700</v>
      </c>
      <c r="B3372" s="79" t="s">
        <v>7638</v>
      </c>
    </row>
    <row r="3373" spans="1:2" ht="15">
      <c r="A3373" s="80" t="s">
        <v>3701</v>
      </c>
      <c r="B3373" s="79" t="s">
        <v>7638</v>
      </c>
    </row>
    <row r="3374" spans="1:2" ht="15">
      <c r="A3374" s="80" t="s">
        <v>3702</v>
      </c>
      <c r="B3374" s="79" t="s">
        <v>7638</v>
      </c>
    </row>
    <row r="3375" spans="1:2" ht="15">
      <c r="A3375" s="80" t="s">
        <v>3703</v>
      </c>
      <c r="B3375" s="79" t="s">
        <v>7638</v>
      </c>
    </row>
    <row r="3376" spans="1:2" ht="15">
      <c r="A3376" s="80" t="s">
        <v>3704</v>
      </c>
      <c r="B3376" s="79" t="s">
        <v>7638</v>
      </c>
    </row>
    <row r="3377" spans="1:2" ht="15">
      <c r="A3377" s="80" t="s">
        <v>3705</v>
      </c>
      <c r="B3377" s="79" t="s">
        <v>7638</v>
      </c>
    </row>
    <row r="3378" spans="1:2" ht="15">
      <c r="A3378" s="80" t="s">
        <v>3706</v>
      </c>
      <c r="B3378" s="79" t="s">
        <v>7638</v>
      </c>
    </row>
    <row r="3379" spans="1:2" ht="15">
      <c r="A3379" s="80" t="s">
        <v>3707</v>
      </c>
      <c r="B3379" s="79" t="s">
        <v>7638</v>
      </c>
    </row>
    <row r="3380" spans="1:2" ht="15">
      <c r="A3380" s="80" t="s">
        <v>3708</v>
      </c>
      <c r="B3380" s="79" t="s">
        <v>7638</v>
      </c>
    </row>
    <row r="3381" spans="1:2" ht="15">
      <c r="A3381" s="80" t="s">
        <v>3709</v>
      </c>
      <c r="B3381" s="79" t="s">
        <v>7638</v>
      </c>
    </row>
    <row r="3382" spans="1:2" ht="15">
      <c r="A3382" s="80" t="s">
        <v>3710</v>
      </c>
      <c r="B3382" s="79" t="s">
        <v>7638</v>
      </c>
    </row>
    <row r="3383" spans="1:2" ht="15">
      <c r="A3383" s="80" t="s">
        <v>3711</v>
      </c>
      <c r="B3383" s="79" t="s">
        <v>7638</v>
      </c>
    </row>
    <row r="3384" spans="1:2" ht="15">
      <c r="A3384" s="80" t="s">
        <v>3712</v>
      </c>
      <c r="B3384" s="79" t="s">
        <v>7638</v>
      </c>
    </row>
    <row r="3385" spans="1:2" ht="15">
      <c r="A3385" s="80" t="s">
        <v>3713</v>
      </c>
      <c r="B3385" s="79" t="s">
        <v>7638</v>
      </c>
    </row>
    <row r="3386" spans="1:2" ht="15">
      <c r="A3386" s="80" t="s">
        <v>3714</v>
      </c>
      <c r="B3386" s="79" t="s">
        <v>7638</v>
      </c>
    </row>
    <row r="3387" spans="1:2" ht="15">
      <c r="A3387" s="80" t="s">
        <v>3715</v>
      </c>
      <c r="B3387" s="79" t="s">
        <v>7638</v>
      </c>
    </row>
    <row r="3388" spans="1:2" ht="15">
      <c r="A3388" s="80" t="s">
        <v>3716</v>
      </c>
      <c r="B3388" s="79" t="s">
        <v>7638</v>
      </c>
    </row>
    <row r="3389" spans="1:2" ht="15">
      <c r="A3389" s="80" t="s">
        <v>3717</v>
      </c>
      <c r="B3389" s="79" t="s">
        <v>7638</v>
      </c>
    </row>
    <row r="3390" spans="1:2" ht="15">
      <c r="A3390" s="80" t="s">
        <v>3718</v>
      </c>
      <c r="B3390" s="79" t="s">
        <v>7638</v>
      </c>
    </row>
    <row r="3391" spans="1:2" ht="15">
      <c r="A3391" s="80" t="s">
        <v>3719</v>
      </c>
      <c r="B3391" s="79" t="s">
        <v>7638</v>
      </c>
    </row>
    <row r="3392" spans="1:2" ht="15">
      <c r="A3392" s="80" t="s">
        <v>3720</v>
      </c>
      <c r="B3392" s="79" t="s">
        <v>7638</v>
      </c>
    </row>
    <row r="3393" spans="1:2" ht="15">
      <c r="A3393" s="80" t="s">
        <v>3721</v>
      </c>
      <c r="B3393" s="79" t="s">
        <v>7638</v>
      </c>
    </row>
    <row r="3394" spans="1:2" ht="15">
      <c r="A3394" s="80" t="s">
        <v>3722</v>
      </c>
      <c r="B3394" s="79" t="s">
        <v>7638</v>
      </c>
    </row>
    <row r="3395" spans="1:2" ht="15">
      <c r="A3395" s="80" t="s">
        <v>3723</v>
      </c>
      <c r="B3395" s="79" t="s">
        <v>7638</v>
      </c>
    </row>
    <row r="3396" spans="1:2" ht="15">
      <c r="A3396" s="80" t="s">
        <v>3724</v>
      </c>
      <c r="B3396" s="79" t="s">
        <v>7638</v>
      </c>
    </row>
    <row r="3397" spans="1:2" ht="15">
      <c r="A3397" s="80" t="s">
        <v>3725</v>
      </c>
      <c r="B3397" s="79" t="s">
        <v>7638</v>
      </c>
    </row>
    <row r="3398" spans="1:2" ht="15">
      <c r="A3398" s="80" t="s">
        <v>3726</v>
      </c>
      <c r="B3398" s="79" t="s">
        <v>7638</v>
      </c>
    </row>
    <row r="3399" spans="1:2" ht="15">
      <c r="A3399" s="80" t="s">
        <v>3727</v>
      </c>
      <c r="B3399" s="79" t="s">
        <v>7638</v>
      </c>
    </row>
    <row r="3400" spans="1:2" ht="15">
      <c r="A3400" s="80" t="s">
        <v>3728</v>
      </c>
      <c r="B3400" s="79" t="s">
        <v>7638</v>
      </c>
    </row>
    <row r="3401" spans="1:2" ht="15">
      <c r="A3401" s="80" t="s">
        <v>3729</v>
      </c>
      <c r="B3401" s="79" t="s">
        <v>7638</v>
      </c>
    </row>
    <row r="3402" spans="1:2" ht="15">
      <c r="A3402" s="80" t="s">
        <v>3730</v>
      </c>
      <c r="B3402" s="79" t="s">
        <v>7638</v>
      </c>
    </row>
    <row r="3403" spans="1:2" ht="15">
      <c r="A3403" s="80" t="s">
        <v>3731</v>
      </c>
      <c r="B3403" s="79" t="s">
        <v>7638</v>
      </c>
    </row>
    <row r="3404" spans="1:2" ht="15">
      <c r="A3404" s="80" t="s">
        <v>3732</v>
      </c>
      <c r="B3404" s="79" t="s">
        <v>7638</v>
      </c>
    </row>
    <row r="3405" spans="1:2" ht="15">
      <c r="A3405" s="80" t="s">
        <v>3733</v>
      </c>
      <c r="B3405" s="79" t="s">
        <v>7638</v>
      </c>
    </row>
    <row r="3406" spans="1:2" ht="15">
      <c r="A3406" s="80" t="s">
        <v>3734</v>
      </c>
      <c r="B3406" s="79" t="s">
        <v>7638</v>
      </c>
    </row>
    <row r="3407" spans="1:2" ht="15">
      <c r="A3407" s="80" t="s">
        <v>3735</v>
      </c>
      <c r="B3407" s="79" t="s">
        <v>7638</v>
      </c>
    </row>
    <row r="3408" spans="1:2" ht="15">
      <c r="A3408" s="80" t="s">
        <v>3736</v>
      </c>
      <c r="B3408" s="79" t="s">
        <v>7638</v>
      </c>
    </row>
    <row r="3409" spans="1:2" ht="15">
      <c r="A3409" s="80" t="s">
        <v>3737</v>
      </c>
      <c r="B3409" s="79" t="s">
        <v>7638</v>
      </c>
    </row>
    <row r="3410" spans="1:2" ht="15">
      <c r="A3410" s="80" t="s">
        <v>3738</v>
      </c>
      <c r="B3410" s="79" t="s">
        <v>7638</v>
      </c>
    </row>
    <row r="3411" spans="1:2" ht="15">
      <c r="A3411" s="80" t="s">
        <v>3739</v>
      </c>
      <c r="B3411" s="79" t="s">
        <v>7638</v>
      </c>
    </row>
    <row r="3412" spans="1:2" ht="15">
      <c r="A3412" s="80" t="s">
        <v>3740</v>
      </c>
      <c r="B3412" s="79" t="s">
        <v>7638</v>
      </c>
    </row>
    <row r="3413" spans="1:2" ht="15">
      <c r="A3413" s="80" t="s">
        <v>3741</v>
      </c>
      <c r="B3413" s="79" t="s">
        <v>7638</v>
      </c>
    </row>
    <row r="3414" spans="1:2" ht="15">
      <c r="A3414" s="80" t="s">
        <v>3742</v>
      </c>
      <c r="B3414" s="79" t="s">
        <v>7638</v>
      </c>
    </row>
    <row r="3415" spans="1:2" ht="15">
      <c r="A3415" s="80" t="s">
        <v>3743</v>
      </c>
      <c r="B3415" s="79" t="s">
        <v>7638</v>
      </c>
    </row>
    <row r="3416" spans="1:2" ht="15">
      <c r="A3416" s="80" t="s">
        <v>3744</v>
      </c>
      <c r="B3416" s="79" t="s">
        <v>7638</v>
      </c>
    </row>
    <row r="3417" spans="1:2" ht="15">
      <c r="A3417" s="80" t="s">
        <v>3745</v>
      </c>
      <c r="B3417" s="79" t="s">
        <v>7638</v>
      </c>
    </row>
    <row r="3418" spans="1:2" ht="15">
      <c r="A3418" s="80" t="s">
        <v>3746</v>
      </c>
      <c r="B3418" s="79" t="s">
        <v>7638</v>
      </c>
    </row>
    <row r="3419" spans="1:2" ht="15">
      <c r="A3419" s="80" t="s">
        <v>3747</v>
      </c>
      <c r="B3419" s="79" t="s">
        <v>7638</v>
      </c>
    </row>
    <row r="3420" spans="1:2" ht="15">
      <c r="A3420" s="80" t="s">
        <v>3748</v>
      </c>
      <c r="B3420" s="79" t="s">
        <v>7638</v>
      </c>
    </row>
    <row r="3421" spans="1:2" ht="15">
      <c r="A3421" s="80" t="s">
        <v>3749</v>
      </c>
      <c r="B3421" s="79" t="s">
        <v>7638</v>
      </c>
    </row>
    <row r="3422" spans="1:2" ht="15">
      <c r="A3422" s="80" t="s">
        <v>3750</v>
      </c>
      <c r="B3422" s="79" t="s">
        <v>7638</v>
      </c>
    </row>
    <row r="3423" spans="1:2" ht="15">
      <c r="A3423" s="80" t="s">
        <v>3751</v>
      </c>
      <c r="B3423" s="79" t="s">
        <v>7638</v>
      </c>
    </row>
    <row r="3424" spans="1:2" ht="15">
      <c r="A3424" s="80" t="s">
        <v>3752</v>
      </c>
      <c r="B3424" s="79" t="s">
        <v>7638</v>
      </c>
    </row>
    <row r="3425" spans="1:2" ht="15">
      <c r="A3425" s="80" t="s">
        <v>3753</v>
      </c>
      <c r="B3425" s="79" t="s">
        <v>7638</v>
      </c>
    </row>
    <row r="3426" spans="1:2" ht="15">
      <c r="A3426" s="80" t="s">
        <v>3754</v>
      </c>
      <c r="B3426" s="79" t="s">
        <v>7638</v>
      </c>
    </row>
    <row r="3427" spans="1:2" ht="15">
      <c r="A3427" s="80" t="s">
        <v>3755</v>
      </c>
      <c r="B3427" s="79" t="s">
        <v>7638</v>
      </c>
    </row>
    <row r="3428" spans="1:2" ht="15">
      <c r="A3428" s="80" t="s">
        <v>3756</v>
      </c>
      <c r="B3428" s="79" t="s">
        <v>7638</v>
      </c>
    </row>
    <row r="3429" spans="1:2" ht="15">
      <c r="A3429" s="80" t="s">
        <v>3757</v>
      </c>
      <c r="B3429" s="79" t="s">
        <v>7638</v>
      </c>
    </row>
    <row r="3430" spans="1:2" ht="15">
      <c r="A3430" s="80" t="s">
        <v>3758</v>
      </c>
      <c r="B3430" s="79" t="s">
        <v>7638</v>
      </c>
    </row>
    <row r="3431" spans="1:2" ht="15">
      <c r="A3431" s="80" t="s">
        <v>3759</v>
      </c>
      <c r="B3431" s="79" t="s">
        <v>7638</v>
      </c>
    </row>
    <row r="3432" spans="1:2" ht="15">
      <c r="A3432" s="80" t="s">
        <v>3760</v>
      </c>
      <c r="B3432" s="79" t="s">
        <v>7638</v>
      </c>
    </row>
    <row r="3433" spans="1:2" ht="15">
      <c r="A3433" s="80" t="s">
        <v>3761</v>
      </c>
      <c r="B3433" s="79" t="s">
        <v>7638</v>
      </c>
    </row>
    <row r="3434" spans="1:2" ht="15">
      <c r="A3434" s="80" t="s">
        <v>3762</v>
      </c>
      <c r="B3434" s="79" t="s">
        <v>7638</v>
      </c>
    </row>
    <row r="3435" spans="1:2" ht="15">
      <c r="A3435" s="80" t="s">
        <v>3763</v>
      </c>
      <c r="B3435" s="79" t="s">
        <v>7638</v>
      </c>
    </row>
    <row r="3436" spans="1:2" ht="15">
      <c r="A3436" s="80" t="s">
        <v>3764</v>
      </c>
      <c r="B3436" s="79" t="s">
        <v>7638</v>
      </c>
    </row>
    <row r="3437" spans="1:2" ht="15">
      <c r="A3437" s="80" t="s">
        <v>3765</v>
      </c>
      <c r="B3437" s="79" t="s">
        <v>7638</v>
      </c>
    </row>
    <row r="3438" spans="1:2" ht="15">
      <c r="A3438" s="80" t="s">
        <v>3766</v>
      </c>
      <c r="B3438" s="79" t="s">
        <v>7638</v>
      </c>
    </row>
    <row r="3439" spans="1:2" ht="15">
      <c r="A3439" s="80" t="s">
        <v>3767</v>
      </c>
      <c r="B3439" s="79" t="s">
        <v>7638</v>
      </c>
    </row>
    <row r="3440" spans="1:2" ht="15">
      <c r="A3440" s="80" t="s">
        <v>3768</v>
      </c>
      <c r="B3440" s="79" t="s">
        <v>7638</v>
      </c>
    </row>
    <row r="3441" spans="1:2" ht="15">
      <c r="A3441" s="80" t="s">
        <v>3769</v>
      </c>
      <c r="B3441" s="79" t="s">
        <v>7638</v>
      </c>
    </row>
    <row r="3442" spans="1:2" ht="15">
      <c r="A3442" s="80" t="s">
        <v>3770</v>
      </c>
      <c r="B3442" s="79" t="s">
        <v>7638</v>
      </c>
    </row>
    <row r="3443" spans="1:2" ht="15">
      <c r="A3443" s="80" t="s">
        <v>3771</v>
      </c>
      <c r="B3443" s="79" t="s">
        <v>7638</v>
      </c>
    </row>
    <row r="3444" spans="1:2" ht="15">
      <c r="A3444" s="80" t="s">
        <v>3772</v>
      </c>
      <c r="B3444" s="79" t="s">
        <v>7638</v>
      </c>
    </row>
    <row r="3445" spans="1:2" ht="15">
      <c r="A3445" s="80" t="s">
        <v>3773</v>
      </c>
      <c r="B3445" s="79" t="s">
        <v>7638</v>
      </c>
    </row>
    <row r="3446" spans="1:2" ht="15">
      <c r="A3446" s="80" t="s">
        <v>3774</v>
      </c>
      <c r="B3446" s="79" t="s">
        <v>7638</v>
      </c>
    </row>
    <row r="3447" spans="1:2" ht="15">
      <c r="A3447" s="80" t="s">
        <v>3775</v>
      </c>
      <c r="B3447" s="79" t="s">
        <v>7638</v>
      </c>
    </row>
    <row r="3448" spans="1:2" ht="15">
      <c r="A3448" s="80" t="s">
        <v>3776</v>
      </c>
      <c r="B3448" s="79" t="s">
        <v>7638</v>
      </c>
    </row>
    <row r="3449" spans="1:2" ht="15">
      <c r="A3449" s="80" t="s">
        <v>3777</v>
      </c>
      <c r="B3449" s="79" t="s">
        <v>7638</v>
      </c>
    </row>
    <row r="3450" spans="1:2" ht="15">
      <c r="A3450" s="80" t="s">
        <v>3778</v>
      </c>
      <c r="B3450" s="79" t="s">
        <v>7638</v>
      </c>
    </row>
    <row r="3451" spans="1:2" ht="15">
      <c r="A3451" s="80" t="s">
        <v>3779</v>
      </c>
      <c r="B3451" s="79" t="s">
        <v>7638</v>
      </c>
    </row>
    <row r="3452" spans="1:2" ht="15">
      <c r="A3452" s="80" t="s">
        <v>3780</v>
      </c>
      <c r="B3452" s="79" t="s">
        <v>7638</v>
      </c>
    </row>
    <row r="3453" spans="1:2" ht="15">
      <c r="A3453" s="80" t="s">
        <v>3781</v>
      </c>
      <c r="B3453" s="79" t="s">
        <v>7638</v>
      </c>
    </row>
    <row r="3454" spans="1:2" ht="15">
      <c r="A3454" s="80" t="s">
        <v>3782</v>
      </c>
      <c r="B3454" s="79" t="s">
        <v>7638</v>
      </c>
    </row>
    <row r="3455" spans="1:2" ht="15">
      <c r="A3455" s="80" t="s">
        <v>3783</v>
      </c>
      <c r="B3455" s="79" t="s">
        <v>7638</v>
      </c>
    </row>
    <row r="3456" spans="1:2" ht="15">
      <c r="A3456" s="80" t="s">
        <v>3784</v>
      </c>
      <c r="B3456" s="79" t="s">
        <v>7638</v>
      </c>
    </row>
    <row r="3457" spans="1:2" ht="15">
      <c r="A3457" s="80" t="s">
        <v>3785</v>
      </c>
      <c r="B3457" s="79" t="s">
        <v>7638</v>
      </c>
    </row>
    <row r="3458" spans="1:2" ht="15">
      <c r="A3458" s="80" t="s">
        <v>3786</v>
      </c>
      <c r="B3458" s="79" t="s">
        <v>7638</v>
      </c>
    </row>
    <row r="3459" spans="1:2" ht="15">
      <c r="A3459" s="80" t="s">
        <v>3787</v>
      </c>
      <c r="B3459" s="79" t="s">
        <v>7638</v>
      </c>
    </row>
    <row r="3460" spans="1:2" ht="15">
      <c r="A3460" s="80" t="s">
        <v>3788</v>
      </c>
      <c r="B3460" s="79" t="s">
        <v>7638</v>
      </c>
    </row>
    <row r="3461" spans="1:2" ht="15">
      <c r="A3461" s="80" t="s">
        <v>3789</v>
      </c>
      <c r="B3461" s="79" t="s">
        <v>7638</v>
      </c>
    </row>
    <row r="3462" spans="1:2" ht="15">
      <c r="A3462" s="80" t="s">
        <v>3790</v>
      </c>
      <c r="B3462" s="79" t="s">
        <v>7638</v>
      </c>
    </row>
    <row r="3463" spans="1:2" ht="15">
      <c r="A3463" s="80" t="s">
        <v>3791</v>
      </c>
      <c r="B3463" s="79" t="s">
        <v>7638</v>
      </c>
    </row>
    <row r="3464" spans="1:2" ht="15">
      <c r="A3464" s="80" t="s">
        <v>3792</v>
      </c>
      <c r="B3464" s="79" t="s">
        <v>7638</v>
      </c>
    </row>
    <row r="3465" spans="1:2" ht="15">
      <c r="A3465" s="80" t="s">
        <v>3793</v>
      </c>
      <c r="B3465" s="79" t="s">
        <v>7638</v>
      </c>
    </row>
    <row r="3466" spans="1:2" ht="15">
      <c r="A3466" s="80" t="s">
        <v>3794</v>
      </c>
      <c r="B3466" s="79" t="s">
        <v>7638</v>
      </c>
    </row>
    <row r="3467" spans="1:2" ht="15">
      <c r="A3467" s="80" t="s">
        <v>3795</v>
      </c>
      <c r="B3467" s="79" t="s">
        <v>7638</v>
      </c>
    </row>
    <row r="3468" spans="1:2" ht="15">
      <c r="A3468" s="80" t="s">
        <v>3796</v>
      </c>
      <c r="B3468" s="79" t="s">
        <v>7638</v>
      </c>
    </row>
    <row r="3469" spans="1:2" ht="15">
      <c r="A3469" s="80" t="s">
        <v>3797</v>
      </c>
      <c r="B3469" s="79" t="s">
        <v>7638</v>
      </c>
    </row>
    <row r="3470" spans="1:2" ht="15">
      <c r="A3470" s="80" t="s">
        <v>3798</v>
      </c>
      <c r="B3470" s="79" t="s">
        <v>7638</v>
      </c>
    </row>
    <row r="3471" spans="1:2" ht="15">
      <c r="A3471" s="80" t="s">
        <v>3799</v>
      </c>
      <c r="B3471" s="79" t="s">
        <v>7638</v>
      </c>
    </row>
    <row r="3472" spans="1:2" ht="15">
      <c r="A3472" s="80" t="s">
        <v>3800</v>
      </c>
      <c r="B3472" s="79" t="s">
        <v>7638</v>
      </c>
    </row>
    <row r="3473" spans="1:2" ht="15">
      <c r="A3473" s="80" t="s">
        <v>3801</v>
      </c>
      <c r="B3473" s="79" t="s">
        <v>7638</v>
      </c>
    </row>
    <row r="3474" spans="1:2" ht="15">
      <c r="A3474" s="80" t="s">
        <v>3802</v>
      </c>
      <c r="B3474" s="79" t="s">
        <v>7638</v>
      </c>
    </row>
    <row r="3475" spans="1:2" ht="15">
      <c r="A3475" s="80" t="s">
        <v>3803</v>
      </c>
      <c r="B3475" s="79" t="s">
        <v>7638</v>
      </c>
    </row>
    <row r="3476" spans="1:2" ht="15">
      <c r="A3476" s="80" t="s">
        <v>3804</v>
      </c>
      <c r="B3476" s="79" t="s">
        <v>7638</v>
      </c>
    </row>
    <row r="3477" spans="1:2" ht="15">
      <c r="A3477" s="80" t="s">
        <v>3805</v>
      </c>
      <c r="B3477" s="79" t="s">
        <v>7638</v>
      </c>
    </row>
    <row r="3478" spans="1:2" ht="15">
      <c r="A3478" s="80" t="s">
        <v>3806</v>
      </c>
      <c r="B3478" s="79" t="s">
        <v>7638</v>
      </c>
    </row>
    <row r="3479" spans="1:2" ht="15">
      <c r="A3479" s="80" t="s">
        <v>3807</v>
      </c>
      <c r="B3479" s="79" t="s">
        <v>7638</v>
      </c>
    </row>
    <row r="3480" spans="1:2" ht="15">
      <c r="A3480" s="80" t="s">
        <v>3808</v>
      </c>
      <c r="B3480" s="79" t="s">
        <v>7638</v>
      </c>
    </row>
    <row r="3481" spans="1:2" ht="15">
      <c r="A3481" s="80" t="s">
        <v>3809</v>
      </c>
      <c r="B3481" s="79" t="s">
        <v>7638</v>
      </c>
    </row>
    <row r="3482" spans="1:2" ht="15">
      <c r="A3482" s="80" t="s">
        <v>3810</v>
      </c>
      <c r="B3482" s="79" t="s">
        <v>7638</v>
      </c>
    </row>
    <row r="3483" spans="1:2" ht="15">
      <c r="A3483" s="80" t="s">
        <v>3811</v>
      </c>
      <c r="B3483" s="79" t="s">
        <v>7638</v>
      </c>
    </row>
    <row r="3484" spans="1:2" ht="15">
      <c r="A3484" s="80" t="s">
        <v>3812</v>
      </c>
      <c r="B3484" s="79" t="s">
        <v>7638</v>
      </c>
    </row>
    <row r="3485" spans="1:2" ht="15">
      <c r="A3485" s="80" t="s">
        <v>3813</v>
      </c>
      <c r="B3485" s="79" t="s">
        <v>7638</v>
      </c>
    </row>
    <row r="3486" spans="1:2" ht="15">
      <c r="A3486" s="80" t="s">
        <v>3814</v>
      </c>
      <c r="B3486" s="79" t="s">
        <v>7638</v>
      </c>
    </row>
    <row r="3487" spans="1:2" ht="15">
      <c r="A3487" s="80" t="s">
        <v>3815</v>
      </c>
      <c r="B3487" s="79" t="s">
        <v>7638</v>
      </c>
    </row>
    <row r="3488" spans="1:2" ht="15">
      <c r="A3488" s="80" t="s">
        <v>3816</v>
      </c>
      <c r="B3488" s="79" t="s">
        <v>7638</v>
      </c>
    </row>
    <row r="3489" spans="1:2" ht="15">
      <c r="A3489" s="80" t="s">
        <v>3817</v>
      </c>
      <c r="B3489" s="79" t="s">
        <v>7638</v>
      </c>
    </row>
    <row r="3490" spans="1:2" ht="15">
      <c r="A3490" s="80" t="s">
        <v>3818</v>
      </c>
      <c r="B3490" s="79" t="s">
        <v>7638</v>
      </c>
    </row>
    <row r="3491" spans="1:2" ht="15">
      <c r="A3491" s="80" t="s">
        <v>3819</v>
      </c>
      <c r="B3491" s="79" t="s">
        <v>7638</v>
      </c>
    </row>
    <row r="3492" spans="1:2" ht="15">
      <c r="A3492" s="80" t="s">
        <v>3820</v>
      </c>
      <c r="B3492" s="79" t="s">
        <v>7638</v>
      </c>
    </row>
    <row r="3493" spans="1:2" ht="15">
      <c r="A3493" s="80" t="s">
        <v>3821</v>
      </c>
      <c r="B3493" s="79" t="s">
        <v>7638</v>
      </c>
    </row>
    <row r="3494" spans="1:2" ht="15">
      <c r="A3494" s="80" t="s">
        <v>3822</v>
      </c>
      <c r="B3494" s="79" t="s">
        <v>7638</v>
      </c>
    </row>
    <row r="3495" spans="1:2" ht="15">
      <c r="A3495" s="80" t="s">
        <v>3823</v>
      </c>
      <c r="B3495" s="79" t="s">
        <v>7638</v>
      </c>
    </row>
    <row r="3496" spans="1:2" ht="15">
      <c r="A3496" s="80" t="s">
        <v>3824</v>
      </c>
      <c r="B3496" s="79" t="s">
        <v>7638</v>
      </c>
    </row>
    <row r="3497" spans="1:2" ht="15">
      <c r="A3497" s="80" t="s">
        <v>3825</v>
      </c>
      <c r="B3497" s="79" t="s">
        <v>7638</v>
      </c>
    </row>
    <row r="3498" spans="1:2" ht="15">
      <c r="A3498" s="80" t="s">
        <v>3826</v>
      </c>
      <c r="B3498" s="79" t="s">
        <v>7638</v>
      </c>
    </row>
    <row r="3499" spans="1:2" ht="15">
      <c r="A3499" s="80" t="s">
        <v>3827</v>
      </c>
      <c r="B3499" s="79" t="s">
        <v>7638</v>
      </c>
    </row>
    <row r="3500" spans="1:2" ht="15">
      <c r="A3500" s="80" t="s">
        <v>3828</v>
      </c>
      <c r="B3500" s="79" t="s">
        <v>7638</v>
      </c>
    </row>
    <row r="3501" spans="1:2" ht="15">
      <c r="A3501" s="80" t="s">
        <v>3829</v>
      </c>
      <c r="B3501" s="79" t="s">
        <v>7638</v>
      </c>
    </row>
    <row r="3502" spans="1:2" ht="15">
      <c r="A3502" s="80" t="s">
        <v>3830</v>
      </c>
      <c r="B3502" s="79" t="s">
        <v>7638</v>
      </c>
    </row>
    <row r="3503" spans="1:2" ht="15">
      <c r="A3503" s="80" t="s">
        <v>3831</v>
      </c>
      <c r="B3503" s="79" t="s">
        <v>7638</v>
      </c>
    </row>
    <row r="3504" spans="1:2" ht="15">
      <c r="A3504" s="80" t="s">
        <v>3832</v>
      </c>
      <c r="B3504" s="79" t="s">
        <v>7638</v>
      </c>
    </row>
    <row r="3505" spans="1:2" ht="15">
      <c r="A3505" s="80" t="s">
        <v>3833</v>
      </c>
      <c r="B3505" s="79" t="s">
        <v>7638</v>
      </c>
    </row>
    <row r="3506" spans="1:2" ht="15">
      <c r="A3506" s="80" t="s">
        <v>3834</v>
      </c>
      <c r="B3506" s="79" t="s">
        <v>7638</v>
      </c>
    </row>
    <row r="3507" spans="1:2" ht="15">
      <c r="A3507" s="80" t="s">
        <v>3835</v>
      </c>
      <c r="B3507" s="79" t="s">
        <v>7638</v>
      </c>
    </row>
    <row r="3508" spans="1:2" ht="15">
      <c r="A3508" s="80" t="s">
        <v>3836</v>
      </c>
      <c r="B3508" s="79" t="s">
        <v>7638</v>
      </c>
    </row>
    <row r="3509" spans="1:2" ht="15">
      <c r="A3509" s="80" t="s">
        <v>3837</v>
      </c>
      <c r="B3509" s="79" t="s">
        <v>7638</v>
      </c>
    </row>
    <row r="3510" spans="1:2" ht="15">
      <c r="A3510" s="80" t="s">
        <v>3838</v>
      </c>
      <c r="B3510" s="79" t="s">
        <v>7638</v>
      </c>
    </row>
    <row r="3511" spans="1:2" ht="15">
      <c r="A3511" s="80" t="s">
        <v>3839</v>
      </c>
      <c r="B3511" s="79" t="s">
        <v>7638</v>
      </c>
    </row>
    <row r="3512" spans="1:2" ht="15">
      <c r="A3512" s="80" t="s">
        <v>3840</v>
      </c>
      <c r="B3512" s="79" t="s">
        <v>7638</v>
      </c>
    </row>
    <row r="3513" spans="1:2" ht="15">
      <c r="A3513" s="80" t="s">
        <v>3841</v>
      </c>
      <c r="B3513" s="79" t="s">
        <v>7638</v>
      </c>
    </row>
    <row r="3514" spans="1:2" ht="15">
      <c r="A3514" s="80" t="s">
        <v>3842</v>
      </c>
      <c r="B3514" s="79" t="s">
        <v>7638</v>
      </c>
    </row>
    <row r="3515" spans="1:2" ht="15">
      <c r="A3515" s="80" t="s">
        <v>3843</v>
      </c>
      <c r="B3515" s="79" t="s">
        <v>7638</v>
      </c>
    </row>
    <row r="3516" spans="1:2" ht="15">
      <c r="A3516" s="80" t="s">
        <v>3844</v>
      </c>
      <c r="B3516" s="79" t="s">
        <v>7638</v>
      </c>
    </row>
    <row r="3517" spans="1:2" ht="15">
      <c r="A3517" s="80" t="s">
        <v>3845</v>
      </c>
      <c r="B3517" s="79" t="s">
        <v>7638</v>
      </c>
    </row>
    <row r="3518" spans="1:2" ht="15">
      <c r="A3518" s="80" t="s">
        <v>3846</v>
      </c>
      <c r="B3518" s="79" t="s">
        <v>7638</v>
      </c>
    </row>
    <row r="3519" spans="1:2" ht="15">
      <c r="A3519" s="80" t="s">
        <v>3847</v>
      </c>
      <c r="B3519" s="79" t="s">
        <v>7638</v>
      </c>
    </row>
    <row r="3520" spans="1:2" ht="15">
      <c r="A3520" s="80" t="s">
        <v>3848</v>
      </c>
      <c r="B3520" s="79" t="s">
        <v>7638</v>
      </c>
    </row>
    <row r="3521" spans="1:2" ht="15">
      <c r="A3521" s="80" t="s">
        <v>3849</v>
      </c>
      <c r="B3521" s="79" t="s">
        <v>7638</v>
      </c>
    </row>
    <row r="3522" spans="1:2" ht="15">
      <c r="A3522" s="80" t="s">
        <v>3850</v>
      </c>
      <c r="B3522" s="79" t="s">
        <v>7638</v>
      </c>
    </row>
    <row r="3523" spans="1:2" ht="15">
      <c r="A3523" s="80" t="s">
        <v>3851</v>
      </c>
      <c r="B3523" s="79" t="s">
        <v>7638</v>
      </c>
    </row>
    <row r="3524" spans="1:2" ht="15">
      <c r="A3524" s="80" t="s">
        <v>3852</v>
      </c>
      <c r="B3524" s="79" t="s">
        <v>7638</v>
      </c>
    </row>
    <row r="3525" spans="1:2" ht="15">
      <c r="A3525" s="80" t="s">
        <v>3853</v>
      </c>
      <c r="B3525" s="79" t="s">
        <v>7638</v>
      </c>
    </row>
    <row r="3526" spans="1:2" ht="15">
      <c r="A3526" s="80" t="s">
        <v>3854</v>
      </c>
      <c r="B3526" s="79" t="s">
        <v>7638</v>
      </c>
    </row>
    <row r="3527" spans="1:2" ht="15">
      <c r="A3527" s="80" t="s">
        <v>3855</v>
      </c>
      <c r="B3527" s="79" t="s">
        <v>7638</v>
      </c>
    </row>
    <row r="3528" spans="1:2" ht="15">
      <c r="A3528" s="80" t="s">
        <v>3856</v>
      </c>
      <c r="B3528" s="79" t="s">
        <v>7638</v>
      </c>
    </row>
    <row r="3529" spans="1:2" ht="15">
      <c r="A3529" s="80" t="s">
        <v>3857</v>
      </c>
      <c r="B3529" s="79" t="s">
        <v>7638</v>
      </c>
    </row>
    <row r="3530" spans="1:2" ht="15">
      <c r="A3530" s="80" t="s">
        <v>3858</v>
      </c>
      <c r="B3530" s="79" t="s">
        <v>7638</v>
      </c>
    </row>
    <row r="3531" spans="1:2" ht="15">
      <c r="A3531" s="80" t="s">
        <v>3859</v>
      </c>
      <c r="B3531" s="79" t="s">
        <v>7638</v>
      </c>
    </row>
    <row r="3532" spans="1:2" ht="15">
      <c r="A3532" s="80" t="s">
        <v>3860</v>
      </c>
      <c r="B3532" s="79" t="s">
        <v>7638</v>
      </c>
    </row>
    <row r="3533" spans="1:2" ht="15">
      <c r="A3533" s="80" t="s">
        <v>3861</v>
      </c>
      <c r="B3533" s="79" t="s">
        <v>7638</v>
      </c>
    </row>
    <row r="3534" spans="1:2" ht="15">
      <c r="A3534" s="80" t="s">
        <v>3862</v>
      </c>
      <c r="B3534" s="79" t="s">
        <v>7638</v>
      </c>
    </row>
    <row r="3535" spans="1:2" ht="15">
      <c r="A3535" s="80" t="s">
        <v>3863</v>
      </c>
      <c r="B3535" s="79" t="s">
        <v>7638</v>
      </c>
    </row>
    <row r="3536" spans="1:2" ht="15">
      <c r="A3536" s="80" t="s">
        <v>3864</v>
      </c>
      <c r="B3536" s="79" t="s">
        <v>7638</v>
      </c>
    </row>
    <row r="3537" spans="1:2" ht="15">
      <c r="A3537" s="80" t="s">
        <v>3865</v>
      </c>
      <c r="B3537" s="79" t="s">
        <v>7638</v>
      </c>
    </row>
    <row r="3538" spans="1:2" ht="15">
      <c r="A3538" s="80" t="s">
        <v>3866</v>
      </c>
      <c r="B3538" s="79" t="s">
        <v>7638</v>
      </c>
    </row>
    <row r="3539" spans="1:2" ht="15">
      <c r="A3539" s="80" t="s">
        <v>3867</v>
      </c>
      <c r="B3539" s="79" t="s">
        <v>7638</v>
      </c>
    </row>
    <row r="3540" spans="1:2" ht="15">
      <c r="A3540" s="80" t="s">
        <v>3868</v>
      </c>
      <c r="B3540" s="79" t="s">
        <v>7638</v>
      </c>
    </row>
    <row r="3541" spans="1:2" ht="15">
      <c r="A3541" s="80" t="s">
        <v>3869</v>
      </c>
      <c r="B3541" s="79" t="s">
        <v>7638</v>
      </c>
    </row>
    <row r="3542" spans="1:2" ht="15">
      <c r="A3542" s="80" t="s">
        <v>3870</v>
      </c>
      <c r="B3542" s="79" t="s">
        <v>7638</v>
      </c>
    </row>
    <row r="3543" spans="1:2" ht="15">
      <c r="A3543" s="80" t="s">
        <v>3871</v>
      </c>
      <c r="B3543" s="79" t="s">
        <v>7638</v>
      </c>
    </row>
    <row r="3544" spans="1:2" ht="15">
      <c r="A3544" s="80" t="s">
        <v>3872</v>
      </c>
      <c r="B3544" s="79" t="s">
        <v>7638</v>
      </c>
    </row>
    <row r="3545" spans="1:2" ht="15">
      <c r="A3545" s="80" t="s">
        <v>3873</v>
      </c>
      <c r="B3545" s="79" t="s">
        <v>7638</v>
      </c>
    </row>
    <row r="3546" spans="1:2" ht="15">
      <c r="A3546" s="80" t="s">
        <v>3874</v>
      </c>
      <c r="B3546" s="79" t="s">
        <v>7638</v>
      </c>
    </row>
    <row r="3547" spans="1:2" ht="15">
      <c r="A3547" s="80" t="s">
        <v>3875</v>
      </c>
      <c r="B3547" s="79" t="s">
        <v>7638</v>
      </c>
    </row>
    <row r="3548" spans="1:2" ht="15">
      <c r="A3548" s="80" t="s">
        <v>3876</v>
      </c>
      <c r="B3548" s="79" t="s">
        <v>7638</v>
      </c>
    </row>
    <row r="3549" spans="1:2" ht="15">
      <c r="A3549" s="80" t="s">
        <v>3877</v>
      </c>
      <c r="B3549" s="79" t="s">
        <v>7638</v>
      </c>
    </row>
    <row r="3550" spans="1:2" ht="15">
      <c r="A3550" s="80" t="s">
        <v>3878</v>
      </c>
      <c r="B3550" s="79" t="s">
        <v>7638</v>
      </c>
    </row>
    <row r="3551" spans="1:2" ht="15">
      <c r="A3551" s="80" t="s">
        <v>3879</v>
      </c>
      <c r="B3551" s="79" t="s">
        <v>7638</v>
      </c>
    </row>
    <row r="3552" spans="1:2" ht="15">
      <c r="A3552" s="80" t="s">
        <v>3880</v>
      </c>
      <c r="B3552" s="79" t="s">
        <v>7638</v>
      </c>
    </row>
    <row r="3553" spans="1:2" ht="15">
      <c r="A3553" s="80" t="s">
        <v>3881</v>
      </c>
      <c r="B3553" s="79" t="s">
        <v>7638</v>
      </c>
    </row>
    <row r="3554" spans="1:2" ht="15">
      <c r="A3554" s="80" t="s">
        <v>3882</v>
      </c>
      <c r="B3554" s="79" t="s">
        <v>7638</v>
      </c>
    </row>
    <row r="3555" spans="1:2" ht="15">
      <c r="A3555" s="80" t="s">
        <v>3883</v>
      </c>
      <c r="B3555" s="79" t="s">
        <v>7638</v>
      </c>
    </row>
    <row r="3556" spans="1:2" ht="15">
      <c r="A3556" s="80" t="s">
        <v>3884</v>
      </c>
      <c r="B3556" s="79" t="s">
        <v>7638</v>
      </c>
    </row>
    <row r="3557" spans="1:2" ht="15">
      <c r="A3557" s="80" t="s">
        <v>3885</v>
      </c>
      <c r="B3557" s="79" t="s">
        <v>7638</v>
      </c>
    </row>
    <row r="3558" spans="1:2" ht="15">
      <c r="A3558" s="80" t="s">
        <v>3886</v>
      </c>
      <c r="B3558" s="79" t="s">
        <v>7638</v>
      </c>
    </row>
    <row r="3559" spans="1:2" ht="15">
      <c r="A3559" s="80" t="s">
        <v>3887</v>
      </c>
      <c r="B3559" s="79" t="s">
        <v>7638</v>
      </c>
    </row>
    <row r="3560" spans="1:2" ht="15">
      <c r="A3560" s="80" t="s">
        <v>3888</v>
      </c>
      <c r="B3560" s="79" t="s">
        <v>7638</v>
      </c>
    </row>
    <row r="3561" spans="1:2" ht="15">
      <c r="A3561" s="80" t="s">
        <v>3889</v>
      </c>
      <c r="B3561" s="79" t="s">
        <v>7638</v>
      </c>
    </row>
    <row r="3562" spans="1:2" ht="15">
      <c r="A3562" s="80" t="s">
        <v>3890</v>
      </c>
      <c r="B3562" s="79" t="s">
        <v>7638</v>
      </c>
    </row>
    <row r="3563" spans="1:2" ht="15">
      <c r="A3563" s="80" t="s">
        <v>3891</v>
      </c>
      <c r="B3563" s="79" t="s">
        <v>7638</v>
      </c>
    </row>
    <row r="3564" spans="1:2" ht="15">
      <c r="A3564" s="80" t="s">
        <v>3892</v>
      </c>
      <c r="B3564" s="79" t="s">
        <v>7638</v>
      </c>
    </row>
    <row r="3565" spans="1:2" ht="15">
      <c r="A3565" s="80" t="s">
        <v>3893</v>
      </c>
      <c r="B3565" s="79" t="s">
        <v>7638</v>
      </c>
    </row>
    <row r="3566" spans="1:2" ht="15">
      <c r="A3566" s="80" t="s">
        <v>3894</v>
      </c>
      <c r="B3566" s="79" t="s">
        <v>7638</v>
      </c>
    </row>
    <row r="3567" spans="1:2" ht="15">
      <c r="A3567" s="80" t="s">
        <v>3895</v>
      </c>
      <c r="B3567" s="79" t="s">
        <v>7638</v>
      </c>
    </row>
    <row r="3568" spans="1:2" ht="15">
      <c r="A3568" s="80" t="s">
        <v>3896</v>
      </c>
      <c r="B3568" s="79" t="s">
        <v>7638</v>
      </c>
    </row>
    <row r="3569" spans="1:2" ht="15">
      <c r="A3569" s="80" t="s">
        <v>3897</v>
      </c>
      <c r="B3569" s="79" t="s">
        <v>7638</v>
      </c>
    </row>
    <row r="3570" spans="1:2" ht="15">
      <c r="A3570" s="80" t="s">
        <v>3898</v>
      </c>
      <c r="B3570" s="79" t="s">
        <v>7638</v>
      </c>
    </row>
    <row r="3571" spans="1:2" ht="15">
      <c r="A3571" s="80" t="s">
        <v>3899</v>
      </c>
      <c r="B3571" s="79" t="s">
        <v>7638</v>
      </c>
    </row>
    <row r="3572" spans="1:2" ht="15">
      <c r="A3572" s="80" t="s">
        <v>3900</v>
      </c>
      <c r="B3572" s="79" t="s">
        <v>7638</v>
      </c>
    </row>
    <row r="3573" spans="1:2" ht="15">
      <c r="A3573" s="80" t="s">
        <v>3901</v>
      </c>
      <c r="B3573" s="79" t="s">
        <v>7638</v>
      </c>
    </row>
    <row r="3574" spans="1:2" ht="15">
      <c r="A3574" s="80" t="s">
        <v>3902</v>
      </c>
      <c r="B3574" s="79" t="s">
        <v>7638</v>
      </c>
    </row>
    <row r="3575" spans="1:2" ht="15">
      <c r="A3575" s="80" t="s">
        <v>3903</v>
      </c>
      <c r="B3575" s="79" t="s">
        <v>7638</v>
      </c>
    </row>
    <row r="3576" spans="1:2" ht="15">
      <c r="A3576" s="80" t="s">
        <v>3904</v>
      </c>
      <c r="B3576" s="79" t="s">
        <v>7638</v>
      </c>
    </row>
    <row r="3577" spans="1:2" ht="15">
      <c r="A3577" s="80" t="s">
        <v>3905</v>
      </c>
      <c r="B3577" s="79" t="s">
        <v>7638</v>
      </c>
    </row>
    <row r="3578" spans="1:2" ht="15">
      <c r="A3578" s="80" t="s">
        <v>3906</v>
      </c>
      <c r="B3578" s="79" t="s">
        <v>7638</v>
      </c>
    </row>
    <row r="3579" spans="1:2" ht="15">
      <c r="A3579" s="80" t="s">
        <v>3907</v>
      </c>
      <c r="B3579" s="79" t="s">
        <v>7638</v>
      </c>
    </row>
    <row r="3580" spans="1:2" ht="15">
      <c r="A3580" s="80" t="s">
        <v>3908</v>
      </c>
      <c r="B3580" s="79" t="s">
        <v>7638</v>
      </c>
    </row>
    <row r="3581" spans="1:2" ht="15">
      <c r="A3581" s="80" t="s">
        <v>3909</v>
      </c>
      <c r="B3581" s="79" t="s">
        <v>7638</v>
      </c>
    </row>
    <row r="3582" spans="1:2" ht="15">
      <c r="A3582" s="80" t="s">
        <v>3910</v>
      </c>
      <c r="B3582" s="79" t="s">
        <v>7638</v>
      </c>
    </row>
    <row r="3583" spans="1:2" ht="15">
      <c r="A3583" s="80" t="s">
        <v>3911</v>
      </c>
      <c r="B3583" s="79" t="s">
        <v>7638</v>
      </c>
    </row>
    <row r="3584" spans="1:2" ht="15">
      <c r="A3584" s="80" t="s">
        <v>3912</v>
      </c>
      <c r="B3584" s="79" t="s">
        <v>7638</v>
      </c>
    </row>
    <row r="3585" spans="1:2" ht="15">
      <c r="A3585" s="80" t="s">
        <v>3913</v>
      </c>
      <c r="B3585" s="79" t="s">
        <v>7638</v>
      </c>
    </row>
    <row r="3586" spans="1:2" ht="15">
      <c r="A3586" s="80" t="s">
        <v>3914</v>
      </c>
      <c r="B3586" s="79" t="s">
        <v>7638</v>
      </c>
    </row>
    <row r="3587" spans="1:2" ht="15">
      <c r="A3587" s="80" t="s">
        <v>3915</v>
      </c>
      <c r="B3587" s="79" t="s">
        <v>7638</v>
      </c>
    </row>
    <row r="3588" spans="1:2" ht="15">
      <c r="A3588" s="80" t="s">
        <v>3916</v>
      </c>
      <c r="B3588" s="79" t="s">
        <v>7638</v>
      </c>
    </row>
    <row r="3589" spans="1:2" ht="15">
      <c r="A3589" s="80" t="s">
        <v>3917</v>
      </c>
      <c r="B3589" s="79" t="s">
        <v>7638</v>
      </c>
    </row>
    <row r="3590" spans="1:2" ht="15">
      <c r="A3590" s="80" t="s">
        <v>3918</v>
      </c>
      <c r="B3590" s="79" t="s">
        <v>7638</v>
      </c>
    </row>
    <row r="3591" spans="1:2" ht="15">
      <c r="A3591" s="80" t="s">
        <v>3919</v>
      </c>
      <c r="B3591" s="79" t="s">
        <v>7638</v>
      </c>
    </row>
    <row r="3592" spans="1:2" ht="15">
      <c r="A3592" s="80" t="s">
        <v>3920</v>
      </c>
      <c r="B3592" s="79" t="s">
        <v>7638</v>
      </c>
    </row>
    <row r="3593" spans="1:2" ht="15">
      <c r="A3593" s="80" t="s">
        <v>3921</v>
      </c>
      <c r="B3593" s="79" t="s">
        <v>7638</v>
      </c>
    </row>
    <row r="3594" spans="1:2" ht="15">
      <c r="A3594" s="80" t="s">
        <v>3922</v>
      </c>
      <c r="B3594" s="79" t="s">
        <v>7638</v>
      </c>
    </row>
    <row r="3595" spans="1:2" ht="15">
      <c r="A3595" s="80" t="s">
        <v>3923</v>
      </c>
      <c r="B3595" s="79" t="s">
        <v>7638</v>
      </c>
    </row>
    <row r="3596" spans="1:2" ht="15">
      <c r="A3596" s="80" t="s">
        <v>3924</v>
      </c>
      <c r="B3596" s="79" t="s">
        <v>7638</v>
      </c>
    </row>
    <row r="3597" spans="1:2" ht="15">
      <c r="A3597" s="80" t="s">
        <v>3925</v>
      </c>
      <c r="B3597" s="79" t="s">
        <v>7638</v>
      </c>
    </row>
    <row r="3598" spans="1:2" ht="15">
      <c r="A3598" s="80" t="s">
        <v>3926</v>
      </c>
      <c r="B3598" s="79" t="s">
        <v>7638</v>
      </c>
    </row>
    <row r="3599" spans="1:2" ht="15">
      <c r="A3599" s="80" t="s">
        <v>3927</v>
      </c>
      <c r="B3599" s="79" t="s">
        <v>7638</v>
      </c>
    </row>
    <row r="3600" spans="1:2" ht="15">
      <c r="A3600" s="80" t="s">
        <v>3928</v>
      </c>
      <c r="B3600" s="79" t="s">
        <v>7638</v>
      </c>
    </row>
    <row r="3601" spans="1:2" ht="15">
      <c r="A3601" s="80" t="s">
        <v>3929</v>
      </c>
      <c r="B3601" s="79" t="s">
        <v>7638</v>
      </c>
    </row>
    <row r="3602" spans="1:2" ht="15">
      <c r="A3602" s="80" t="s">
        <v>3930</v>
      </c>
      <c r="B3602" s="79" t="s">
        <v>7638</v>
      </c>
    </row>
    <row r="3603" spans="1:2" ht="15">
      <c r="A3603" s="80" t="s">
        <v>3931</v>
      </c>
      <c r="B3603" s="79" t="s">
        <v>7638</v>
      </c>
    </row>
    <row r="3604" spans="1:2" ht="15">
      <c r="A3604" s="80" t="s">
        <v>3932</v>
      </c>
      <c r="B3604" s="79" t="s">
        <v>7638</v>
      </c>
    </row>
    <row r="3605" spans="1:2" ht="15">
      <c r="A3605" s="80" t="s">
        <v>3933</v>
      </c>
      <c r="B3605" s="79" t="s">
        <v>7638</v>
      </c>
    </row>
    <row r="3606" spans="1:2" ht="15">
      <c r="A3606" s="80" t="s">
        <v>3934</v>
      </c>
      <c r="B3606" s="79" t="s">
        <v>7638</v>
      </c>
    </row>
    <row r="3607" spans="1:2" ht="15">
      <c r="A3607" s="80" t="s">
        <v>3935</v>
      </c>
      <c r="B3607" s="79" t="s">
        <v>7638</v>
      </c>
    </row>
    <row r="3608" spans="1:2" ht="15">
      <c r="A3608" s="80" t="s">
        <v>3936</v>
      </c>
      <c r="B3608" s="79" t="s">
        <v>7638</v>
      </c>
    </row>
    <row r="3609" spans="1:2" ht="15">
      <c r="A3609" s="80" t="s">
        <v>3937</v>
      </c>
      <c r="B3609" s="79" t="s">
        <v>7638</v>
      </c>
    </row>
    <row r="3610" spans="1:2" ht="15">
      <c r="A3610" s="80" t="s">
        <v>3938</v>
      </c>
      <c r="B3610" s="79" t="s">
        <v>7638</v>
      </c>
    </row>
    <row r="3611" spans="1:2" ht="15">
      <c r="A3611" s="80" t="s">
        <v>3939</v>
      </c>
      <c r="B3611" s="79" t="s">
        <v>7638</v>
      </c>
    </row>
    <row r="3612" spans="1:2" ht="15">
      <c r="A3612" s="80" t="s">
        <v>3940</v>
      </c>
      <c r="B3612" s="79" t="s">
        <v>7638</v>
      </c>
    </row>
    <row r="3613" spans="1:2" ht="15">
      <c r="A3613" s="80" t="s">
        <v>3941</v>
      </c>
      <c r="B3613" s="79" t="s">
        <v>7638</v>
      </c>
    </row>
    <row r="3614" spans="1:2" ht="15">
      <c r="A3614" s="80" t="s">
        <v>3942</v>
      </c>
      <c r="B3614" s="79" t="s">
        <v>7638</v>
      </c>
    </row>
    <row r="3615" spans="1:2" ht="15">
      <c r="A3615" s="80" t="s">
        <v>3943</v>
      </c>
      <c r="B3615" s="79" t="s">
        <v>7638</v>
      </c>
    </row>
    <row r="3616" spans="1:2" ht="15">
      <c r="A3616" s="80" t="s">
        <v>3944</v>
      </c>
      <c r="B3616" s="79" t="s">
        <v>7638</v>
      </c>
    </row>
    <row r="3617" spans="1:2" ht="15">
      <c r="A3617" s="80" t="s">
        <v>3945</v>
      </c>
      <c r="B3617" s="79" t="s">
        <v>7638</v>
      </c>
    </row>
    <row r="3618" spans="1:2" ht="15">
      <c r="A3618" s="80" t="s">
        <v>3946</v>
      </c>
      <c r="B3618" s="79" t="s">
        <v>7638</v>
      </c>
    </row>
    <row r="3619" spans="1:2" ht="15">
      <c r="A3619" s="80" t="s">
        <v>3947</v>
      </c>
      <c r="B3619" s="79" t="s">
        <v>7638</v>
      </c>
    </row>
    <row r="3620" spans="1:2" ht="15">
      <c r="A3620" s="80" t="s">
        <v>3948</v>
      </c>
      <c r="B3620" s="79" t="s">
        <v>7638</v>
      </c>
    </row>
    <row r="3621" spans="1:2" ht="15">
      <c r="A3621" s="80" t="s">
        <v>3949</v>
      </c>
      <c r="B3621" s="79" t="s">
        <v>7638</v>
      </c>
    </row>
    <row r="3622" spans="1:2" ht="15">
      <c r="A3622" s="80" t="s">
        <v>3950</v>
      </c>
      <c r="B3622" s="79" t="s">
        <v>7638</v>
      </c>
    </row>
    <row r="3623" spans="1:2" ht="15">
      <c r="A3623" s="80" t="s">
        <v>3951</v>
      </c>
      <c r="B3623" s="79" t="s">
        <v>7638</v>
      </c>
    </row>
    <row r="3624" spans="1:2" ht="15">
      <c r="A3624" s="80" t="s">
        <v>3952</v>
      </c>
      <c r="B3624" s="79" t="s">
        <v>7638</v>
      </c>
    </row>
    <row r="3625" spans="1:2" ht="15">
      <c r="A3625" s="80" t="s">
        <v>3953</v>
      </c>
      <c r="B3625" s="79" t="s">
        <v>7638</v>
      </c>
    </row>
    <row r="3626" spans="1:2" ht="15">
      <c r="A3626" s="80" t="s">
        <v>3954</v>
      </c>
      <c r="B3626" s="79" t="s">
        <v>7638</v>
      </c>
    </row>
    <row r="3627" spans="1:2" ht="15">
      <c r="A3627" s="80" t="s">
        <v>3955</v>
      </c>
      <c r="B3627" s="79" t="s">
        <v>7638</v>
      </c>
    </row>
    <row r="3628" spans="1:2" ht="15">
      <c r="A3628" s="80" t="s">
        <v>3956</v>
      </c>
      <c r="B3628" s="79" t="s">
        <v>7638</v>
      </c>
    </row>
    <row r="3629" spans="1:2" ht="15">
      <c r="A3629" s="80" t="s">
        <v>3957</v>
      </c>
      <c r="B3629" s="79" t="s">
        <v>7638</v>
      </c>
    </row>
    <row r="3630" spans="1:2" ht="15">
      <c r="A3630" s="80" t="s">
        <v>3958</v>
      </c>
      <c r="B3630" s="79" t="s">
        <v>7638</v>
      </c>
    </row>
    <row r="3631" spans="1:2" ht="15">
      <c r="A3631" s="80" t="s">
        <v>3959</v>
      </c>
      <c r="B3631" s="79" t="s">
        <v>7638</v>
      </c>
    </row>
    <row r="3632" spans="1:2" ht="15">
      <c r="A3632" s="80" t="s">
        <v>3960</v>
      </c>
      <c r="B3632" s="79" t="s">
        <v>7638</v>
      </c>
    </row>
    <row r="3633" spans="1:2" ht="15">
      <c r="A3633" s="80" t="s">
        <v>3961</v>
      </c>
      <c r="B3633" s="79" t="s">
        <v>7638</v>
      </c>
    </row>
    <row r="3634" spans="1:2" ht="15">
      <c r="A3634" s="80" t="s">
        <v>3962</v>
      </c>
      <c r="B3634" s="79" t="s">
        <v>7638</v>
      </c>
    </row>
    <row r="3635" spans="1:2" ht="15">
      <c r="A3635" s="80" t="s">
        <v>3963</v>
      </c>
      <c r="B3635" s="79" t="s">
        <v>7638</v>
      </c>
    </row>
    <row r="3636" spans="1:2" ht="15">
      <c r="A3636" s="80" t="s">
        <v>3964</v>
      </c>
      <c r="B3636" s="79" t="s">
        <v>7638</v>
      </c>
    </row>
    <row r="3637" spans="1:2" ht="15">
      <c r="A3637" s="80" t="s">
        <v>3965</v>
      </c>
      <c r="B3637" s="79" t="s">
        <v>7638</v>
      </c>
    </row>
    <row r="3638" spans="1:2" ht="15">
      <c r="A3638" s="80" t="s">
        <v>3966</v>
      </c>
      <c r="B3638" s="79" t="s">
        <v>7638</v>
      </c>
    </row>
    <row r="3639" spans="1:2" ht="15">
      <c r="A3639" s="80" t="s">
        <v>3967</v>
      </c>
      <c r="B3639" s="79" t="s">
        <v>7638</v>
      </c>
    </row>
    <row r="3640" spans="1:2" ht="15">
      <c r="A3640" s="80" t="s">
        <v>3968</v>
      </c>
      <c r="B3640" s="79" t="s">
        <v>7638</v>
      </c>
    </row>
    <row r="3641" spans="1:2" ht="15">
      <c r="A3641" s="80" t="s">
        <v>3969</v>
      </c>
      <c r="B3641" s="79" t="s">
        <v>7638</v>
      </c>
    </row>
    <row r="3642" spans="1:2" ht="15">
      <c r="A3642" s="80" t="s">
        <v>3970</v>
      </c>
      <c r="B3642" s="79" t="s">
        <v>7638</v>
      </c>
    </row>
    <row r="3643" spans="1:2" ht="15">
      <c r="A3643" s="80" t="s">
        <v>3971</v>
      </c>
      <c r="B3643" s="79" t="s">
        <v>7638</v>
      </c>
    </row>
    <row r="3644" spans="1:2" ht="15">
      <c r="A3644" s="80" t="s">
        <v>3972</v>
      </c>
      <c r="B3644" s="79" t="s">
        <v>7638</v>
      </c>
    </row>
    <row r="3645" spans="1:2" ht="15">
      <c r="A3645" s="80" t="s">
        <v>3973</v>
      </c>
      <c r="B3645" s="79" t="s">
        <v>7638</v>
      </c>
    </row>
    <row r="3646" spans="1:2" ht="15">
      <c r="A3646" s="80" t="s">
        <v>3974</v>
      </c>
      <c r="B3646" s="79" t="s">
        <v>7638</v>
      </c>
    </row>
    <row r="3647" spans="1:2" ht="15">
      <c r="A3647" s="80" t="s">
        <v>3975</v>
      </c>
      <c r="B3647" s="79" t="s">
        <v>7638</v>
      </c>
    </row>
    <row r="3648" spans="1:2" ht="15">
      <c r="A3648" s="80" t="s">
        <v>3976</v>
      </c>
      <c r="B3648" s="79" t="s">
        <v>7638</v>
      </c>
    </row>
    <row r="3649" spans="1:2" ht="15">
      <c r="A3649" s="80" t="s">
        <v>3977</v>
      </c>
      <c r="B3649" s="79" t="s">
        <v>7638</v>
      </c>
    </row>
    <row r="3650" spans="1:2" ht="15">
      <c r="A3650" s="80" t="s">
        <v>3978</v>
      </c>
      <c r="B3650" s="79" t="s">
        <v>7638</v>
      </c>
    </row>
    <row r="3651" spans="1:2" ht="15">
      <c r="A3651" s="80" t="s">
        <v>3979</v>
      </c>
      <c r="B3651" s="79" t="s">
        <v>7638</v>
      </c>
    </row>
    <row r="3652" spans="1:2" ht="15">
      <c r="A3652" s="80" t="s">
        <v>3980</v>
      </c>
      <c r="B3652" s="79" t="s">
        <v>7638</v>
      </c>
    </row>
    <row r="3653" spans="1:2" ht="15">
      <c r="A3653" s="80" t="s">
        <v>3981</v>
      </c>
      <c r="B3653" s="79" t="s">
        <v>7638</v>
      </c>
    </row>
    <row r="3654" spans="1:2" ht="15">
      <c r="A3654" s="80" t="s">
        <v>3982</v>
      </c>
      <c r="B3654" s="79" t="s">
        <v>7638</v>
      </c>
    </row>
    <row r="3655" spans="1:2" ht="15">
      <c r="A3655" s="80" t="s">
        <v>3983</v>
      </c>
      <c r="B3655" s="79" t="s">
        <v>7638</v>
      </c>
    </row>
    <row r="3656" spans="1:2" ht="15">
      <c r="A3656" s="80" t="s">
        <v>3984</v>
      </c>
      <c r="B3656" s="79" t="s">
        <v>7638</v>
      </c>
    </row>
    <row r="3657" spans="1:2" ht="15">
      <c r="A3657" s="80" t="s">
        <v>3985</v>
      </c>
      <c r="B3657" s="79" t="s">
        <v>7638</v>
      </c>
    </row>
    <row r="3658" spans="1:2" ht="15">
      <c r="A3658" s="80" t="s">
        <v>3986</v>
      </c>
      <c r="B3658" s="79" t="s">
        <v>7638</v>
      </c>
    </row>
    <row r="3659" spans="1:2" ht="15">
      <c r="A3659" s="80" t="s">
        <v>3987</v>
      </c>
      <c r="B3659" s="79" t="s">
        <v>7638</v>
      </c>
    </row>
    <row r="3660" spans="1:2" ht="15">
      <c r="A3660" s="80" t="s">
        <v>3988</v>
      </c>
      <c r="B3660" s="79" t="s">
        <v>7638</v>
      </c>
    </row>
    <row r="3661" spans="1:2" ht="15">
      <c r="A3661" s="80" t="s">
        <v>3989</v>
      </c>
      <c r="B3661" s="79" t="s">
        <v>7638</v>
      </c>
    </row>
    <row r="3662" spans="1:2" ht="15">
      <c r="A3662" s="80" t="s">
        <v>3990</v>
      </c>
      <c r="B3662" s="79" t="s">
        <v>7638</v>
      </c>
    </row>
    <row r="3663" spans="1:2" ht="15">
      <c r="A3663" s="80" t="s">
        <v>3991</v>
      </c>
      <c r="B3663" s="79" t="s">
        <v>7638</v>
      </c>
    </row>
    <row r="3664" spans="1:2" ht="15">
      <c r="A3664" s="80" t="s">
        <v>3992</v>
      </c>
      <c r="B3664" s="79" t="s">
        <v>7638</v>
      </c>
    </row>
    <row r="3665" spans="1:2" ht="15">
      <c r="A3665" s="80" t="s">
        <v>3993</v>
      </c>
      <c r="B3665" s="79" t="s">
        <v>7638</v>
      </c>
    </row>
    <row r="3666" spans="1:2" ht="15">
      <c r="A3666" s="80" t="s">
        <v>3994</v>
      </c>
      <c r="B3666" s="79" t="s">
        <v>7638</v>
      </c>
    </row>
    <row r="3667" spans="1:2" ht="15">
      <c r="A3667" s="80" t="s">
        <v>3995</v>
      </c>
      <c r="B3667" s="79" t="s">
        <v>7638</v>
      </c>
    </row>
    <row r="3668" spans="1:2" ht="15">
      <c r="A3668" s="80" t="s">
        <v>3996</v>
      </c>
      <c r="B3668" s="79" t="s">
        <v>7638</v>
      </c>
    </row>
    <row r="3669" spans="1:2" ht="15">
      <c r="A3669" s="80" t="s">
        <v>3997</v>
      </c>
      <c r="B3669" s="79" t="s">
        <v>7638</v>
      </c>
    </row>
    <row r="3670" spans="1:2" ht="15">
      <c r="A3670" s="80" t="s">
        <v>3998</v>
      </c>
      <c r="B3670" s="79" t="s">
        <v>7638</v>
      </c>
    </row>
    <row r="3671" spans="1:2" ht="15">
      <c r="A3671" s="80" t="s">
        <v>3999</v>
      </c>
      <c r="B3671" s="79" t="s">
        <v>7638</v>
      </c>
    </row>
    <row r="3672" spans="1:2" ht="15">
      <c r="A3672" s="80" t="s">
        <v>4000</v>
      </c>
      <c r="B3672" s="79" t="s">
        <v>7638</v>
      </c>
    </row>
    <row r="3673" spans="1:2" ht="15">
      <c r="A3673" s="80" t="s">
        <v>4001</v>
      </c>
      <c r="B3673" s="79" t="s">
        <v>7638</v>
      </c>
    </row>
    <row r="3674" spans="1:2" ht="15">
      <c r="A3674" s="80" t="s">
        <v>4002</v>
      </c>
      <c r="B3674" s="79" t="s">
        <v>7638</v>
      </c>
    </row>
    <row r="3675" spans="1:2" ht="15">
      <c r="A3675" s="80" t="s">
        <v>4003</v>
      </c>
      <c r="B3675" s="79" t="s">
        <v>7638</v>
      </c>
    </row>
    <row r="3676" spans="1:2" ht="15">
      <c r="A3676" s="80" t="s">
        <v>4004</v>
      </c>
      <c r="B3676" s="79" t="s">
        <v>7638</v>
      </c>
    </row>
    <row r="3677" spans="1:2" ht="15">
      <c r="A3677" s="80" t="s">
        <v>4005</v>
      </c>
      <c r="B3677" s="79" t="s">
        <v>7638</v>
      </c>
    </row>
    <row r="3678" spans="1:2" ht="15">
      <c r="A3678" s="80" t="s">
        <v>4006</v>
      </c>
      <c r="B3678" s="79" t="s">
        <v>7638</v>
      </c>
    </row>
    <row r="3679" spans="1:2" ht="15">
      <c r="A3679" s="80" t="s">
        <v>4007</v>
      </c>
      <c r="B3679" s="79" t="s">
        <v>7638</v>
      </c>
    </row>
    <row r="3680" spans="1:2" ht="15">
      <c r="A3680" s="80" t="s">
        <v>4008</v>
      </c>
      <c r="B3680" s="79" t="s">
        <v>7638</v>
      </c>
    </row>
    <row r="3681" spans="1:2" ht="15">
      <c r="A3681" s="80" t="s">
        <v>4009</v>
      </c>
      <c r="B3681" s="79" t="s">
        <v>7638</v>
      </c>
    </row>
    <row r="3682" spans="1:2" ht="15">
      <c r="A3682" s="80" t="s">
        <v>4010</v>
      </c>
      <c r="B3682" s="79" t="s">
        <v>7638</v>
      </c>
    </row>
    <row r="3683" spans="1:2" ht="15">
      <c r="A3683" s="80" t="s">
        <v>4011</v>
      </c>
      <c r="B3683" s="79" t="s">
        <v>7638</v>
      </c>
    </row>
    <row r="3684" spans="1:2" ht="15">
      <c r="A3684" s="80" t="s">
        <v>4012</v>
      </c>
      <c r="B3684" s="79" t="s">
        <v>7638</v>
      </c>
    </row>
    <row r="3685" spans="1:2" ht="15">
      <c r="A3685" s="80" t="s">
        <v>4013</v>
      </c>
      <c r="B3685" s="79" t="s">
        <v>7638</v>
      </c>
    </row>
    <row r="3686" spans="1:2" ht="15">
      <c r="A3686" s="80" t="s">
        <v>4014</v>
      </c>
      <c r="B3686" s="79" t="s">
        <v>7638</v>
      </c>
    </row>
    <row r="3687" spans="1:2" ht="15">
      <c r="A3687" s="80" t="s">
        <v>4015</v>
      </c>
      <c r="B3687" s="79" t="s">
        <v>7638</v>
      </c>
    </row>
    <row r="3688" spans="1:2" ht="15">
      <c r="A3688" s="80" t="s">
        <v>4016</v>
      </c>
      <c r="B3688" s="79" t="s">
        <v>7638</v>
      </c>
    </row>
    <row r="3689" spans="1:2" ht="15">
      <c r="A3689" s="80" t="s">
        <v>4017</v>
      </c>
      <c r="B3689" s="79" t="s">
        <v>7638</v>
      </c>
    </row>
    <row r="3690" spans="1:2" ht="15">
      <c r="A3690" s="80" t="s">
        <v>4018</v>
      </c>
      <c r="B3690" s="79" t="s">
        <v>7638</v>
      </c>
    </row>
    <row r="3691" spans="1:2" ht="15">
      <c r="A3691" s="80" t="s">
        <v>4019</v>
      </c>
      <c r="B3691" s="79" t="s">
        <v>7638</v>
      </c>
    </row>
    <row r="3692" spans="1:2" ht="15">
      <c r="A3692" s="80" t="s">
        <v>4020</v>
      </c>
      <c r="B3692" s="79" t="s">
        <v>7638</v>
      </c>
    </row>
    <row r="3693" spans="1:2" ht="15">
      <c r="A3693" s="80" t="s">
        <v>4021</v>
      </c>
      <c r="B3693" s="79" t="s">
        <v>7638</v>
      </c>
    </row>
    <row r="3694" spans="1:2" ht="15">
      <c r="A3694" s="80" t="s">
        <v>4022</v>
      </c>
      <c r="B3694" s="79" t="s">
        <v>7638</v>
      </c>
    </row>
    <row r="3695" spans="1:2" ht="15">
      <c r="A3695" s="80" t="s">
        <v>4023</v>
      </c>
      <c r="B3695" s="79" t="s">
        <v>7638</v>
      </c>
    </row>
    <row r="3696" spans="1:2" ht="15">
      <c r="A3696" s="80" t="s">
        <v>4024</v>
      </c>
      <c r="B3696" s="79" t="s">
        <v>7638</v>
      </c>
    </row>
    <row r="3697" spans="1:2" ht="15">
      <c r="A3697" s="80" t="s">
        <v>4025</v>
      </c>
      <c r="B3697" s="79" t="s">
        <v>7638</v>
      </c>
    </row>
    <row r="3698" spans="1:2" ht="15">
      <c r="A3698" s="80" t="s">
        <v>4026</v>
      </c>
      <c r="B3698" s="79" t="s">
        <v>7638</v>
      </c>
    </row>
    <row r="3699" spans="1:2" ht="15">
      <c r="A3699" s="80" t="s">
        <v>4027</v>
      </c>
      <c r="B3699" s="79" t="s">
        <v>7638</v>
      </c>
    </row>
    <row r="3700" spans="1:2" ht="15">
      <c r="A3700" s="80" t="s">
        <v>4028</v>
      </c>
      <c r="B3700" s="79" t="s">
        <v>7638</v>
      </c>
    </row>
    <row r="3701" spans="1:2" ht="15">
      <c r="A3701" s="80" t="s">
        <v>4029</v>
      </c>
      <c r="B3701" s="79" t="s">
        <v>7638</v>
      </c>
    </row>
    <row r="3702" spans="1:2" ht="15">
      <c r="A3702" s="80" t="s">
        <v>4030</v>
      </c>
      <c r="B3702" s="79" t="s">
        <v>7638</v>
      </c>
    </row>
    <row r="3703" spans="1:2" ht="15">
      <c r="A3703" s="80" t="s">
        <v>4031</v>
      </c>
      <c r="B3703" s="79" t="s">
        <v>7638</v>
      </c>
    </row>
    <row r="3704" spans="1:2" ht="15">
      <c r="A3704" s="80" t="s">
        <v>4032</v>
      </c>
      <c r="B3704" s="79" t="s">
        <v>7638</v>
      </c>
    </row>
    <row r="3705" spans="1:2" ht="15">
      <c r="A3705" s="80" t="s">
        <v>4033</v>
      </c>
      <c r="B3705" s="79" t="s">
        <v>7638</v>
      </c>
    </row>
    <row r="3706" spans="1:2" ht="15">
      <c r="A3706" s="80" t="s">
        <v>4034</v>
      </c>
      <c r="B3706" s="79" t="s">
        <v>7638</v>
      </c>
    </row>
    <row r="3707" spans="1:2" ht="15">
      <c r="A3707" s="80" t="s">
        <v>4035</v>
      </c>
      <c r="B3707" s="79" t="s">
        <v>7638</v>
      </c>
    </row>
    <row r="3708" spans="1:2" ht="15">
      <c r="A3708" s="80" t="s">
        <v>4036</v>
      </c>
      <c r="B3708" s="79" t="s">
        <v>7638</v>
      </c>
    </row>
    <row r="3709" spans="1:2" ht="15">
      <c r="A3709" s="80" t="s">
        <v>4037</v>
      </c>
      <c r="B3709" s="79" t="s">
        <v>7638</v>
      </c>
    </row>
    <row r="3710" spans="1:2" ht="15">
      <c r="A3710" s="80" t="s">
        <v>4038</v>
      </c>
      <c r="B3710" s="79" t="s">
        <v>7638</v>
      </c>
    </row>
    <row r="3711" spans="1:2" ht="15">
      <c r="A3711" s="80" t="s">
        <v>4039</v>
      </c>
      <c r="B3711" s="79" t="s">
        <v>7638</v>
      </c>
    </row>
    <row r="3712" spans="1:2" ht="15">
      <c r="A3712" s="80" t="s">
        <v>4040</v>
      </c>
      <c r="B3712" s="79" t="s">
        <v>7638</v>
      </c>
    </row>
    <row r="3713" spans="1:2" ht="15">
      <c r="A3713" s="80" t="s">
        <v>4041</v>
      </c>
      <c r="B3713" s="79" t="s">
        <v>7638</v>
      </c>
    </row>
    <row r="3714" spans="1:2" ht="15">
      <c r="A3714" s="80" t="s">
        <v>4042</v>
      </c>
      <c r="B3714" s="79" t="s">
        <v>7638</v>
      </c>
    </row>
    <row r="3715" spans="1:2" ht="15">
      <c r="A3715" s="80" t="s">
        <v>4043</v>
      </c>
      <c r="B3715" s="79" t="s">
        <v>7638</v>
      </c>
    </row>
    <row r="3716" spans="1:2" ht="15">
      <c r="A3716" s="80" t="s">
        <v>4044</v>
      </c>
      <c r="B3716" s="79" t="s">
        <v>7638</v>
      </c>
    </row>
    <row r="3717" spans="1:2" ht="15">
      <c r="A3717" s="80" t="s">
        <v>4045</v>
      </c>
      <c r="B3717" s="79" t="s">
        <v>7638</v>
      </c>
    </row>
    <row r="3718" spans="1:2" ht="15">
      <c r="A3718" s="80" t="s">
        <v>4046</v>
      </c>
      <c r="B3718" s="79" t="s">
        <v>7638</v>
      </c>
    </row>
    <row r="3719" spans="1:2" ht="15">
      <c r="A3719" s="80" t="s">
        <v>4047</v>
      </c>
      <c r="B3719" s="79" t="s">
        <v>7638</v>
      </c>
    </row>
    <row r="3720" spans="1:2" ht="15">
      <c r="A3720" s="80" t="s">
        <v>4048</v>
      </c>
      <c r="B3720" s="79" t="s">
        <v>7638</v>
      </c>
    </row>
    <row r="3721" spans="1:2" ht="15">
      <c r="A3721" s="80" t="s">
        <v>4049</v>
      </c>
      <c r="B3721" s="79" t="s">
        <v>7638</v>
      </c>
    </row>
    <row r="3722" spans="1:2" ht="15">
      <c r="A3722" s="80" t="s">
        <v>4050</v>
      </c>
      <c r="B3722" s="79" t="s">
        <v>7638</v>
      </c>
    </row>
    <row r="3723" spans="1:2" ht="15">
      <c r="A3723" s="80" t="s">
        <v>4051</v>
      </c>
      <c r="B3723" s="79" t="s">
        <v>7638</v>
      </c>
    </row>
    <row r="3724" spans="1:2" ht="15">
      <c r="A3724" s="80" t="s">
        <v>4052</v>
      </c>
      <c r="B3724" s="79" t="s">
        <v>7638</v>
      </c>
    </row>
    <row r="3725" spans="1:2" ht="15">
      <c r="A3725" s="80" t="s">
        <v>4053</v>
      </c>
      <c r="B3725" s="79" t="s">
        <v>7638</v>
      </c>
    </row>
    <row r="3726" spans="1:2" ht="15">
      <c r="A3726" s="80" t="s">
        <v>4054</v>
      </c>
      <c r="B3726" s="79" t="s">
        <v>7638</v>
      </c>
    </row>
    <row r="3727" spans="1:2" ht="15">
      <c r="A3727" s="80" t="s">
        <v>4055</v>
      </c>
      <c r="B3727" s="79" t="s">
        <v>7638</v>
      </c>
    </row>
    <row r="3728" spans="1:2" ht="15">
      <c r="A3728" s="80" t="s">
        <v>4056</v>
      </c>
      <c r="B3728" s="79" t="s">
        <v>7638</v>
      </c>
    </row>
    <row r="3729" spans="1:2" ht="15">
      <c r="A3729" s="80" t="s">
        <v>4057</v>
      </c>
      <c r="B3729" s="79" t="s">
        <v>7638</v>
      </c>
    </row>
    <row r="3730" spans="1:2" ht="15">
      <c r="A3730" s="80" t="s">
        <v>4058</v>
      </c>
      <c r="B3730" s="79" t="s">
        <v>7638</v>
      </c>
    </row>
    <row r="3731" spans="1:2" ht="15">
      <c r="A3731" s="80" t="s">
        <v>4059</v>
      </c>
      <c r="B3731" s="79" t="s">
        <v>7638</v>
      </c>
    </row>
    <row r="3732" spans="1:2" ht="15">
      <c r="A3732" s="80" t="s">
        <v>4060</v>
      </c>
      <c r="B3732" s="79" t="s">
        <v>7638</v>
      </c>
    </row>
    <row r="3733" spans="1:2" ht="15">
      <c r="A3733" s="80" t="s">
        <v>4061</v>
      </c>
      <c r="B3733" s="79" t="s">
        <v>7638</v>
      </c>
    </row>
    <row r="3734" spans="1:2" ht="15">
      <c r="A3734" s="80" t="s">
        <v>4062</v>
      </c>
      <c r="B3734" s="79" t="s">
        <v>7638</v>
      </c>
    </row>
    <row r="3735" spans="1:2" ht="15">
      <c r="A3735" s="80" t="s">
        <v>4063</v>
      </c>
      <c r="B3735" s="79" t="s">
        <v>7638</v>
      </c>
    </row>
    <row r="3736" spans="1:2" ht="15">
      <c r="A3736" s="80" t="s">
        <v>4064</v>
      </c>
      <c r="B3736" s="79" t="s">
        <v>7638</v>
      </c>
    </row>
    <row r="3737" spans="1:2" ht="15">
      <c r="A3737" s="80" t="s">
        <v>4065</v>
      </c>
      <c r="B3737" s="79" t="s">
        <v>7638</v>
      </c>
    </row>
    <row r="3738" spans="1:2" ht="15">
      <c r="A3738" s="80" t="s">
        <v>4066</v>
      </c>
      <c r="B3738" s="79" t="s">
        <v>7638</v>
      </c>
    </row>
    <row r="3739" spans="1:2" ht="15">
      <c r="A3739" s="80" t="s">
        <v>4067</v>
      </c>
      <c r="B3739" s="79" t="s">
        <v>7638</v>
      </c>
    </row>
    <row r="3740" spans="1:2" ht="15">
      <c r="A3740" s="80" t="s">
        <v>4068</v>
      </c>
      <c r="B3740" s="79" t="s">
        <v>7638</v>
      </c>
    </row>
    <row r="3741" spans="1:2" ht="15">
      <c r="A3741" s="80" t="s">
        <v>4069</v>
      </c>
      <c r="B3741" s="79" t="s">
        <v>7638</v>
      </c>
    </row>
    <row r="3742" spans="1:2" ht="15">
      <c r="A3742" s="80" t="s">
        <v>4070</v>
      </c>
      <c r="B3742" s="79" t="s">
        <v>7638</v>
      </c>
    </row>
    <row r="3743" spans="1:2" ht="15">
      <c r="A3743" s="80" t="s">
        <v>4071</v>
      </c>
      <c r="B3743" s="79" t="s">
        <v>7638</v>
      </c>
    </row>
    <row r="3744" spans="1:2" ht="15">
      <c r="A3744" s="80" t="s">
        <v>4072</v>
      </c>
      <c r="B3744" s="79" t="s">
        <v>7638</v>
      </c>
    </row>
    <row r="3745" spans="1:2" ht="15">
      <c r="A3745" s="80" t="s">
        <v>4073</v>
      </c>
      <c r="B3745" s="79" t="s">
        <v>7638</v>
      </c>
    </row>
    <row r="3746" spans="1:2" ht="15">
      <c r="A3746" s="80" t="s">
        <v>4074</v>
      </c>
      <c r="B3746" s="79" t="s">
        <v>7638</v>
      </c>
    </row>
    <row r="3747" spans="1:2" ht="15">
      <c r="A3747" s="80" t="s">
        <v>4075</v>
      </c>
      <c r="B3747" s="79" t="s">
        <v>7638</v>
      </c>
    </row>
    <row r="3748" spans="1:2" ht="15">
      <c r="A3748" s="80" t="s">
        <v>4076</v>
      </c>
      <c r="B3748" s="79" t="s">
        <v>7638</v>
      </c>
    </row>
    <row r="3749" spans="1:2" ht="15">
      <c r="A3749" s="80" t="s">
        <v>4077</v>
      </c>
      <c r="B3749" s="79" t="s">
        <v>7638</v>
      </c>
    </row>
    <row r="3750" spans="1:2" ht="15">
      <c r="A3750" s="80" t="s">
        <v>4078</v>
      </c>
      <c r="B3750" s="79" t="s">
        <v>7638</v>
      </c>
    </row>
    <row r="3751" spans="1:2" ht="15">
      <c r="A3751" s="80" t="s">
        <v>4079</v>
      </c>
      <c r="B3751" s="79" t="s">
        <v>7638</v>
      </c>
    </row>
    <row r="3752" spans="1:2" ht="15">
      <c r="A3752" s="80" t="s">
        <v>4080</v>
      </c>
      <c r="B3752" s="79" t="s">
        <v>7638</v>
      </c>
    </row>
    <row r="3753" spans="1:2" ht="15">
      <c r="A3753" s="80" t="s">
        <v>4081</v>
      </c>
      <c r="B3753" s="79" t="s">
        <v>7638</v>
      </c>
    </row>
    <row r="3754" spans="1:2" ht="15">
      <c r="A3754" s="80" t="s">
        <v>4082</v>
      </c>
      <c r="B3754" s="79" t="s">
        <v>7638</v>
      </c>
    </row>
    <row r="3755" spans="1:2" ht="15">
      <c r="A3755" s="80" t="s">
        <v>4083</v>
      </c>
      <c r="B3755" s="79" t="s">
        <v>7638</v>
      </c>
    </row>
    <row r="3756" spans="1:2" ht="15">
      <c r="A3756" s="80" t="s">
        <v>4084</v>
      </c>
      <c r="B3756" s="79" t="s">
        <v>7638</v>
      </c>
    </row>
    <row r="3757" spans="1:2" ht="15">
      <c r="A3757" s="80" t="s">
        <v>4085</v>
      </c>
      <c r="B3757" s="79" t="s">
        <v>7638</v>
      </c>
    </row>
    <row r="3758" spans="1:2" ht="15">
      <c r="A3758" s="80" t="s">
        <v>4086</v>
      </c>
      <c r="B3758" s="79" t="s">
        <v>7638</v>
      </c>
    </row>
    <row r="3759" spans="1:2" ht="15">
      <c r="A3759" s="80" t="s">
        <v>4087</v>
      </c>
      <c r="B3759" s="79" t="s">
        <v>7638</v>
      </c>
    </row>
    <row r="3760" spans="1:2" ht="15">
      <c r="A3760" s="80" t="s">
        <v>4088</v>
      </c>
      <c r="B3760" s="79" t="s">
        <v>7638</v>
      </c>
    </row>
    <row r="3761" spans="1:2" ht="15">
      <c r="A3761" s="80" t="s">
        <v>4089</v>
      </c>
      <c r="B3761" s="79" t="s">
        <v>7638</v>
      </c>
    </row>
    <row r="3762" spans="1:2" ht="15">
      <c r="A3762" s="80" t="s">
        <v>4090</v>
      </c>
      <c r="B3762" s="79" t="s">
        <v>7638</v>
      </c>
    </row>
    <row r="3763" spans="1:2" ht="15">
      <c r="A3763" s="80" t="s">
        <v>4091</v>
      </c>
      <c r="B3763" s="79" t="s">
        <v>7638</v>
      </c>
    </row>
    <row r="3764" spans="1:2" ht="15">
      <c r="A3764" s="80" t="s">
        <v>4092</v>
      </c>
      <c r="B3764" s="79" t="s">
        <v>7638</v>
      </c>
    </row>
    <row r="3765" spans="1:2" ht="15">
      <c r="A3765" s="80" t="s">
        <v>4093</v>
      </c>
      <c r="B3765" s="79" t="s">
        <v>7638</v>
      </c>
    </row>
    <row r="3766" spans="1:2" ht="15">
      <c r="A3766" s="80" t="s">
        <v>4094</v>
      </c>
      <c r="B3766" s="79" t="s">
        <v>7638</v>
      </c>
    </row>
    <row r="3767" spans="1:2" ht="15">
      <c r="A3767" s="80" t="s">
        <v>4095</v>
      </c>
      <c r="B3767" s="79" t="s">
        <v>7638</v>
      </c>
    </row>
    <row r="3768" spans="1:2" ht="15">
      <c r="A3768" s="80" t="s">
        <v>4096</v>
      </c>
      <c r="B3768" s="79" t="s">
        <v>7638</v>
      </c>
    </row>
    <row r="3769" spans="1:2" ht="15">
      <c r="A3769" s="80" t="s">
        <v>4097</v>
      </c>
      <c r="B3769" s="79" t="s">
        <v>7638</v>
      </c>
    </row>
    <row r="3770" spans="1:2" ht="15">
      <c r="A3770" s="80" t="s">
        <v>4098</v>
      </c>
      <c r="B3770" s="79" t="s">
        <v>7638</v>
      </c>
    </row>
    <row r="3771" spans="1:2" ht="15">
      <c r="A3771" s="80" t="s">
        <v>4099</v>
      </c>
      <c r="B3771" s="79" t="s">
        <v>7638</v>
      </c>
    </row>
    <row r="3772" spans="1:2" ht="15">
      <c r="A3772" s="80" t="s">
        <v>4100</v>
      </c>
      <c r="B3772" s="79" t="s">
        <v>7638</v>
      </c>
    </row>
    <row r="3773" spans="1:2" ht="15">
      <c r="A3773" s="80" t="s">
        <v>4101</v>
      </c>
      <c r="B3773" s="79" t="s">
        <v>7638</v>
      </c>
    </row>
    <row r="3774" spans="1:2" ht="15">
      <c r="A3774" s="80" t="s">
        <v>4102</v>
      </c>
      <c r="B3774" s="79" t="s">
        <v>7638</v>
      </c>
    </row>
    <row r="3775" spans="1:2" ht="15">
      <c r="A3775" s="80" t="s">
        <v>4103</v>
      </c>
      <c r="B3775" s="79" t="s">
        <v>7638</v>
      </c>
    </row>
    <row r="3776" spans="1:2" ht="15">
      <c r="A3776" s="80" t="s">
        <v>4104</v>
      </c>
      <c r="B3776" s="79" t="s">
        <v>7638</v>
      </c>
    </row>
    <row r="3777" spans="1:2" ht="15">
      <c r="A3777" s="80" t="s">
        <v>4105</v>
      </c>
      <c r="B3777" s="79" t="s">
        <v>7638</v>
      </c>
    </row>
    <row r="3778" spans="1:2" ht="15">
      <c r="A3778" s="80" t="s">
        <v>4106</v>
      </c>
      <c r="B3778" s="79" t="s">
        <v>7638</v>
      </c>
    </row>
    <row r="3779" spans="1:2" ht="15">
      <c r="A3779" s="80" t="s">
        <v>4107</v>
      </c>
      <c r="B3779" s="79" t="s">
        <v>7638</v>
      </c>
    </row>
    <row r="3780" spans="1:2" ht="15">
      <c r="A3780" s="80" t="s">
        <v>4108</v>
      </c>
      <c r="B3780" s="79" t="s">
        <v>7638</v>
      </c>
    </row>
    <row r="3781" spans="1:2" ht="15">
      <c r="A3781" s="80" t="s">
        <v>4109</v>
      </c>
      <c r="B3781" s="79" t="s">
        <v>7638</v>
      </c>
    </row>
    <row r="3782" spans="1:2" ht="15">
      <c r="A3782" s="80" t="s">
        <v>4110</v>
      </c>
      <c r="B3782" s="79" t="s">
        <v>7638</v>
      </c>
    </row>
    <row r="3783" spans="1:2" ht="15">
      <c r="A3783" s="80" t="s">
        <v>4111</v>
      </c>
      <c r="B3783" s="79" t="s">
        <v>7638</v>
      </c>
    </row>
    <row r="3784" spans="1:2" ht="15">
      <c r="A3784" s="80" t="s">
        <v>4112</v>
      </c>
      <c r="B3784" s="79" t="s">
        <v>7638</v>
      </c>
    </row>
    <row r="3785" spans="1:2" ht="15">
      <c r="A3785" s="80" t="s">
        <v>4113</v>
      </c>
      <c r="B3785" s="79" t="s">
        <v>7638</v>
      </c>
    </row>
    <row r="3786" spans="1:2" ht="15">
      <c r="A3786" s="80" t="s">
        <v>4114</v>
      </c>
      <c r="B3786" s="79" t="s">
        <v>7638</v>
      </c>
    </row>
    <row r="3787" spans="1:2" ht="15">
      <c r="A3787" s="80" t="s">
        <v>4115</v>
      </c>
      <c r="B3787" s="79" t="s">
        <v>7638</v>
      </c>
    </row>
    <row r="3788" spans="1:2" ht="15">
      <c r="A3788" s="80" t="s">
        <v>4116</v>
      </c>
      <c r="B3788" s="79" t="s">
        <v>7638</v>
      </c>
    </row>
    <row r="3789" spans="1:2" ht="15">
      <c r="A3789" s="80" t="s">
        <v>4117</v>
      </c>
      <c r="B3789" s="79" t="s">
        <v>7638</v>
      </c>
    </row>
    <row r="3790" spans="1:2" ht="15">
      <c r="A3790" s="80" t="s">
        <v>4118</v>
      </c>
      <c r="B3790" s="79" t="s">
        <v>7638</v>
      </c>
    </row>
    <row r="3791" spans="1:2" ht="15">
      <c r="A3791" s="80" t="s">
        <v>4119</v>
      </c>
      <c r="B3791" s="79" t="s">
        <v>7638</v>
      </c>
    </row>
    <row r="3792" spans="1:2" ht="15">
      <c r="A3792" s="80" t="s">
        <v>4120</v>
      </c>
      <c r="B3792" s="79" t="s">
        <v>7638</v>
      </c>
    </row>
    <row r="3793" spans="1:2" ht="15">
      <c r="A3793" s="80" t="s">
        <v>4121</v>
      </c>
      <c r="B3793" s="79" t="s">
        <v>7638</v>
      </c>
    </row>
    <row r="3794" spans="1:2" ht="15">
      <c r="A3794" s="80" t="s">
        <v>4122</v>
      </c>
      <c r="B3794" s="79" t="s">
        <v>7638</v>
      </c>
    </row>
    <row r="3795" spans="1:2" ht="15">
      <c r="A3795" s="80" t="s">
        <v>4123</v>
      </c>
      <c r="B3795" s="79" t="s">
        <v>7638</v>
      </c>
    </row>
    <row r="3796" spans="1:2" ht="15">
      <c r="A3796" s="80" t="s">
        <v>4124</v>
      </c>
      <c r="B3796" s="79" t="s">
        <v>7638</v>
      </c>
    </row>
    <row r="3797" spans="1:2" ht="15">
      <c r="A3797" s="80" t="s">
        <v>4125</v>
      </c>
      <c r="B3797" s="79" t="s">
        <v>7638</v>
      </c>
    </row>
    <row r="3798" spans="1:2" ht="15">
      <c r="A3798" s="80" t="s">
        <v>4126</v>
      </c>
      <c r="B3798" s="79" t="s">
        <v>7638</v>
      </c>
    </row>
    <row r="3799" spans="1:2" ht="15">
      <c r="A3799" s="80" t="s">
        <v>4127</v>
      </c>
      <c r="B3799" s="79" t="s">
        <v>7638</v>
      </c>
    </row>
    <row r="3800" spans="1:2" ht="15">
      <c r="A3800" s="80" t="s">
        <v>4128</v>
      </c>
      <c r="B3800" s="79" t="s">
        <v>7638</v>
      </c>
    </row>
    <row r="3801" spans="1:2" ht="15">
      <c r="A3801" s="80" t="s">
        <v>4129</v>
      </c>
      <c r="B3801" s="79" t="s">
        <v>7638</v>
      </c>
    </row>
    <row r="3802" spans="1:2" ht="15">
      <c r="A3802" s="80" t="s">
        <v>4130</v>
      </c>
      <c r="B3802" s="79" t="s">
        <v>7638</v>
      </c>
    </row>
    <row r="3803" spans="1:2" ht="15">
      <c r="A3803" s="80" t="s">
        <v>4131</v>
      </c>
      <c r="B3803" s="79" t="s">
        <v>7638</v>
      </c>
    </row>
    <row r="3804" spans="1:2" ht="15">
      <c r="A3804" s="80" t="s">
        <v>4132</v>
      </c>
      <c r="B3804" s="79" t="s">
        <v>7638</v>
      </c>
    </row>
    <row r="3805" spans="1:2" ht="15">
      <c r="A3805" s="80" t="s">
        <v>4133</v>
      </c>
      <c r="B3805" s="79" t="s">
        <v>7638</v>
      </c>
    </row>
    <row r="3806" spans="1:2" ht="15">
      <c r="A3806" s="80" t="s">
        <v>4134</v>
      </c>
      <c r="B3806" s="79" t="s">
        <v>7638</v>
      </c>
    </row>
    <row r="3807" spans="1:2" ht="15">
      <c r="A3807" s="80" t="s">
        <v>4135</v>
      </c>
      <c r="B3807" s="79" t="s">
        <v>7638</v>
      </c>
    </row>
    <row r="3808" spans="1:2" ht="15">
      <c r="A3808" s="80" t="s">
        <v>4136</v>
      </c>
      <c r="B3808" s="79" t="s">
        <v>7638</v>
      </c>
    </row>
    <row r="3809" spans="1:2" ht="15">
      <c r="A3809" s="80" t="s">
        <v>4137</v>
      </c>
      <c r="B3809" s="79" t="s">
        <v>7638</v>
      </c>
    </row>
    <row r="3810" spans="1:2" ht="15">
      <c r="A3810" s="80" t="s">
        <v>4138</v>
      </c>
      <c r="B3810" s="79" t="s">
        <v>7638</v>
      </c>
    </row>
    <row r="3811" spans="1:2" ht="15">
      <c r="A3811" s="80" t="s">
        <v>4139</v>
      </c>
      <c r="B3811" s="79" t="s">
        <v>7638</v>
      </c>
    </row>
    <row r="3812" spans="1:2" ht="15">
      <c r="A3812" s="80" t="s">
        <v>4140</v>
      </c>
      <c r="B3812" s="79" t="s">
        <v>7638</v>
      </c>
    </row>
    <row r="3813" spans="1:2" ht="15">
      <c r="A3813" s="80" t="s">
        <v>4141</v>
      </c>
      <c r="B3813" s="79" t="s">
        <v>7638</v>
      </c>
    </row>
    <row r="3814" spans="1:2" ht="15">
      <c r="A3814" s="80" t="s">
        <v>4142</v>
      </c>
      <c r="B3814" s="79" t="s">
        <v>7638</v>
      </c>
    </row>
    <row r="3815" spans="1:2" ht="15">
      <c r="A3815" s="80" t="s">
        <v>4143</v>
      </c>
      <c r="B3815" s="79" t="s">
        <v>7638</v>
      </c>
    </row>
    <row r="3816" spans="1:2" ht="15">
      <c r="A3816" s="80" t="s">
        <v>4144</v>
      </c>
      <c r="B3816" s="79" t="s">
        <v>7638</v>
      </c>
    </row>
    <row r="3817" spans="1:2" ht="15">
      <c r="A3817" s="80" t="s">
        <v>4145</v>
      </c>
      <c r="B3817" s="79" t="s">
        <v>7638</v>
      </c>
    </row>
    <row r="3818" spans="1:2" ht="15">
      <c r="A3818" s="80" t="s">
        <v>4146</v>
      </c>
      <c r="B3818" s="79" t="s">
        <v>7638</v>
      </c>
    </row>
    <row r="3819" spans="1:2" ht="15">
      <c r="A3819" s="80" t="s">
        <v>4147</v>
      </c>
      <c r="B3819" s="79" t="s">
        <v>7638</v>
      </c>
    </row>
    <row r="3820" spans="1:2" ht="15">
      <c r="A3820" s="80" t="s">
        <v>4148</v>
      </c>
      <c r="B3820" s="79" t="s">
        <v>7638</v>
      </c>
    </row>
    <row r="3821" spans="1:2" ht="15">
      <c r="A3821" s="80" t="s">
        <v>4149</v>
      </c>
      <c r="B3821" s="79" t="s">
        <v>7638</v>
      </c>
    </row>
    <row r="3822" spans="1:2" ht="15">
      <c r="A3822" s="80" t="s">
        <v>4150</v>
      </c>
      <c r="B3822" s="79" t="s">
        <v>7638</v>
      </c>
    </row>
    <row r="3823" spans="1:2" ht="15">
      <c r="A3823" s="80" t="s">
        <v>4151</v>
      </c>
      <c r="B3823" s="79" t="s">
        <v>7638</v>
      </c>
    </row>
    <row r="3824" spans="1:2" ht="15">
      <c r="A3824" s="80" t="s">
        <v>4152</v>
      </c>
      <c r="B3824" s="79" t="s">
        <v>7638</v>
      </c>
    </row>
    <row r="3825" spans="1:2" ht="15">
      <c r="A3825" s="80" t="s">
        <v>4153</v>
      </c>
      <c r="B3825" s="79" t="s">
        <v>7638</v>
      </c>
    </row>
    <row r="3826" spans="1:2" ht="15">
      <c r="A3826" s="80" t="s">
        <v>4154</v>
      </c>
      <c r="B3826" s="79" t="s">
        <v>7638</v>
      </c>
    </row>
    <row r="3827" spans="1:2" ht="15">
      <c r="A3827" s="80" t="s">
        <v>4155</v>
      </c>
      <c r="B3827" s="79" t="s">
        <v>7638</v>
      </c>
    </row>
    <row r="3828" spans="1:2" ht="15">
      <c r="A3828" s="80" t="s">
        <v>4156</v>
      </c>
      <c r="B3828" s="79" t="s">
        <v>7638</v>
      </c>
    </row>
    <row r="3829" spans="1:2" ht="15">
      <c r="A3829" s="80" t="s">
        <v>4157</v>
      </c>
      <c r="B3829" s="79" t="s">
        <v>7638</v>
      </c>
    </row>
    <row r="3830" spans="1:2" ht="15">
      <c r="A3830" s="80" t="s">
        <v>4158</v>
      </c>
      <c r="B3830" s="79" t="s">
        <v>7638</v>
      </c>
    </row>
    <row r="3831" spans="1:2" ht="15">
      <c r="A3831" s="80" t="s">
        <v>4159</v>
      </c>
      <c r="B3831" s="79" t="s">
        <v>7638</v>
      </c>
    </row>
    <row r="3832" spans="1:2" ht="15">
      <c r="A3832" s="80" t="s">
        <v>4160</v>
      </c>
      <c r="B3832" s="79" t="s">
        <v>7638</v>
      </c>
    </row>
    <row r="3833" spans="1:2" ht="15">
      <c r="A3833" s="80" t="s">
        <v>4161</v>
      </c>
      <c r="B3833" s="79" t="s">
        <v>7638</v>
      </c>
    </row>
    <row r="3834" spans="1:2" ht="15">
      <c r="A3834" s="80" t="s">
        <v>4162</v>
      </c>
      <c r="B3834" s="79" t="s">
        <v>7638</v>
      </c>
    </row>
    <row r="3835" spans="1:2" ht="15">
      <c r="A3835" s="80" t="s">
        <v>4163</v>
      </c>
      <c r="B3835" s="79" t="s">
        <v>7638</v>
      </c>
    </row>
    <row r="3836" spans="1:2" ht="15">
      <c r="A3836" s="80" t="s">
        <v>4164</v>
      </c>
      <c r="B3836" s="79" t="s">
        <v>7638</v>
      </c>
    </row>
    <row r="3837" spans="1:2" ht="15">
      <c r="A3837" s="80" t="s">
        <v>4165</v>
      </c>
      <c r="B3837" s="79" t="s">
        <v>7638</v>
      </c>
    </row>
    <row r="3838" spans="1:2" ht="15">
      <c r="A3838" s="80" t="s">
        <v>4166</v>
      </c>
      <c r="B3838" s="79" t="s">
        <v>7638</v>
      </c>
    </row>
    <row r="3839" spans="1:2" ht="15">
      <c r="A3839" s="80" t="s">
        <v>4167</v>
      </c>
      <c r="B3839" s="79" t="s">
        <v>7638</v>
      </c>
    </row>
    <row r="3840" spans="1:2" ht="15">
      <c r="A3840" s="80" t="s">
        <v>4168</v>
      </c>
      <c r="B3840" s="79" t="s">
        <v>7638</v>
      </c>
    </row>
    <row r="3841" spans="1:2" ht="15">
      <c r="A3841" s="80" t="s">
        <v>4169</v>
      </c>
      <c r="B3841" s="79" t="s">
        <v>7638</v>
      </c>
    </row>
    <row r="3842" spans="1:2" ht="15">
      <c r="A3842" s="80" t="s">
        <v>4170</v>
      </c>
      <c r="B3842" s="79" t="s">
        <v>7638</v>
      </c>
    </row>
    <row r="3843" spans="1:2" ht="15">
      <c r="A3843" s="80" t="s">
        <v>4171</v>
      </c>
      <c r="B3843" s="79" t="s">
        <v>7638</v>
      </c>
    </row>
    <row r="3844" spans="1:2" ht="15">
      <c r="A3844" s="80" t="s">
        <v>4172</v>
      </c>
      <c r="B3844" s="79" t="s">
        <v>7638</v>
      </c>
    </row>
    <row r="3845" spans="1:2" ht="15">
      <c r="A3845" s="80" t="s">
        <v>4173</v>
      </c>
      <c r="B3845" s="79" t="s">
        <v>7638</v>
      </c>
    </row>
    <row r="3846" spans="1:2" ht="15">
      <c r="A3846" s="80" t="s">
        <v>4174</v>
      </c>
      <c r="B3846" s="79" t="s">
        <v>7638</v>
      </c>
    </row>
    <row r="3847" spans="1:2" ht="15">
      <c r="A3847" s="80" t="s">
        <v>4175</v>
      </c>
      <c r="B3847" s="79" t="s">
        <v>7638</v>
      </c>
    </row>
    <row r="3848" spans="1:2" ht="15">
      <c r="A3848" s="80" t="s">
        <v>4176</v>
      </c>
      <c r="B3848" s="79" t="s">
        <v>7638</v>
      </c>
    </row>
    <row r="3849" spans="1:2" ht="15">
      <c r="A3849" s="80" t="s">
        <v>4177</v>
      </c>
      <c r="B3849" s="79" t="s">
        <v>7638</v>
      </c>
    </row>
    <row r="3850" spans="1:2" ht="15">
      <c r="A3850" s="80" t="s">
        <v>4178</v>
      </c>
      <c r="B3850" s="79" t="s">
        <v>7638</v>
      </c>
    </row>
    <row r="3851" spans="1:2" ht="15">
      <c r="A3851" s="80" t="s">
        <v>4179</v>
      </c>
      <c r="B3851" s="79" t="s">
        <v>7638</v>
      </c>
    </row>
    <row r="3852" spans="1:2" ht="15">
      <c r="A3852" s="80" t="s">
        <v>4180</v>
      </c>
      <c r="B3852" s="79" t="s">
        <v>7638</v>
      </c>
    </row>
    <row r="3853" spans="1:2" ht="15">
      <c r="A3853" s="80" t="s">
        <v>4181</v>
      </c>
      <c r="B3853" s="79" t="s">
        <v>7638</v>
      </c>
    </row>
    <row r="3854" spans="1:2" ht="15">
      <c r="A3854" s="80" t="s">
        <v>4182</v>
      </c>
      <c r="B3854" s="79" t="s">
        <v>7638</v>
      </c>
    </row>
    <row r="3855" spans="1:2" ht="15">
      <c r="A3855" s="80" t="s">
        <v>4183</v>
      </c>
      <c r="B3855" s="79" t="s">
        <v>7638</v>
      </c>
    </row>
    <row r="3856" spans="1:2" ht="15">
      <c r="A3856" s="80" t="s">
        <v>4184</v>
      </c>
      <c r="B3856" s="79" t="s">
        <v>7638</v>
      </c>
    </row>
    <row r="3857" spans="1:2" ht="15">
      <c r="A3857" s="80" t="s">
        <v>4185</v>
      </c>
      <c r="B3857" s="79" t="s">
        <v>7638</v>
      </c>
    </row>
    <row r="3858" spans="1:2" ht="15">
      <c r="A3858" s="80" t="s">
        <v>4186</v>
      </c>
      <c r="B3858" s="79" t="s">
        <v>7638</v>
      </c>
    </row>
    <row r="3859" spans="1:2" ht="15">
      <c r="A3859" s="80" t="s">
        <v>4187</v>
      </c>
      <c r="B3859" s="79" t="s">
        <v>7638</v>
      </c>
    </row>
    <row r="3860" spans="1:2" ht="15">
      <c r="A3860" s="80" t="s">
        <v>4188</v>
      </c>
      <c r="B3860" s="79" t="s">
        <v>7638</v>
      </c>
    </row>
    <row r="3861" spans="1:2" ht="15">
      <c r="A3861" s="80" t="s">
        <v>4189</v>
      </c>
      <c r="B3861" s="79" t="s">
        <v>7638</v>
      </c>
    </row>
    <row r="3862" spans="1:2" ht="15">
      <c r="A3862" s="80" t="s">
        <v>4190</v>
      </c>
      <c r="B3862" s="79" t="s">
        <v>7638</v>
      </c>
    </row>
    <row r="3863" spans="1:2" ht="15">
      <c r="A3863" s="80" t="s">
        <v>4191</v>
      </c>
      <c r="B3863" s="79" t="s">
        <v>7638</v>
      </c>
    </row>
    <row r="3864" spans="1:2" ht="15">
      <c r="A3864" s="80" t="s">
        <v>4192</v>
      </c>
      <c r="B3864" s="79" t="s">
        <v>7638</v>
      </c>
    </row>
    <row r="3865" spans="1:2" ht="15">
      <c r="A3865" s="80" t="s">
        <v>4193</v>
      </c>
      <c r="B3865" s="79" t="s">
        <v>7638</v>
      </c>
    </row>
    <row r="3866" spans="1:2" ht="15">
      <c r="A3866" s="80" t="s">
        <v>4194</v>
      </c>
      <c r="B3866" s="79" t="s">
        <v>7638</v>
      </c>
    </row>
    <row r="3867" spans="1:2" ht="15">
      <c r="A3867" s="80" t="s">
        <v>4195</v>
      </c>
      <c r="B3867" s="79" t="s">
        <v>7638</v>
      </c>
    </row>
    <row r="3868" spans="1:2" ht="15">
      <c r="A3868" s="80" t="s">
        <v>4196</v>
      </c>
      <c r="B3868" s="79" t="s">
        <v>7638</v>
      </c>
    </row>
    <row r="3869" spans="1:2" ht="15">
      <c r="A3869" s="80" t="s">
        <v>4197</v>
      </c>
      <c r="B3869" s="79" t="s">
        <v>7638</v>
      </c>
    </row>
    <row r="3870" spans="1:2" ht="15">
      <c r="A3870" s="80" t="s">
        <v>4198</v>
      </c>
      <c r="B3870" s="79" t="s">
        <v>7638</v>
      </c>
    </row>
    <row r="3871" spans="1:2" ht="15">
      <c r="A3871" s="80" t="s">
        <v>4199</v>
      </c>
      <c r="B3871" s="79" t="s">
        <v>7638</v>
      </c>
    </row>
    <row r="3872" spans="1:2" ht="15">
      <c r="A3872" s="80" t="s">
        <v>4200</v>
      </c>
      <c r="B3872" s="79" t="s">
        <v>7638</v>
      </c>
    </row>
    <row r="3873" spans="1:2" ht="15">
      <c r="A3873" s="80" t="s">
        <v>4201</v>
      </c>
      <c r="B3873" s="79" t="s">
        <v>7638</v>
      </c>
    </row>
    <row r="3874" spans="1:2" ht="15">
      <c r="A3874" s="80" t="s">
        <v>4202</v>
      </c>
      <c r="B3874" s="79" t="s">
        <v>7638</v>
      </c>
    </row>
    <row r="3875" spans="1:2" ht="15">
      <c r="A3875" s="80" t="s">
        <v>4203</v>
      </c>
      <c r="B3875" s="79" t="s">
        <v>7638</v>
      </c>
    </row>
    <row r="3876" spans="1:2" ht="15">
      <c r="A3876" s="80" t="s">
        <v>4204</v>
      </c>
      <c r="B3876" s="79" t="s">
        <v>7638</v>
      </c>
    </row>
    <row r="3877" spans="1:2" ht="15">
      <c r="A3877" s="80" t="s">
        <v>4205</v>
      </c>
      <c r="B3877" s="79" t="s">
        <v>7638</v>
      </c>
    </row>
    <row r="3878" spans="1:2" ht="15">
      <c r="A3878" s="80" t="s">
        <v>4206</v>
      </c>
      <c r="B3878" s="79" t="s">
        <v>7638</v>
      </c>
    </row>
    <row r="3879" spans="1:2" ht="15">
      <c r="A3879" s="80" t="s">
        <v>4207</v>
      </c>
      <c r="B3879" s="79" t="s">
        <v>7638</v>
      </c>
    </row>
    <row r="3880" spans="1:2" ht="15">
      <c r="A3880" s="80" t="s">
        <v>4208</v>
      </c>
      <c r="B3880" s="79" t="s">
        <v>7638</v>
      </c>
    </row>
    <row r="3881" spans="1:2" ht="15">
      <c r="A3881" s="80" t="s">
        <v>4209</v>
      </c>
      <c r="B3881" s="79" t="s">
        <v>7638</v>
      </c>
    </row>
    <row r="3882" spans="1:2" ht="15">
      <c r="A3882" s="80" t="s">
        <v>4210</v>
      </c>
      <c r="B3882" s="79" t="s">
        <v>7638</v>
      </c>
    </row>
    <row r="3883" spans="1:2" ht="15">
      <c r="A3883" s="80" t="s">
        <v>4211</v>
      </c>
      <c r="B3883" s="79" t="s">
        <v>7638</v>
      </c>
    </row>
    <row r="3884" spans="1:2" ht="15">
      <c r="A3884" s="80" t="s">
        <v>4212</v>
      </c>
      <c r="B3884" s="79" t="s">
        <v>7638</v>
      </c>
    </row>
    <row r="3885" spans="1:2" ht="15">
      <c r="A3885" s="80" t="s">
        <v>4213</v>
      </c>
      <c r="B3885" s="79" t="s">
        <v>7638</v>
      </c>
    </row>
    <row r="3886" spans="1:2" ht="15">
      <c r="A3886" s="80" t="s">
        <v>4214</v>
      </c>
      <c r="B3886" s="79" t="s">
        <v>7638</v>
      </c>
    </row>
    <row r="3887" spans="1:2" ht="15">
      <c r="A3887" s="80" t="s">
        <v>4215</v>
      </c>
      <c r="B3887" s="79" t="s">
        <v>7638</v>
      </c>
    </row>
    <row r="3888" spans="1:2" ht="15">
      <c r="A3888" s="80" t="s">
        <v>4216</v>
      </c>
      <c r="B3888" s="79" t="s">
        <v>7638</v>
      </c>
    </row>
    <row r="3889" spans="1:2" ht="15">
      <c r="A3889" s="80" t="s">
        <v>4217</v>
      </c>
      <c r="B3889" s="79" t="s">
        <v>7638</v>
      </c>
    </row>
    <row r="3890" spans="1:2" ht="15">
      <c r="A3890" s="80" t="s">
        <v>4218</v>
      </c>
      <c r="B3890" s="79" t="s">
        <v>7638</v>
      </c>
    </row>
    <row r="3891" spans="1:2" ht="15">
      <c r="A3891" s="80" t="s">
        <v>4219</v>
      </c>
      <c r="B3891" s="79" t="s">
        <v>7638</v>
      </c>
    </row>
    <row r="3892" spans="1:2" ht="15">
      <c r="A3892" s="80" t="s">
        <v>4220</v>
      </c>
      <c r="B3892" s="79" t="s">
        <v>7638</v>
      </c>
    </row>
    <row r="3893" spans="1:2" ht="15">
      <c r="A3893" s="80" t="s">
        <v>4221</v>
      </c>
      <c r="B3893" s="79" t="s">
        <v>7638</v>
      </c>
    </row>
    <row r="3894" spans="1:2" ht="15">
      <c r="A3894" s="80" t="s">
        <v>4222</v>
      </c>
      <c r="B3894" s="79" t="s">
        <v>7638</v>
      </c>
    </row>
    <row r="3895" spans="1:2" ht="15">
      <c r="A3895" s="80" t="s">
        <v>4223</v>
      </c>
      <c r="B3895" s="79" t="s">
        <v>7638</v>
      </c>
    </row>
    <row r="3896" spans="1:2" ht="15">
      <c r="A3896" s="80" t="s">
        <v>4224</v>
      </c>
      <c r="B3896" s="79" t="s">
        <v>7638</v>
      </c>
    </row>
    <row r="3897" spans="1:2" ht="15">
      <c r="A3897" s="80" t="s">
        <v>4225</v>
      </c>
      <c r="B3897" s="79" t="s">
        <v>7638</v>
      </c>
    </row>
    <row r="3898" spans="1:2" ht="15">
      <c r="A3898" s="80" t="s">
        <v>4226</v>
      </c>
      <c r="B3898" s="79" t="s">
        <v>7638</v>
      </c>
    </row>
    <row r="3899" spans="1:2" ht="15">
      <c r="A3899" s="80" t="s">
        <v>4227</v>
      </c>
      <c r="B3899" s="79" t="s">
        <v>7638</v>
      </c>
    </row>
    <row r="3900" spans="1:2" ht="15">
      <c r="A3900" s="80" t="s">
        <v>4228</v>
      </c>
      <c r="B3900" s="79" t="s">
        <v>7638</v>
      </c>
    </row>
    <row r="3901" spans="1:2" ht="15">
      <c r="A3901" s="80" t="s">
        <v>4229</v>
      </c>
      <c r="B3901" s="79" t="s">
        <v>7638</v>
      </c>
    </row>
    <row r="3902" spans="1:2" ht="15">
      <c r="A3902" s="80" t="s">
        <v>4230</v>
      </c>
      <c r="B3902" s="79" t="s">
        <v>7638</v>
      </c>
    </row>
    <row r="3903" spans="1:2" ht="15">
      <c r="A3903" s="80" t="s">
        <v>4231</v>
      </c>
      <c r="B3903" s="79" t="s">
        <v>7638</v>
      </c>
    </row>
    <row r="3904" spans="1:2" ht="15">
      <c r="A3904" s="80" t="s">
        <v>4232</v>
      </c>
      <c r="B3904" s="79" t="s">
        <v>7638</v>
      </c>
    </row>
    <row r="3905" spans="1:2" ht="15">
      <c r="A3905" s="80" t="s">
        <v>4233</v>
      </c>
      <c r="B3905" s="79" t="s">
        <v>7638</v>
      </c>
    </row>
    <row r="3906" spans="1:2" ht="15">
      <c r="A3906" s="80" t="s">
        <v>4234</v>
      </c>
      <c r="B3906" s="79" t="s">
        <v>7638</v>
      </c>
    </row>
    <row r="3907" spans="1:2" ht="15">
      <c r="A3907" s="80" t="s">
        <v>4235</v>
      </c>
      <c r="B3907" s="79" t="s">
        <v>7638</v>
      </c>
    </row>
    <row r="3908" spans="1:2" ht="15">
      <c r="A3908" s="80" t="s">
        <v>4236</v>
      </c>
      <c r="B3908" s="79" t="s">
        <v>7638</v>
      </c>
    </row>
    <row r="3909" spans="1:2" ht="15">
      <c r="A3909" s="80" t="s">
        <v>4237</v>
      </c>
      <c r="B3909" s="79" t="s">
        <v>7638</v>
      </c>
    </row>
    <row r="3910" spans="1:2" ht="15">
      <c r="A3910" s="80" t="s">
        <v>4238</v>
      </c>
      <c r="B3910" s="79" t="s">
        <v>7638</v>
      </c>
    </row>
    <row r="3911" spans="1:2" ht="15">
      <c r="A3911" s="80" t="s">
        <v>4239</v>
      </c>
      <c r="B3911" s="79" t="s">
        <v>7638</v>
      </c>
    </row>
    <row r="3912" spans="1:2" ht="15">
      <c r="A3912" s="80" t="s">
        <v>4240</v>
      </c>
      <c r="B3912" s="79" t="s">
        <v>7638</v>
      </c>
    </row>
    <row r="3913" spans="1:2" ht="15">
      <c r="A3913" s="80" t="s">
        <v>4241</v>
      </c>
      <c r="B3913" s="79" t="s">
        <v>7638</v>
      </c>
    </row>
    <row r="3914" spans="1:2" ht="15">
      <c r="A3914" s="80" t="s">
        <v>4242</v>
      </c>
      <c r="B3914" s="79" t="s">
        <v>7638</v>
      </c>
    </row>
    <row r="3915" spans="1:2" ht="15">
      <c r="A3915" s="80" t="s">
        <v>4243</v>
      </c>
      <c r="B3915" s="79" t="s">
        <v>7638</v>
      </c>
    </row>
    <row r="3916" spans="1:2" ht="15">
      <c r="A3916" s="80" t="s">
        <v>4244</v>
      </c>
      <c r="B3916" s="79" t="s">
        <v>7638</v>
      </c>
    </row>
    <row r="3917" spans="1:2" ht="15">
      <c r="A3917" s="80" t="s">
        <v>4245</v>
      </c>
      <c r="B3917" s="79" t="s">
        <v>7638</v>
      </c>
    </row>
    <row r="3918" spans="1:2" ht="15">
      <c r="A3918" s="80" t="s">
        <v>4246</v>
      </c>
      <c r="B3918" s="79" t="s">
        <v>7638</v>
      </c>
    </row>
    <row r="3919" spans="1:2" ht="15">
      <c r="A3919" s="80" t="s">
        <v>4247</v>
      </c>
      <c r="B3919" s="79" t="s">
        <v>7638</v>
      </c>
    </row>
    <row r="3920" spans="1:2" ht="15">
      <c r="A3920" s="80" t="s">
        <v>4248</v>
      </c>
      <c r="B3920" s="79" t="s">
        <v>7638</v>
      </c>
    </row>
    <row r="3921" spans="1:2" ht="15">
      <c r="A3921" s="80" t="s">
        <v>4249</v>
      </c>
      <c r="B3921" s="79" t="s">
        <v>7638</v>
      </c>
    </row>
    <row r="3922" spans="1:2" ht="15">
      <c r="A3922" s="80" t="s">
        <v>4250</v>
      </c>
      <c r="B3922" s="79" t="s">
        <v>7638</v>
      </c>
    </row>
    <row r="3923" spans="1:2" ht="15">
      <c r="A3923" s="80" t="s">
        <v>4251</v>
      </c>
      <c r="B3923" s="79" t="s">
        <v>7638</v>
      </c>
    </row>
    <row r="3924" spans="1:2" ht="15">
      <c r="A3924" s="80" t="s">
        <v>4252</v>
      </c>
      <c r="B3924" s="79" t="s">
        <v>7638</v>
      </c>
    </row>
    <row r="3925" spans="1:2" ht="15">
      <c r="A3925" s="80" t="s">
        <v>4253</v>
      </c>
      <c r="B3925" s="79" t="s">
        <v>7638</v>
      </c>
    </row>
    <row r="3926" spans="1:2" ht="15">
      <c r="A3926" s="80" t="s">
        <v>4254</v>
      </c>
      <c r="B3926" s="79" t="s">
        <v>7638</v>
      </c>
    </row>
    <row r="3927" spans="1:2" ht="15">
      <c r="A3927" s="80" t="s">
        <v>4255</v>
      </c>
      <c r="B3927" s="79" t="s">
        <v>7638</v>
      </c>
    </row>
    <row r="3928" spans="1:2" ht="15">
      <c r="A3928" s="80" t="s">
        <v>4256</v>
      </c>
      <c r="B3928" s="79" t="s">
        <v>7638</v>
      </c>
    </row>
    <row r="3929" spans="1:2" ht="15">
      <c r="A3929" s="80" t="s">
        <v>4257</v>
      </c>
      <c r="B3929" s="79" t="s">
        <v>7638</v>
      </c>
    </row>
    <row r="3930" spans="1:2" ht="15">
      <c r="A3930" s="80" t="s">
        <v>4258</v>
      </c>
      <c r="B3930" s="79" t="s">
        <v>7638</v>
      </c>
    </row>
    <row r="3931" spans="1:2" ht="15">
      <c r="A3931" s="80" t="s">
        <v>4259</v>
      </c>
      <c r="B3931" s="79" t="s">
        <v>7638</v>
      </c>
    </row>
    <row r="3932" spans="1:2" ht="15">
      <c r="A3932" s="80" t="s">
        <v>4260</v>
      </c>
      <c r="B3932" s="79" t="s">
        <v>7638</v>
      </c>
    </row>
    <row r="3933" spans="1:2" ht="15">
      <c r="A3933" s="80" t="s">
        <v>4261</v>
      </c>
      <c r="B3933" s="79" t="s">
        <v>7638</v>
      </c>
    </row>
    <row r="3934" spans="1:2" ht="15">
      <c r="A3934" s="80" t="s">
        <v>4262</v>
      </c>
      <c r="B3934" s="79" t="s">
        <v>7638</v>
      </c>
    </row>
    <row r="3935" spans="1:2" ht="15">
      <c r="A3935" s="80" t="s">
        <v>4263</v>
      </c>
      <c r="B3935" s="79" t="s">
        <v>7638</v>
      </c>
    </row>
    <row r="3936" spans="1:2" ht="15">
      <c r="A3936" s="80" t="s">
        <v>4264</v>
      </c>
      <c r="B3936" s="79" t="s">
        <v>7638</v>
      </c>
    </row>
    <row r="3937" spans="1:2" ht="15">
      <c r="A3937" s="80" t="s">
        <v>4265</v>
      </c>
      <c r="B3937" s="79" t="s">
        <v>7638</v>
      </c>
    </row>
    <row r="3938" spans="1:2" ht="15">
      <c r="A3938" s="80" t="s">
        <v>4266</v>
      </c>
      <c r="B3938" s="79" t="s">
        <v>7638</v>
      </c>
    </row>
    <row r="3939" spans="1:2" ht="15">
      <c r="A3939" s="80" t="s">
        <v>4267</v>
      </c>
      <c r="B3939" s="79" t="s">
        <v>7638</v>
      </c>
    </row>
    <row r="3940" spans="1:2" ht="15">
      <c r="A3940" s="80" t="s">
        <v>4268</v>
      </c>
      <c r="B3940" s="79" t="s">
        <v>7638</v>
      </c>
    </row>
    <row r="3941" spans="1:2" ht="15">
      <c r="A3941" s="80" t="s">
        <v>4269</v>
      </c>
      <c r="B3941" s="79" t="s">
        <v>7638</v>
      </c>
    </row>
    <row r="3942" spans="1:2" ht="15">
      <c r="A3942" s="80" t="s">
        <v>4270</v>
      </c>
      <c r="B3942" s="79" t="s">
        <v>7638</v>
      </c>
    </row>
    <row r="3943" spans="1:2" ht="15">
      <c r="A3943" s="80" t="s">
        <v>4271</v>
      </c>
      <c r="B3943" s="79" t="s">
        <v>7638</v>
      </c>
    </row>
    <row r="3944" spans="1:2" ht="15">
      <c r="A3944" s="80" t="s">
        <v>4272</v>
      </c>
      <c r="B3944" s="79" t="s">
        <v>7638</v>
      </c>
    </row>
    <row r="3945" spans="1:2" ht="15">
      <c r="A3945" s="80" t="s">
        <v>4273</v>
      </c>
      <c r="B3945" s="79" t="s">
        <v>7638</v>
      </c>
    </row>
    <row r="3946" spans="1:2" ht="15">
      <c r="A3946" s="80" t="s">
        <v>4274</v>
      </c>
      <c r="B3946" s="79" t="s">
        <v>7638</v>
      </c>
    </row>
    <row r="3947" spans="1:2" ht="15">
      <c r="A3947" s="80" t="s">
        <v>4275</v>
      </c>
      <c r="B3947" s="79" t="s">
        <v>7638</v>
      </c>
    </row>
    <row r="3948" spans="1:2" ht="15">
      <c r="A3948" s="80" t="s">
        <v>4276</v>
      </c>
      <c r="B3948" s="79" t="s">
        <v>7638</v>
      </c>
    </row>
    <row r="3949" spans="1:2" ht="15">
      <c r="A3949" s="80" t="s">
        <v>4277</v>
      </c>
      <c r="B3949" s="79" t="s">
        <v>7638</v>
      </c>
    </row>
    <row r="3950" spans="1:2" ht="15">
      <c r="A3950" s="80" t="s">
        <v>4278</v>
      </c>
      <c r="B3950" s="79" t="s">
        <v>7638</v>
      </c>
    </row>
    <row r="3951" spans="1:2" ht="15">
      <c r="A3951" s="80" t="s">
        <v>4279</v>
      </c>
      <c r="B3951" s="79" t="s">
        <v>7638</v>
      </c>
    </row>
    <row r="3952" spans="1:2" ht="15">
      <c r="A3952" s="80" t="s">
        <v>4280</v>
      </c>
      <c r="B3952" s="79" t="s">
        <v>7638</v>
      </c>
    </row>
    <row r="3953" spans="1:2" ht="15">
      <c r="A3953" s="80" t="s">
        <v>4281</v>
      </c>
      <c r="B3953" s="79" t="s">
        <v>7638</v>
      </c>
    </row>
    <row r="3954" spans="1:2" ht="15">
      <c r="A3954" s="80" t="s">
        <v>4282</v>
      </c>
      <c r="B3954" s="79" t="s">
        <v>7638</v>
      </c>
    </row>
    <row r="3955" spans="1:2" ht="15">
      <c r="A3955" s="80" t="s">
        <v>4283</v>
      </c>
      <c r="B3955" s="79" t="s">
        <v>7638</v>
      </c>
    </row>
    <row r="3956" spans="1:2" ht="15">
      <c r="A3956" s="80" t="s">
        <v>4284</v>
      </c>
      <c r="B3956" s="79" t="s">
        <v>7638</v>
      </c>
    </row>
    <row r="3957" spans="1:2" ht="15">
      <c r="A3957" s="80" t="s">
        <v>4285</v>
      </c>
      <c r="B3957" s="79" t="s">
        <v>7638</v>
      </c>
    </row>
    <row r="3958" spans="1:2" ht="15">
      <c r="A3958" s="80" t="s">
        <v>4286</v>
      </c>
      <c r="B3958" s="79" t="s">
        <v>7638</v>
      </c>
    </row>
    <row r="3959" spans="1:2" ht="15">
      <c r="A3959" s="80" t="s">
        <v>4287</v>
      </c>
      <c r="B3959" s="79" t="s">
        <v>7638</v>
      </c>
    </row>
    <row r="3960" spans="1:2" ht="15">
      <c r="A3960" s="80" t="s">
        <v>4288</v>
      </c>
      <c r="B3960" s="79" t="s">
        <v>7638</v>
      </c>
    </row>
    <row r="3961" spans="1:2" ht="15">
      <c r="A3961" s="80" t="s">
        <v>4289</v>
      </c>
      <c r="B3961" s="79" t="s">
        <v>7638</v>
      </c>
    </row>
    <row r="3962" spans="1:2" ht="15">
      <c r="A3962" s="80" t="s">
        <v>4290</v>
      </c>
      <c r="B3962" s="79" t="s">
        <v>7638</v>
      </c>
    </row>
    <row r="3963" spans="1:2" ht="15">
      <c r="A3963" s="80" t="s">
        <v>4291</v>
      </c>
      <c r="B3963" s="79" t="s">
        <v>7638</v>
      </c>
    </row>
    <row r="3964" spans="1:2" ht="15">
      <c r="A3964" s="80" t="s">
        <v>4292</v>
      </c>
      <c r="B3964" s="79" t="s">
        <v>7638</v>
      </c>
    </row>
    <row r="3965" spans="1:2" ht="15">
      <c r="A3965" s="80" t="s">
        <v>4293</v>
      </c>
      <c r="B3965" s="79" t="s">
        <v>7638</v>
      </c>
    </row>
    <row r="3966" spans="1:2" ht="15">
      <c r="A3966" s="80" t="s">
        <v>4294</v>
      </c>
      <c r="B3966" s="79" t="s">
        <v>7638</v>
      </c>
    </row>
    <row r="3967" spans="1:2" ht="15">
      <c r="A3967" s="80" t="s">
        <v>4295</v>
      </c>
      <c r="B3967" s="79" t="s">
        <v>7638</v>
      </c>
    </row>
    <row r="3968" spans="1:2" ht="15">
      <c r="A3968" s="80" t="s">
        <v>4296</v>
      </c>
      <c r="B3968" s="79" t="s">
        <v>7638</v>
      </c>
    </row>
    <row r="3969" spans="1:2" ht="15">
      <c r="A3969" s="80" t="s">
        <v>4297</v>
      </c>
      <c r="B3969" s="79" t="s">
        <v>7638</v>
      </c>
    </row>
    <row r="3970" spans="1:2" ht="15">
      <c r="A3970" s="80" t="s">
        <v>4298</v>
      </c>
      <c r="B3970" s="79" t="s">
        <v>7638</v>
      </c>
    </row>
    <row r="3971" spans="1:2" ht="15">
      <c r="A3971" s="80" t="s">
        <v>4299</v>
      </c>
      <c r="B3971" s="79" t="s">
        <v>7638</v>
      </c>
    </row>
    <row r="3972" spans="1:2" ht="15">
      <c r="A3972" s="80" t="s">
        <v>4300</v>
      </c>
      <c r="B3972" s="79" t="s">
        <v>7638</v>
      </c>
    </row>
    <row r="3973" spans="1:2" ht="15">
      <c r="A3973" s="80" t="s">
        <v>4301</v>
      </c>
      <c r="B3973" s="79" t="s">
        <v>7638</v>
      </c>
    </row>
    <row r="3974" spans="1:2" ht="15">
      <c r="A3974" s="80" t="s">
        <v>4302</v>
      </c>
      <c r="B3974" s="79" t="s">
        <v>7638</v>
      </c>
    </row>
    <row r="3975" spans="1:2" ht="15">
      <c r="A3975" s="80" t="s">
        <v>4303</v>
      </c>
      <c r="B3975" s="79" t="s">
        <v>7638</v>
      </c>
    </row>
    <row r="3976" spans="1:2" ht="15">
      <c r="A3976" s="80" t="s">
        <v>4304</v>
      </c>
      <c r="B3976" s="79" t="s">
        <v>7638</v>
      </c>
    </row>
    <row r="3977" spans="1:2" ht="15">
      <c r="A3977" s="80" t="s">
        <v>4305</v>
      </c>
      <c r="B3977" s="79" t="s">
        <v>7638</v>
      </c>
    </row>
    <row r="3978" spans="1:2" ht="15">
      <c r="A3978" s="80" t="s">
        <v>4306</v>
      </c>
      <c r="B3978" s="79" t="s">
        <v>7638</v>
      </c>
    </row>
    <row r="3979" spans="1:2" ht="15">
      <c r="A3979" s="80" t="s">
        <v>4307</v>
      </c>
      <c r="B3979" s="79" t="s">
        <v>7638</v>
      </c>
    </row>
    <row r="3980" spans="1:2" ht="15">
      <c r="A3980" s="80" t="s">
        <v>4308</v>
      </c>
      <c r="B3980" s="79" t="s">
        <v>7638</v>
      </c>
    </row>
    <row r="3981" spans="1:2" ht="15">
      <c r="A3981" s="80" t="s">
        <v>4309</v>
      </c>
      <c r="B3981" s="79" t="s">
        <v>7638</v>
      </c>
    </row>
    <row r="3982" spans="1:2" ht="15">
      <c r="A3982" s="80" t="s">
        <v>4310</v>
      </c>
      <c r="B3982" s="79" t="s">
        <v>7638</v>
      </c>
    </row>
    <row r="3983" spans="1:2" ht="15">
      <c r="A3983" s="80" t="s">
        <v>4311</v>
      </c>
      <c r="B3983" s="79" t="s">
        <v>7638</v>
      </c>
    </row>
    <row r="3984" spans="1:2" ht="15">
      <c r="A3984" s="80" t="s">
        <v>4312</v>
      </c>
      <c r="B3984" s="79" t="s">
        <v>7638</v>
      </c>
    </row>
    <row r="3985" spans="1:2" ht="15">
      <c r="A3985" s="80" t="s">
        <v>4313</v>
      </c>
      <c r="B3985" s="79" t="s">
        <v>7638</v>
      </c>
    </row>
    <row r="3986" spans="1:2" ht="15">
      <c r="A3986" s="80" t="s">
        <v>4314</v>
      </c>
      <c r="B3986" s="79" t="s">
        <v>7638</v>
      </c>
    </row>
    <row r="3987" spans="1:2" ht="15">
      <c r="A3987" s="80" t="s">
        <v>4315</v>
      </c>
      <c r="B3987" s="79" t="s">
        <v>7638</v>
      </c>
    </row>
    <row r="3988" spans="1:2" ht="15">
      <c r="A3988" s="80" t="s">
        <v>4316</v>
      </c>
      <c r="B3988" s="79" t="s">
        <v>7638</v>
      </c>
    </row>
    <row r="3989" spans="1:2" ht="15">
      <c r="A3989" s="80" t="s">
        <v>4317</v>
      </c>
      <c r="B3989" s="79" t="s">
        <v>7638</v>
      </c>
    </row>
    <row r="3990" spans="1:2" ht="15">
      <c r="A3990" s="80" t="s">
        <v>4318</v>
      </c>
      <c r="B3990" s="79" t="s">
        <v>7638</v>
      </c>
    </row>
    <row r="3991" spans="1:2" ht="15">
      <c r="A3991" s="80" t="s">
        <v>4319</v>
      </c>
      <c r="B3991" s="79" t="s">
        <v>7638</v>
      </c>
    </row>
    <row r="3992" spans="1:2" ht="15">
      <c r="A3992" s="80" t="s">
        <v>4320</v>
      </c>
      <c r="B3992" s="79" t="s">
        <v>7638</v>
      </c>
    </row>
    <row r="3993" spans="1:2" ht="15">
      <c r="A3993" s="80" t="s">
        <v>4321</v>
      </c>
      <c r="B3993" s="79" t="s">
        <v>7638</v>
      </c>
    </row>
    <row r="3994" spans="1:2" ht="15">
      <c r="A3994" s="80" t="s">
        <v>4322</v>
      </c>
      <c r="B3994" s="79" t="s">
        <v>7638</v>
      </c>
    </row>
    <row r="3995" spans="1:2" ht="15">
      <c r="A3995" s="80" t="s">
        <v>4323</v>
      </c>
      <c r="B3995" s="79" t="s">
        <v>7638</v>
      </c>
    </row>
    <row r="3996" spans="1:2" ht="15">
      <c r="A3996" s="80" t="s">
        <v>4324</v>
      </c>
      <c r="B3996" s="79" t="s">
        <v>7638</v>
      </c>
    </row>
    <row r="3997" spans="1:2" ht="15">
      <c r="A3997" s="80" t="s">
        <v>4325</v>
      </c>
      <c r="B3997" s="79" t="s">
        <v>7638</v>
      </c>
    </row>
    <row r="3998" spans="1:2" ht="15">
      <c r="A3998" s="80" t="s">
        <v>4326</v>
      </c>
      <c r="B3998" s="79" t="s">
        <v>7638</v>
      </c>
    </row>
    <row r="3999" spans="1:2" ht="15">
      <c r="A3999" s="80" t="s">
        <v>4327</v>
      </c>
      <c r="B3999" s="79" t="s">
        <v>7638</v>
      </c>
    </row>
    <row r="4000" spans="1:2" ht="15">
      <c r="A4000" s="80" t="s">
        <v>4328</v>
      </c>
      <c r="B4000" s="79" t="s">
        <v>7638</v>
      </c>
    </row>
    <row r="4001" spans="1:2" ht="15">
      <c r="A4001" s="80" t="s">
        <v>4329</v>
      </c>
      <c r="B4001" s="79" t="s">
        <v>7638</v>
      </c>
    </row>
    <row r="4002" spans="1:2" ht="15">
      <c r="A4002" s="80" t="s">
        <v>4330</v>
      </c>
      <c r="B4002" s="79" t="s">
        <v>7638</v>
      </c>
    </row>
    <row r="4003" spans="1:2" ht="15">
      <c r="A4003" s="80" t="s">
        <v>4331</v>
      </c>
      <c r="B4003" s="79" t="s">
        <v>7638</v>
      </c>
    </row>
    <row r="4004" spans="1:2" ht="15">
      <c r="A4004" s="80" t="s">
        <v>4332</v>
      </c>
      <c r="B4004" s="79" t="s">
        <v>7638</v>
      </c>
    </row>
    <row r="4005" spans="1:2" ht="15">
      <c r="A4005" s="80" t="s">
        <v>4333</v>
      </c>
      <c r="B4005" s="79" t="s">
        <v>7638</v>
      </c>
    </row>
    <row r="4006" spans="1:2" ht="15">
      <c r="A4006" s="80" t="s">
        <v>4334</v>
      </c>
      <c r="B4006" s="79" t="s">
        <v>7638</v>
      </c>
    </row>
    <row r="4007" spans="1:2" ht="15">
      <c r="A4007" s="80" t="s">
        <v>4335</v>
      </c>
      <c r="B4007" s="79" t="s">
        <v>7638</v>
      </c>
    </row>
    <row r="4008" spans="1:2" ht="15">
      <c r="A4008" s="80" t="s">
        <v>4336</v>
      </c>
      <c r="B4008" s="79" t="s">
        <v>7638</v>
      </c>
    </row>
    <row r="4009" spans="1:2" ht="15">
      <c r="A4009" s="80" t="s">
        <v>4337</v>
      </c>
      <c r="B4009" s="79" t="s">
        <v>7638</v>
      </c>
    </row>
    <row r="4010" spans="1:2" ht="15">
      <c r="A4010" s="80" t="s">
        <v>4338</v>
      </c>
      <c r="B4010" s="79" t="s">
        <v>7638</v>
      </c>
    </row>
    <row r="4011" spans="1:2" ht="15">
      <c r="A4011" s="80" t="s">
        <v>4339</v>
      </c>
      <c r="B4011" s="79" t="s">
        <v>7638</v>
      </c>
    </row>
    <row r="4012" spans="1:2" ht="15">
      <c r="A4012" s="80" t="s">
        <v>4340</v>
      </c>
      <c r="B4012" s="79" t="s">
        <v>7638</v>
      </c>
    </row>
    <row r="4013" spans="1:2" ht="15">
      <c r="A4013" s="80" t="s">
        <v>4341</v>
      </c>
      <c r="B4013" s="79" t="s">
        <v>7638</v>
      </c>
    </row>
    <row r="4014" spans="1:2" ht="15">
      <c r="A4014" s="80" t="s">
        <v>4342</v>
      </c>
      <c r="B4014" s="79" t="s">
        <v>7638</v>
      </c>
    </row>
    <row r="4015" spans="1:2" ht="15">
      <c r="A4015" s="80" t="s">
        <v>4343</v>
      </c>
      <c r="B4015" s="79" t="s">
        <v>7638</v>
      </c>
    </row>
    <row r="4016" spans="1:2" ht="15">
      <c r="A4016" s="80" t="s">
        <v>4344</v>
      </c>
      <c r="B4016" s="79" t="s">
        <v>7638</v>
      </c>
    </row>
    <row r="4017" spans="1:2" ht="15">
      <c r="A4017" s="80" t="s">
        <v>4345</v>
      </c>
      <c r="B4017" s="79" t="s">
        <v>7638</v>
      </c>
    </row>
    <row r="4018" spans="1:2" ht="15">
      <c r="A4018" s="80" t="s">
        <v>4346</v>
      </c>
      <c r="B4018" s="79" t="s">
        <v>7638</v>
      </c>
    </row>
    <row r="4019" spans="1:2" ht="15">
      <c r="A4019" s="80" t="s">
        <v>4347</v>
      </c>
      <c r="B4019" s="79" t="s">
        <v>7638</v>
      </c>
    </row>
    <row r="4020" spans="1:2" ht="15">
      <c r="A4020" s="80" t="s">
        <v>4348</v>
      </c>
      <c r="B4020" s="79" t="s">
        <v>7638</v>
      </c>
    </row>
    <row r="4021" spans="1:2" ht="15">
      <c r="A4021" s="80" t="s">
        <v>4349</v>
      </c>
      <c r="B4021" s="79" t="s">
        <v>7638</v>
      </c>
    </row>
    <row r="4022" spans="1:2" ht="15">
      <c r="A4022" s="80" t="s">
        <v>4350</v>
      </c>
      <c r="B4022" s="79" t="s">
        <v>7638</v>
      </c>
    </row>
    <row r="4023" spans="1:2" ht="15">
      <c r="A4023" s="80" t="s">
        <v>4351</v>
      </c>
      <c r="B4023" s="79" t="s">
        <v>7638</v>
      </c>
    </row>
    <row r="4024" spans="1:2" ht="15">
      <c r="A4024" s="80" t="s">
        <v>4352</v>
      </c>
      <c r="B4024" s="79" t="s">
        <v>7638</v>
      </c>
    </row>
    <row r="4025" spans="1:2" ht="15">
      <c r="A4025" s="80" t="s">
        <v>4353</v>
      </c>
      <c r="B4025" s="79" t="s">
        <v>7638</v>
      </c>
    </row>
    <row r="4026" spans="1:2" ht="15">
      <c r="A4026" s="80" t="s">
        <v>4354</v>
      </c>
      <c r="B4026" s="79" t="s">
        <v>7638</v>
      </c>
    </row>
    <row r="4027" spans="1:2" ht="15">
      <c r="A4027" s="80" t="s">
        <v>4355</v>
      </c>
      <c r="B4027" s="79" t="s">
        <v>7638</v>
      </c>
    </row>
    <row r="4028" spans="1:2" ht="15">
      <c r="A4028" s="80" t="s">
        <v>4356</v>
      </c>
      <c r="B4028" s="79" t="s">
        <v>7638</v>
      </c>
    </row>
    <row r="4029" spans="1:2" ht="15">
      <c r="A4029" s="80" t="s">
        <v>4357</v>
      </c>
      <c r="B4029" s="79" t="s">
        <v>7638</v>
      </c>
    </row>
    <row r="4030" spans="1:2" ht="15">
      <c r="A4030" s="80" t="s">
        <v>4358</v>
      </c>
      <c r="B4030" s="79" t="s">
        <v>7638</v>
      </c>
    </row>
    <row r="4031" spans="1:2" ht="15">
      <c r="A4031" s="80" t="s">
        <v>4359</v>
      </c>
      <c r="B4031" s="79" t="s">
        <v>7638</v>
      </c>
    </row>
    <row r="4032" spans="1:2" ht="15">
      <c r="A4032" s="80" t="s">
        <v>4360</v>
      </c>
      <c r="B4032" s="79" t="s">
        <v>7638</v>
      </c>
    </row>
    <row r="4033" spans="1:2" ht="15">
      <c r="A4033" s="80" t="s">
        <v>4361</v>
      </c>
      <c r="B4033" s="79" t="s">
        <v>7638</v>
      </c>
    </row>
    <row r="4034" spans="1:2" ht="15">
      <c r="A4034" s="80" t="s">
        <v>4362</v>
      </c>
      <c r="B4034" s="79" t="s">
        <v>7638</v>
      </c>
    </row>
    <row r="4035" spans="1:2" ht="15">
      <c r="A4035" s="80" t="s">
        <v>4363</v>
      </c>
      <c r="B4035" s="79" t="s">
        <v>7638</v>
      </c>
    </row>
    <row r="4036" spans="1:2" ht="15">
      <c r="A4036" s="80" t="s">
        <v>4364</v>
      </c>
      <c r="B4036" s="79" t="s">
        <v>7638</v>
      </c>
    </row>
    <row r="4037" spans="1:2" ht="15">
      <c r="A4037" s="80" t="s">
        <v>4365</v>
      </c>
      <c r="B4037" s="79" t="s">
        <v>7638</v>
      </c>
    </row>
    <row r="4038" spans="1:2" ht="15">
      <c r="A4038" s="80" t="s">
        <v>4366</v>
      </c>
      <c r="B4038" s="79" t="s">
        <v>7638</v>
      </c>
    </row>
    <row r="4039" spans="1:2" ht="15">
      <c r="A4039" s="80" t="s">
        <v>4367</v>
      </c>
      <c r="B4039" s="79" t="s">
        <v>7638</v>
      </c>
    </row>
    <row r="4040" spans="1:2" ht="15">
      <c r="A4040" s="80" t="s">
        <v>4368</v>
      </c>
      <c r="B4040" s="79" t="s">
        <v>7638</v>
      </c>
    </row>
    <row r="4041" spans="1:2" ht="15">
      <c r="A4041" s="80" t="s">
        <v>4369</v>
      </c>
      <c r="B4041" s="79" t="s">
        <v>7638</v>
      </c>
    </row>
    <row r="4042" spans="1:2" ht="15">
      <c r="A4042" s="80" t="s">
        <v>4370</v>
      </c>
      <c r="B4042" s="79" t="s">
        <v>7638</v>
      </c>
    </row>
    <row r="4043" spans="1:2" ht="15">
      <c r="A4043" s="80" t="s">
        <v>4371</v>
      </c>
      <c r="B4043" s="79" t="s">
        <v>7638</v>
      </c>
    </row>
    <row r="4044" spans="1:2" ht="15">
      <c r="A4044" s="80" t="s">
        <v>4372</v>
      </c>
      <c r="B4044" s="79" t="s">
        <v>7638</v>
      </c>
    </row>
    <row r="4045" spans="1:2" ht="15">
      <c r="A4045" s="80" t="s">
        <v>4373</v>
      </c>
      <c r="B4045" s="79" t="s">
        <v>7638</v>
      </c>
    </row>
    <row r="4046" spans="1:2" ht="15">
      <c r="A4046" s="80" t="s">
        <v>4374</v>
      </c>
      <c r="B4046" s="79" t="s">
        <v>7638</v>
      </c>
    </row>
    <row r="4047" spans="1:2" ht="15">
      <c r="A4047" s="80" t="s">
        <v>4375</v>
      </c>
      <c r="B4047" s="79" t="s">
        <v>7638</v>
      </c>
    </row>
    <row r="4048" spans="1:2" ht="15">
      <c r="A4048" s="80" t="s">
        <v>4376</v>
      </c>
      <c r="B4048" s="79" t="s">
        <v>7638</v>
      </c>
    </row>
    <row r="4049" spans="1:2" ht="15">
      <c r="A4049" s="80" t="s">
        <v>4377</v>
      </c>
      <c r="B4049" s="79" t="s">
        <v>7638</v>
      </c>
    </row>
    <row r="4050" spans="1:2" ht="15">
      <c r="A4050" s="80" t="s">
        <v>4378</v>
      </c>
      <c r="B4050" s="79" t="s">
        <v>7638</v>
      </c>
    </row>
    <row r="4051" spans="1:2" ht="15">
      <c r="A4051" s="80" t="s">
        <v>4379</v>
      </c>
      <c r="B4051" s="79" t="s">
        <v>7638</v>
      </c>
    </row>
    <row r="4052" spans="1:2" ht="15">
      <c r="A4052" s="80" t="s">
        <v>4380</v>
      </c>
      <c r="B4052" s="79" t="s">
        <v>7638</v>
      </c>
    </row>
    <row r="4053" spans="1:2" ht="15">
      <c r="A4053" s="80" t="s">
        <v>4381</v>
      </c>
      <c r="B4053" s="79" t="s">
        <v>7638</v>
      </c>
    </row>
    <row r="4054" spans="1:2" ht="15">
      <c r="A4054" s="80" t="s">
        <v>4382</v>
      </c>
      <c r="B4054" s="79" t="s">
        <v>7638</v>
      </c>
    </row>
    <row r="4055" spans="1:2" ht="15">
      <c r="A4055" s="80" t="s">
        <v>4383</v>
      </c>
      <c r="B4055" s="79" t="s">
        <v>7638</v>
      </c>
    </row>
    <row r="4056" spans="1:2" ht="15">
      <c r="A4056" s="80" t="s">
        <v>4384</v>
      </c>
      <c r="B4056" s="79" t="s">
        <v>7638</v>
      </c>
    </row>
    <row r="4057" spans="1:2" ht="15">
      <c r="A4057" s="80" t="s">
        <v>4385</v>
      </c>
      <c r="B4057" s="79" t="s">
        <v>7638</v>
      </c>
    </row>
    <row r="4058" spans="1:2" ht="15">
      <c r="A4058" s="80" t="s">
        <v>4386</v>
      </c>
      <c r="B4058" s="79" t="s">
        <v>7638</v>
      </c>
    </row>
    <row r="4059" spans="1:2" ht="15">
      <c r="A4059" s="80" t="s">
        <v>4387</v>
      </c>
      <c r="B4059" s="79" t="s">
        <v>7638</v>
      </c>
    </row>
    <row r="4060" spans="1:2" ht="15">
      <c r="A4060" s="80" t="s">
        <v>4388</v>
      </c>
      <c r="B4060" s="79" t="s">
        <v>7638</v>
      </c>
    </row>
    <row r="4061" spans="1:2" ht="15">
      <c r="A4061" s="80" t="s">
        <v>4389</v>
      </c>
      <c r="B4061" s="79" t="s">
        <v>7638</v>
      </c>
    </row>
    <row r="4062" spans="1:2" ht="15">
      <c r="A4062" s="80" t="s">
        <v>4390</v>
      </c>
      <c r="B4062" s="79" t="s">
        <v>7638</v>
      </c>
    </row>
    <row r="4063" spans="1:2" ht="15">
      <c r="A4063" s="80" t="s">
        <v>4391</v>
      </c>
      <c r="B4063" s="79" t="s">
        <v>7638</v>
      </c>
    </row>
    <row r="4064" spans="1:2" ht="15">
      <c r="A4064" s="80" t="s">
        <v>4392</v>
      </c>
      <c r="B4064" s="79" t="s">
        <v>7638</v>
      </c>
    </row>
    <row r="4065" spans="1:2" ht="15">
      <c r="A4065" s="80" t="s">
        <v>4393</v>
      </c>
      <c r="B4065" s="79" t="s">
        <v>7638</v>
      </c>
    </row>
    <row r="4066" spans="1:2" ht="15">
      <c r="A4066" s="80" t="s">
        <v>4394</v>
      </c>
      <c r="B4066" s="79" t="s">
        <v>7638</v>
      </c>
    </row>
    <row r="4067" spans="1:2" ht="15">
      <c r="A4067" s="80" t="s">
        <v>4395</v>
      </c>
      <c r="B4067" s="79" t="s">
        <v>7638</v>
      </c>
    </row>
    <row r="4068" spans="1:2" ht="15">
      <c r="A4068" s="80" t="s">
        <v>4396</v>
      </c>
      <c r="B4068" s="79" t="s">
        <v>7638</v>
      </c>
    </row>
    <row r="4069" spans="1:2" ht="15">
      <c r="A4069" s="80" t="s">
        <v>4397</v>
      </c>
      <c r="B4069" s="79" t="s">
        <v>7638</v>
      </c>
    </row>
    <row r="4070" spans="1:2" ht="15">
      <c r="A4070" s="80" t="s">
        <v>4398</v>
      </c>
      <c r="B4070" s="79" t="s">
        <v>7638</v>
      </c>
    </row>
    <row r="4071" spans="1:2" ht="15">
      <c r="A4071" s="80" t="s">
        <v>4399</v>
      </c>
      <c r="B4071" s="79" t="s">
        <v>7638</v>
      </c>
    </row>
    <row r="4072" spans="1:2" ht="15">
      <c r="A4072" s="80" t="s">
        <v>4400</v>
      </c>
      <c r="B4072" s="79" t="s">
        <v>7638</v>
      </c>
    </row>
    <row r="4073" spans="1:2" ht="15">
      <c r="A4073" s="80" t="s">
        <v>4401</v>
      </c>
      <c r="B4073" s="79" t="s">
        <v>7638</v>
      </c>
    </row>
    <row r="4074" spans="1:2" ht="15">
      <c r="A4074" s="80" t="s">
        <v>4402</v>
      </c>
      <c r="B4074" s="79" t="s">
        <v>7638</v>
      </c>
    </row>
    <row r="4075" spans="1:2" ht="15">
      <c r="A4075" s="80" t="s">
        <v>4403</v>
      </c>
      <c r="B4075" s="79" t="s">
        <v>7638</v>
      </c>
    </row>
    <row r="4076" spans="1:2" ht="15">
      <c r="A4076" s="80" t="s">
        <v>4404</v>
      </c>
      <c r="B4076" s="79" t="s">
        <v>7638</v>
      </c>
    </row>
    <row r="4077" spans="1:2" ht="15">
      <c r="A4077" s="80" t="s">
        <v>4405</v>
      </c>
      <c r="B4077" s="79" t="s">
        <v>7638</v>
      </c>
    </row>
    <row r="4078" spans="1:2" ht="15">
      <c r="A4078" s="80" t="s">
        <v>4406</v>
      </c>
      <c r="B4078" s="79" t="s">
        <v>7638</v>
      </c>
    </row>
    <row r="4079" spans="1:2" ht="15">
      <c r="A4079" s="80" t="s">
        <v>4407</v>
      </c>
      <c r="B4079" s="79" t="s">
        <v>7638</v>
      </c>
    </row>
    <row r="4080" spans="1:2" ht="15">
      <c r="A4080" s="80" t="s">
        <v>4408</v>
      </c>
      <c r="B4080" s="79" t="s">
        <v>7638</v>
      </c>
    </row>
    <row r="4081" spans="1:2" ht="15">
      <c r="A4081" s="80" t="s">
        <v>4409</v>
      </c>
      <c r="B4081" s="79" t="s">
        <v>7638</v>
      </c>
    </row>
    <row r="4082" spans="1:2" ht="15">
      <c r="A4082" s="80" t="s">
        <v>4410</v>
      </c>
      <c r="B4082" s="79" t="s">
        <v>7638</v>
      </c>
    </row>
    <row r="4083" spans="1:2" ht="15">
      <c r="A4083" s="80" t="s">
        <v>4411</v>
      </c>
      <c r="B4083" s="79" t="s">
        <v>7638</v>
      </c>
    </row>
    <row r="4084" spans="1:2" ht="15">
      <c r="A4084" s="80" t="s">
        <v>4412</v>
      </c>
      <c r="B4084" s="79" t="s">
        <v>7638</v>
      </c>
    </row>
    <row r="4085" spans="1:2" ht="15">
      <c r="A4085" s="80" t="s">
        <v>4413</v>
      </c>
      <c r="B4085" s="79" t="s">
        <v>7638</v>
      </c>
    </row>
    <row r="4086" spans="1:2" ht="15">
      <c r="A4086" s="80" t="s">
        <v>4414</v>
      </c>
      <c r="B4086" s="79" t="s">
        <v>7638</v>
      </c>
    </row>
    <row r="4087" spans="1:2" ht="15">
      <c r="A4087" s="80" t="s">
        <v>4415</v>
      </c>
      <c r="B4087" s="79" t="s">
        <v>7638</v>
      </c>
    </row>
    <row r="4088" spans="1:2" ht="15">
      <c r="A4088" s="80" t="s">
        <v>4416</v>
      </c>
      <c r="B4088" s="79" t="s">
        <v>7638</v>
      </c>
    </row>
    <row r="4089" spans="1:2" ht="15">
      <c r="A4089" s="80" t="s">
        <v>4417</v>
      </c>
      <c r="B4089" s="79" t="s">
        <v>7638</v>
      </c>
    </row>
    <row r="4090" spans="1:2" ht="15">
      <c r="A4090" s="80" t="s">
        <v>4418</v>
      </c>
      <c r="B4090" s="79" t="s">
        <v>7638</v>
      </c>
    </row>
    <row r="4091" spans="1:2" ht="15">
      <c r="A4091" s="80" t="s">
        <v>4419</v>
      </c>
      <c r="B4091" s="79" t="s">
        <v>7638</v>
      </c>
    </row>
    <row r="4092" spans="1:2" ht="15">
      <c r="A4092" s="80" t="s">
        <v>4420</v>
      </c>
      <c r="B4092" s="79" t="s">
        <v>7638</v>
      </c>
    </row>
    <row r="4093" spans="1:2" ht="15">
      <c r="A4093" s="80" t="s">
        <v>4421</v>
      </c>
      <c r="B4093" s="79" t="s">
        <v>7638</v>
      </c>
    </row>
    <row r="4094" spans="1:2" ht="15">
      <c r="A4094" s="80" t="s">
        <v>4422</v>
      </c>
      <c r="B4094" s="79" t="s">
        <v>7638</v>
      </c>
    </row>
    <row r="4095" spans="1:2" ht="15">
      <c r="A4095" s="80" t="s">
        <v>4423</v>
      </c>
      <c r="B4095" s="79" t="s">
        <v>7638</v>
      </c>
    </row>
    <row r="4096" spans="1:2" ht="15">
      <c r="A4096" s="80" t="s">
        <v>4424</v>
      </c>
      <c r="B4096" s="79" t="s">
        <v>7638</v>
      </c>
    </row>
    <row r="4097" spans="1:2" ht="15">
      <c r="A4097" s="80" t="s">
        <v>4425</v>
      </c>
      <c r="B4097" s="79" t="s">
        <v>7638</v>
      </c>
    </row>
    <row r="4098" spans="1:2" ht="15">
      <c r="A4098" s="80" t="s">
        <v>4426</v>
      </c>
      <c r="B4098" s="79" t="s">
        <v>7638</v>
      </c>
    </row>
    <row r="4099" spans="1:2" ht="15">
      <c r="A4099" s="80" t="s">
        <v>4427</v>
      </c>
      <c r="B4099" s="79" t="s">
        <v>7638</v>
      </c>
    </row>
    <row r="4100" spans="1:2" ht="15">
      <c r="A4100" s="80" t="s">
        <v>4428</v>
      </c>
      <c r="B4100" s="79" t="s">
        <v>7638</v>
      </c>
    </row>
    <row r="4101" spans="1:2" ht="15">
      <c r="A4101" s="80" t="s">
        <v>4429</v>
      </c>
      <c r="B4101" s="79" t="s">
        <v>7638</v>
      </c>
    </row>
    <row r="4102" spans="1:2" ht="15">
      <c r="A4102" s="80" t="s">
        <v>4430</v>
      </c>
      <c r="B4102" s="79" t="s">
        <v>7638</v>
      </c>
    </row>
    <row r="4103" spans="1:2" ht="15">
      <c r="A4103" s="80" t="s">
        <v>4431</v>
      </c>
      <c r="B4103" s="79" t="s">
        <v>7638</v>
      </c>
    </row>
    <row r="4104" spans="1:2" ht="15">
      <c r="A4104" s="80" t="s">
        <v>4432</v>
      </c>
      <c r="B4104" s="79" t="s">
        <v>7638</v>
      </c>
    </row>
    <row r="4105" spans="1:2" ht="15">
      <c r="A4105" s="80" t="s">
        <v>4433</v>
      </c>
      <c r="B4105" s="79" t="s">
        <v>7638</v>
      </c>
    </row>
    <row r="4106" spans="1:2" ht="15">
      <c r="A4106" s="80" t="s">
        <v>4434</v>
      </c>
      <c r="B4106" s="79" t="s">
        <v>7638</v>
      </c>
    </row>
    <row r="4107" spans="1:2" ht="15">
      <c r="A4107" s="80" t="s">
        <v>4435</v>
      </c>
      <c r="B4107" s="79" t="s">
        <v>7638</v>
      </c>
    </row>
    <row r="4108" spans="1:2" ht="15">
      <c r="A4108" s="80" t="s">
        <v>4436</v>
      </c>
      <c r="B4108" s="79" t="s">
        <v>7638</v>
      </c>
    </row>
    <row r="4109" spans="1:2" ht="15">
      <c r="A4109" s="80" t="s">
        <v>4437</v>
      </c>
      <c r="B4109" s="79" t="s">
        <v>7638</v>
      </c>
    </row>
    <row r="4110" spans="1:2" ht="15">
      <c r="A4110" s="80" t="s">
        <v>4438</v>
      </c>
      <c r="B4110" s="79" t="s">
        <v>7638</v>
      </c>
    </row>
    <row r="4111" spans="1:2" ht="15">
      <c r="A4111" s="80" t="s">
        <v>4439</v>
      </c>
      <c r="B4111" s="79" t="s">
        <v>7638</v>
      </c>
    </row>
    <row r="4112" spans="1:2" ht="15">
      <c r="A4112" s="80" t="s">
        <v>4440</v>
      </c>
      <c r="B4112" s="79" t="s">
        <v>7638</v>
      </c>
    </row>
    <row r="4113" spans="1:2" ht="15">
      <c r="A4113" s="80" t="s">
        <v>4441</v>
      </c>
      <c r="B4113" s="79" t="s">
        <v>7638</v>
      </c>
    </row>
    <row r="4114" spans="1:2" ht="15">
      <c r="A4114" s="80" t="s">
        <v>4442</v>
      </c>
      <c r="B4114" s="79" t="s">
        <v>7638</v>
      </c>
    </row>
    <row r="4115" spans="1:2" ht="15">
      <c r="A4115" s="80" t="s">
        <v>4443</v>
      </c>
      <c r="B4115" s="79" t="s">
        <v>7638</v>
      </c>
    </row>
    <row r="4116" spans="1:2" ht="15">
      <c r="A4116" s="80" t="b">
        <v>0</v>
      </c>
      <c r="B4116" s="79" t="s">
        <v>7638</v>
      </c>
    </row>
    <row r="4117" spans="1:2" ht="15">
      <c r="A4117" s="80" t="s">
        <v>4444</v>
      </c>
      <c r="B4117" s="79" t="s">
        <v>7638</v>
      </c>
    </row>
    <row r="4118" spans="1:2" ht="15">
      <c r="A4118" s="80" t="s">
        <v>4445</v>
      </c>
      <c r="B4118" s="79" t="s">
        <v>7638</v>
      </c>
    </row>
    <row r="4119" spans="1:2" ht="15">
      <c r="A4119" s="80" t="s">
        <v>4446</v>
      </c>
      <c r="B4119" s="79" t="s">
        <v>7638</v>
      </c>
    </row>
    <row r="4120" spans="1:2" ht="15">
      <c r="A4120" s="80" t="s">
        <v>4447</v>
      </c>
      <c r="B4120" s="79" t="s">
        <v>7638</v>
      </c>
    </row>
    <row r="4121" spans="1:2" ht="15">
      <c r="A4121" s="80" t="s">
        <v>4448</v>
      </c>
      <c r="B4121" s="79" t="s">
        <v>7638</v>
      </c>
    </row>
    <row r="4122" spans="1:2" ht="15">
      <c r="A4122" s="80" t="s">
        <v>4449</v>
      </c>
      <c r="B4122" s="79" t="s">
        <v>7638</v>
      </c>
    </row>
    <row r="4123" spans="1:2" ht="15">
      <c r="A4123" s="80" t="s">
        <v>4450</v>
      </c>
      <c r="B4123" s="79" t="s">
        <v>7638</v>
      </c>
    </row>
    <row r="4124" spans="1:2" ht="15">
      <c r="A4124" s="80" t="s">
        <v>282</v>
      </c>
      <c r="B4124" s="79" t="s">
        <v>7638</v>
      </c>
    </row>
    <row r="4125" spans="1:2" ht="15">
      <c r="A4125" s="80" t="s">
        <v>4451</v>
      </c>
      <c r="B4125" s="79" t="s">
        <v>7638</v>
      </c>
    </row>
    <row r="4126" spans="1:2" ht="15">
      <c r="A4126" s="80" t="s">
        <v>4452</v>
      </c>
      <c r="B4126" s="79" t="s">
        <v>7638</v>
      </c>
    </row>
    <row r="4127" spans="1:2" ht="15">
      <c r="A4127" s="80" t="s">
        <v>4453</v>
      </c>
      <c r="B4127" s="79" t="s">
        <v>7638</v>
      </c>
    </row>
    <row r="4128" spans="1:2" ht="15">
      <c r="A4128" s="80" t="s">
        <v>4454</v>
      </c>
      <c r="B4128" s="79" t="s">
        <v>7638</v>
      </c>
    </row>
    <row r="4129" spans="1:2" ht="15">
      <c r="A4129" s="80" t="s">
        <v>4455</v>
      </c>
      <c r="B4129" s="79" t="s">
        <v>7638</v>
      </c>
    </row>
    <row r="4130" spans="1:2" ht="15">
      <c r="A4130" s="80" t="s">
        <v>4456</v>
      </c>
      <c r="B4130" s="79" t="s">
        <v>7638</v>
      </c>
    </row>
    <row r="4131" spans="1:2" ht="15">
      <c r="A4131" s="80" t="s">
        <v>4457</v>
      </c>
      <c r="B4131" s="79" t="s">
        <v>7638</v>
      </c>
    </row>
    <row r="4132" spans="1:2" ht="15">
      <c r="A4132" s="80" t="s">
        <v>4458</v>
      </c>
      <c r="B4132" s="79" t="s">
        <v>7638</v>
      </c>
    </row>
    <row r="4133" spans="1:2" ht="15">
      <c r="A4133" s="80" t="s">
        <v>4459</v>
      </c>
      <c r="B4133" s="79" t="s">
        <v>7638</v>
      </c>
    </row>
    <row r="4134" spans="1:2" ht="15">
      <c r="A4134" s="80" t="s">
        <v>4460</v>
      </c>
      <c r="B4134" s="79" t="s">
        <v>7638</v>
      </c>
    </row>
    <row r="4135" spans="1:2" ht="15">
      <c r="A4135" s="80" t="s">
        <v>4461</v>
      </c>
      <c r="B4135" s="79" t="s">
        <v>7638</v>
      </c>
    </row>
    <row r="4136" spans="1:2" ht="15">
      <c r="A4136" s="80" t="s">
        <v>4462</v>
      </c>
      <c r="B4136" s="79" t="s">
        <v>7638</v>
      </c>
    </row>
    <row r="4137" spans="1:2" ht="15">
      <c r="A4137" s="80" t="s">
        <v>4463</v>
      </c>
      <c r="B4137" s="79" t="s">
        <v>7638</v>
      </c>
    </row>
    <row r="4138" spans="1:2" ht="15">
      <c r="A4138" s="80" t="s">
        <v>4464</v>
      </c>
      <c r="B4138" s="79" t="s">
        <v>7638</v>
      </c>
    </row>
    <row r="4139" spans="1:2" ht="15">
      <c r="A4139" s="80" t="s">
        <v>4465</v>
      </c>
      <c r="B4139" s="79" t="s">
        <v>7638</v>
      </c>
    </row>
    <row r="4140" spans="1:2" ht="15">
      <c r="A4140" s="80" t="s">
        <v>4466</v>
      </c>
      <c r="B4140" s="79" t="s">
        <v>7638</v>
      </c>
    </row>
    <row r="4141" spans="1:2" ht="15">
      <c r="A4141" s="80" t="s">
        <v>4467</v>
      </c>
      <c r="B4141" s="79" t="s">
        <v>7638</v>
      </c>
    </row>
    <row r="4142" spans="1:2" ht="15">
      <c r="A4142" s="80" t="s">
        <v>4468</v>
      </c>
      <c r="B4142" s="79" t="s">
        <v>7638</v>
      </c>
    </row>
    <row r="4143" spans="1:2" ht="15">
      <c r="A4143" s="80" t="s">
        <v>4469</v>
      </c>
      <c r="B4143" s="79" t="s">
        <v>7638</v>
      </c>
    </row>
    <row r="4144" spans="1:2" ht="15">
      <c r="A4144" s="80" t="s">
        <v>4470</v>
      </c>
      <c r="B4144" s="79" t="s">
        <v>7638</v>
      </c>
    </row>
    <row r="4145" spans="1:2" ht="15">
      <c r="A4145" s="80" t="s">
        <v>4471</v>
      </c>
      <c r="B4145" s="79" t="s">
        <v>7638</v>
      </c>
    </row>
    <row r="4146" spans="1:2" ht="15">
      <c r="A4146" s="80" t="s">
        <v>4472</v>
      </c>
      <c r="B4146" s="79" t="s">
        <v>7638</v>
      </c>
    </row>
    <row r="4147" spans="1:2" ht="15">
      <c r="A4147" s="80" t="s">
        <v>4473</v>
      </c>
      <c r="B4147" s="79" t="s">
        <v>7638</v>
      </c>
    </row>
    <row r="4148" spans="1:2" ht="15">
      <c r="A4148" s="80" t="s">
        <v>4474</v>
      </c>
      <c r="B4148" s="79" t="s">
        <v>7638</v>
      </c>
    </row>
    <row r="4149" spans="1:2" ht="15">
      <c r="A4149" s="80" t="s">
        <v>4475</v>
      </c>
      <c r="B4149" s="79" t="s">
        <v>7638</v>
      </c>
    </row>
    <row r="4150" spans="1:2" ht="15">
      <c r="A4150" s="80" t="s">
        <v>4476</v>
      </c>
      <c r="B4150" s="79" t="s">
        <v>7638</v>
      </c>
    </row>
    <row r="4151" spans="1:2" ht="15">
      <c r="A4151" s="80" t="s">
        <v>4477</v>
      </c>
      <c r="B4151" s="79" t="s">
        <v>7638</v>
      </c>
    </row>
    <row r="4152" spans="1:2" ht="15">
      <c r="A4152" s="80" t="s">
        <v>4478</v>
      </c>
      <c r="B4152" s="79" t="s">
        <v>7638</v>
      </c>
    </row>
    <row r="4153" spans="1:2" ht="15">
      <c r="A4153" s="80" t="s">
        <v>4479</v>
      </c>
      <c r="B4153" s="79" t="s">
        <v>7638</v>
      </c>
    </row>
    <row r="4154" spans="1:2" ht="15">
      <c r="A4154" s="80" t="s">
        <v>4480</v>
      </c>
      <c r="B4154" s="79" t="s">
        <v>7638</v>
      </c>
    </row>
    <row r="4155" spans="1:2" ht="15">
      <c r="A4155" s="80" t="s">
        <v>4481</v>
      </c>
      <c r="B4155" s="79" t="s">
        <v>7638</v>
      </c>
    </row>
    <row r="4156" spans="1:2" ht="15">
      <c r="A4156" s="80" t="s">
        <v>4482</v>
      </c>
      <c r="B4156" s="79" t="s">
        <v>7638</v>
      </c>
    </row>
    <row r="4157" spans="1:2" ht="15">
      <c r="A4157" s="80" t="s">
        <v>4483</v>
      </c>
      <c r="B4157" s="79" t="s">
        <v>7638</v>
      </c>
    </row>
    <row r="4158" spans="1:2" ht="15">
      <c r="A4158" s="80" t="s">
        <v>4484</v>
      </c>
      <c r="B4158" s="79" t="s">
        <v>7638</v>
      </c>
    </row>
    <row r="4159" spans="1:2" ht="15">
      <c r="A4159" s="80" t="s">
        <v>4485</v>
      </c>
      <c r="B4159" s="79" t="s">
        <v>7638</v>
      </c>
    </row>
    <row r="4160" spans="1:2" ht="15">
      <c r="A4160" s="80" t="s">
        <v>4486</v>
      </c>
      <c r="B4160" s="79" t="s">
        <v>7638</v>
      </c>
    </row>
    <row r="4161" spans="1:2" ht="15">
      <c r="A4161" s="80" t="s">
        <v>4487</v>
      </c>
      <c r="B4161" s="79" t="s">
        <v>7638</v>
      </c>
    </row>
    <row r="4162" spans="1:2" ht="15">
      <c r="A4162" s="80" t="s">
        <v>4488</v>
      </c>
      <c r="B4162" s="79" t="s">
        <v>7638</v>
      </c>
    </row>
    <row r="4163" spans="1:2" ht="15">
      <c r="A4163" s="80" t="s">
        <v>4489</v>
      </c>
      <c r="B4163" s="79" t="s">
        <v>7638</v>
      </c>
    </row>
    <row r="4164" spans="1:2" ht="15">
      <c r="A4164" s="80" t="s">
        <v>4490</v>
      </c>
      <c r="B4164" s="79" t="s">
        <v>7638</v>
      </c>
    </row>
    <row r="4165" spans="1:2" ht="15">
      <c r="A4165" s="80" t="s">
        <v>4491</v>
      </c>
      <c r="B4165" s="79" t="s">
        <v>7638</v>
      </c>
    </row>
    <row r="4166" spans="1:2" ht="15">
      <c r="A4166" s="80" t="s">
        <v>4492</v>
      </c>
      <c r="B4166" s="79" t="s">
        <v>7638</v>
      </c>
    </row>
    <row r="4167" spans="1:2" ht="15">
      <c r="A4167" s="80" t="s">
        <v>4493</v>
      </c>
      <c r="B4167" s="79" t="s">
        <v>7638</v>
      </c>
    </row>
    <row r="4168" spans="1:2" ht="15">
      <c r="A4168" s="80" t="s">
        <v>4494</v>
      </c>
      <c r="B4168" s="79" t="s">
        <v>7638</v>
      </c>
    </row>
    <row r="4169" spans="1:2" ht="15">
      <c r="A4169" s="80" t="s">
        <v>4495</v>
      </c>
      <c r="B4169" s="79" t="s">
        <v>7638</v>
      </c>
    </row>
    <row r="4170" spans="1:2" ht="15">
      <c r="A4170" s="80" t="s">
        <v>4496</v>
      </c>
      <c r="B4170" s="79" t="s">
        <v>7638</v>
      </c>
    </row>
    <row r="4171" spans="1:2" ht="15">
      <c r="A4171" s="80" t="s">
        <v>4497</v>
      </c>
      <c r="B4171" s="79" t="s">
        <v>7638</v>
      </c>
    </row>
    <row r="4172" spans="1:2" ht="15">
      <c r="A4172" s="80" t="s">
        <v>4498</v>
      </c>
      <c r="B4172" s="79" t="s">
        <v>7638</v>
      </c>
    </row>
    <row r="4173" spans="1:2" ht="15">
      <c r="A4173" s="80" t="s">
        <v>4499</v>
      </c>
      <c r="B4173" s="79" t="s">
        <v>7638</v>
      </c>
    </row>
    <row r="4174" spans="1:2" ht="15">
      <c r="A4174" s="80" t="s">
        <v>4500</v>
      </c>
      <c r="B4174" s="79" t="s">
        <v>7638</v>
      </c>
    </row>
    <row r="4175" spans="1:2" ht="15">
      <c r="A4175" s="80" t="s">
        <v>4501</v>
      </c>
      <c r="B4175" s="79" t="s">
        <v>7638</v>
      </c>
    </row>
    <row r="4176" spans="1:2" ht="15">
      <c r="A4176" s="80" t="s">
        <v>4502</v>
      </c>
      <c r="B4176" s="79" t="s">
        <v>7638</v>
      </c>
    </row>
    <row r="4177" spans="1:2" ht="15">
      <c r="A4177" s="80" t="s">
        <v>4503</v>
      </c>
      <c r="B4177" s="79" t="s">
        <v>7638</v>
      </c>
    </row>
    <row r="4178" spans="1:2" ht="15">
      <c r="A4178" s="80" t="s">
        <v>4504</v>
      </c>
      <c r="B4178" s="79" t="s">
        <v>7638</v>
      </c>
    </row>
    <row r="4179" spans="1:2" ht="15">
      <c r="A4179" s="80" t="s">
        <v>4505</v>
      </c>
      <c r="B4179" s="79" t="s">
        <v>7638</v>
      </c>
    </row>
    <row r="4180" spans="1:2" ht="15">
      <c r="A4180" s="80" t="s">
        <v>4506</v>
      </c>
      <c r="B4180" s="79" t="s">
        <v>7638</v>
      </c>
    </row>
    <row r="4181" spans="1:2" ht="15">
      <c r="A4181" s="80" t="s">
        <v>4507</v>
      </c>
      <c r="B4181" s="79" t="s">
        <v>7638</v>
      </c>
    </row>
    <row r="4182" spans="1:2" ht="15">
      <c r="A4182" s="80" t="s">
        <v>4508</v>
      </c>
      <c r="B4182" s="79" t="s">
        <v>7638</v>
      </c>
    </row>
    <row r="4183" spans="1:2" ht="15">
      <c r="A4183" s="80" t="s">
        <v>4509</v>
      </c>
      <c r="B4183" s="79" t="s">
        <v>7638</v>
      </c>
    </row>
    <row r="4184" spans="1:2" ht="15">
      <c r="A4184" s="80" t="s">
        <v>4510</v>
      </c>
      <c r="B4184" s="79" t="s">
        <v>7638</v>
      </c>
    </row>
    <row r="4185" spans="1:2" ht="15">
      <c r="A4185" s="80" t="s">
        <v>4511</v>
      </c>
      <c r="B4185" s="79" t="s">
        <v>7638</v>
      </c>
    </row>
    <row r="4186" spans="1:2" ht="15">
      <c r="A4186" s="80" t="s">
        <v>4512</v>
      </c>
      <c r="B4186" s="79" t="s">
        <v>7638</v>
      </c>
    </row>
    <row r="4187" spans="1:2" ht="15">
      <c r="A4187" s="80" t="s">
        <v>4513</v>
      </c>
      <c r="B4187" s="79" t="s">
        <v>7638</v>
      </c>
    </row>
    <row r="4188" spans="1:2" ht="15">
      <c r="A4188" s="80" t="s">
        <v>4514</v>
      </c>
      <c r="B4188" s="79" t="s">
        <v>7638</v>
      </c>
    </row>
    <row r="4189" spans="1:2" ht="15">
      <c r="A4189" s="80" t="s">
        <v>4515</v>
      </c>
      <c r="B4189" s="79" t="s">
        <v>7638</v>
      </c>
    </row>
    <row r="4190" spans="1:2" ht="15">
      <c r="A4190" s="80" t="s">
        <v>4516</v>
      </c>
      <c r="B4190" s="79" t="s">
        <v>7638</v>
      </c>
    </row>
    <row r="4191" spans="1:2" ht="15">
      <c r="A4191" s="80" t="s">
        <v>4517</v>
      </c>
      <c r="B4191" s="79" t="s">
        <v>7638</v>
      </c>
    </row>
    <row r="4192" spans="1:2" ht="15">
      <c r="A4192" s="80" t="s">
        <v>4518</v>
      </c>
      <c r="B4192" s="79" t="s">
        <v>7638</v>
      </c>
    </row>
    <row r="4193" spans="1:2" ht="15">
      <c r="A4193" s="80" t="s">
        <v>4519</v>
      </c>
      <c r="B4193" s="79" t="s">
        <v>7638</v>
      </c>
    </row>
    <row r="4194" spans="1:2" ht="15">
      <c r="A4194" s="80" t="s">
        <v>4520</v>
      </c>
      <c r="B4194" s="79" t="s">
        <v>7638</v>
      </c>
    </row>
    <row r="4195" spans="1:2" ht="15">
      <c r="A4195" s="80" t="s">
        <v>4521</v>
      </c>
      <c r="B4195" s="79" t="s">
        <v>7638</v>
      </c>
    </row>
    <row r="4196" spans="1:2" ht="15">
      <c r="A4196" s="80" t="s">
        <v>4522</v>
      </c>
      <c r="B4196" s="79" t="s">
        <v>7638</v>
      </c>
    </row>
    <row r="4197" spans="1:2" ht="15">
      <c r="A4197" s="80" t="s">
        <v>4523</v>
      </c>
      <c r="B4197" s="79" t="s">
        <v>7638</v>
      </c>
    </row>
    <row r="4198" spans="1:2" ht="15">
      <c r="A4198" s="80" t="s">
        <v>4524</v>
      </c>
      <c r="B4198" s="79" t="s">
        <v>7638</v>
      </c>
    </row>
    <row r="4199" spans="1:2" ht="15">
      <c r="A4199" s="80" t="s">
        <v>4525</v>
      </c>
      <c r="B4199" s="79" t="s">
        <v>7638</v>
      </c>
    </row>
    <row r="4200" spans="1:2" ht="15">
      <c r="A4200" s="80" t="s">
        <v>4526</v>
      </c>
      <c r="B4200" s="79" t="s">
        <v>7638</v>
      </c>
    </row>
    <row r="4201" spans="1:2" ht="15">
      <c r="A4201" s="80" t="s">
        <v>4527</v>
      </c>
      <c r="B4201" s="79" t="s">
        <v>7638</v>
      </c>
    </row>
    <row r="4202" spans="1:2" ht="15">
      <c r="A4202" s="80" t="s">
        <v>4528</v>
      </c>
      <c r="B4202" s="79" t="s">
        <v>7638</v>
      </c>
    </row>
    <row r="4203" spans="1:2" ht="15">
      <c r="A4203" s="80" t="s">
        <v>4529</v>
      </c>
      <c r="B4203" s="79" t="s">
        <v>7638</v>
      </c>
    </row>
    <row r="4204" spans="1:2" ht="15">
      <c r="A4204" s="80" t="s">
        <v>4530</v>
      </c>
      <c r="B4204" s="79" t="s">
        <v>7638</v>
      </c>
    </row>
    <row r="4205" spans="1:2" ht="15">
      <c r="A4205" s="80" t="s">
        <v>4531</v>
      </c>
      <c r="B4205" s="79" t="s">
        <v>7638</v>
      </c>
    </row>
    <row r="4206" spans="1:2" ht="15">
      <c r="A4206" s="80" t="s">
        <v>4532</v>
      </c>
      <c r="B4206" s="79" t="s">
        <v>7638</v>
      </c>
    </row>
    <row r="4207" spans="1:2" ht="15">
      <c r="A4207" s="80" t="s">
        <v>4533</v>
      </c>
      <c r="B4207" s="79" t="s">
        <v>7638</v>
      </c>
    </row>
    <row r="4208" spans="1:2" ht="15">
      <c r="A4208" s="80" t="s">
        <v>4534</v>
      </c>
      <c r="B4208" s="79" t="s">
        <v>7638</v>
      </c>
    </row>
    <row r="4209" spans="1:2" ht="15">
      <c r="A4209" s="80" t="s">
        <v>4535</v>
      </c>
      <c r="B4209" s="79" t="s">
        <v>7638</v>
      </c>
    </row>
    <row r="4210" spans="1:2" ht="15">
      <c r="A4210" s="80" t="s">
        <v>4536</v>
      </c>
      <c r="B4210" s="79" t="s">
        <v>7638</v>
      </c>
    </row>
    <row r="4211" spans="1:2" ht="15">
      <c r="A4211" s="80" t="s">
        <v>4537</v>
      </c>
      <c r="B4211" s="79" t="s">
        <v>7638</v>
      </c>
    </row>
    <row r="4212" spans="1:2" ht="15">
      <c r="A4212" s="80" t="s">
        <v>4538</v>
      </c>
      <c r="B4212" s="79" t="s">
        <v>7638</v>
      </c>
    </row>
    <row r="4213" spans="1:2" ht="15">
      <c r="A4213" s="80" t="s">
        <v>4539</v>
      </c>
      <c r="B4213" s="79" t="s">
        <v>7638</v>
      </c>
    </row>
    <row r="4214" spans="1:2" ht="15">
      <c r="A4214" s="80" t="s">
        <v>4540</v>
      </c>
      <c r="B4214" s="79" t="s">
        <v>7638</v>
      </c>
    </row>
    <row r="4215" spans="1:2" ht="15">
      <c r="A4215" s="80" t="s">
        <v>4541</v>
      </c>
      <c r="B4215" s="79" t="s">
        <v>7638</v>
      </c>
    </row>
    <row r="4216" spans="1:2" ht="15">
      <c r="A4216" s="80" t="s">
        <v>4542</v>
      </c>
      <c r="B4216" s="79" t="s">
        <v>7638</v>
      </c>
    </row>
    <row r="4217" spans="1:2" ht="15">
      <c r="A4217" s="80" t="s">
        <v>4543</v>
      </c>
      <c r="B4217" s="79" t="s">
        <v>7638</v>
      </c>
    </row>
    <row r="4218" spans="1:2" ht="15">
      <c r="A4218" s="80" t="s">
        <v>4544</v>
      </c>
      <c r="B4218" s="79" t="s">
        <v>7638</v>
      </c>
    </row>
    <row r="4219" spans="1:2" ht="15">
      <c r="A4219" s="80" t="s">
        <v>4545</v>
      </c>
      <c r="B4219" s="79" t="s">
        <v>7638</v>
      </c>
    </row>
    <row r="4220" spans="1:2" ht="15">
      <c r="A4220" s="80" t="s">
        <v>4546</v>
      </c>
      <c r="B4220" s="79" t="s">
        <v>7638</v>
      </c>
    </row>
    <row r="4221" spans="1:2" ht="15">
      <c r="A4221" s="80" t="s">
        <v>4547</v>
      </c>
      <c r="B4221" s="79" t="s">
        <v>7638</v>
      </c>
    </row>
    <row r="4222" spans="1:2" ht="15">
      <c r="A4222" s="80" t="s">
        <v>4548</v>
      </c>
      <c r="B4222" s="79" t="s">
        <v>7638</v>
      </c>
    </row>
    <row r="4223" spans="1:2" ht="15">
      <c r="A4223" s="80" t="s">
        <v>4549</v>
      </c>
      <c r="B4223" s="79" t="s">
        <v>7638</v>
      </c>
    </row>
    <row r="4224" spans="1:2" ht="15">
      <c r="A4224" s="80" t="s">
        <v>4550</v>
      </c>
      <c r="B4224" s="79" t="s">
        <v>7638</v>
      </c>
    </row>
    <row r="4225" spans="1:2" ht="15">
      <c r="A4225" s="80" t="s">
        <v>4551</v>
      </c>
      <c r="B4225" s="79" t="s">
        <v>7638</v>
      </c>
    </row>
    <row r="4226" spans="1:2" ht="15">
      <c r="A4226" s="80" t="s">
        <v>4552</v>
      </c>
      <c r="B4226" s="79" t="s">
        <v>7638</v>
      </c>
    </row>
    <row r="4227" spans="1:2" ht="15">
      <c r="A4227" s="80" t="s">
        <v>4553</v>
      </c>
      <c r="B4227" s="79" t="s">
        <v>7638</v>
      </c>
    </row>
    <row r="4228" spans="1:2" ht="15">
      <c r="A4228" s="80" t="s">
        <v>4554</v>
      </c>
      <c r="B4228" s="79" t="s">
        <v>7638</v>
      </c>
    </row>
    <row r="4229" spans="1:2" ht="15">
      <c r="A4229" s="80" t="s">
        <v>4555</v>
      </c>
      <c r="B4229" s="79" t="s">
        <v>7638</v>
      </c>
    </row>
    <row r="4230" spans="1:2" ht="15">
      <c r="A4230" s="80" t="s">
        <v>4556</v>
      </c>
      <c r="B4230" s="79" t="s">
        <v>7638</v>
      </c>
    </row>
    <row r="4231" spans="1:2" ht="15">
      <c r="A4231" s="80" t="s">
        <v>4557</v>
      </c>
      <c r="B4231" s="79" t="s">
        <v>7638</v>
      </c>
    </row>
    <row r="4232" spans="1:2" ht="15">
      <c r="A4232" s="80" t="s">
        <v>4558</v>
      </c>
      <c r="B4232" s="79" t="s">
        <v>7638</v>
      </c>
    </row>
    <row r="4233" spans="1:2" ht="15">
      <c r="A4233" s="80" t="s">
        <v>4559</v>
      </c>
      <c r="B4233" s="79" t="s">
        <v>7638</v>
      </c>
    </row>
    <row r="4234" spans="1:2" ht="15">
      <c r="A4234" s="80" t="s">
        <v>4560</v>
      </c>
      <c r="B4234" s="79" t="s">
        <v>7638</v>
      </c>
    </row>
    <row r="4235" spans="1:2" ht="15">
      <c r="A4235" s="80" t="s">
        <v>4561</v>
      </c>
      <c r="B4235" s="79" t="s">
        <v>7638</v>
      </c>
    </row>
    <row r="4236" spans="1:2" ht="15">
      <c r="A4236" s="80" t="s">
        <v>4562</v>
      </c>
      <c r="B4236" s="79" t="s">
        <v>7638</v>
      </c>
    </row>
    <row r="4237" spans="1:2" ht="15">
      <c r="A4237" s="80" t="s">
        <v>4563</v>
      </c>
      <c r="B4237" s="79" t="s">
        <v>7638</v>
      </c>
    </row>
    <row r="4238" spans="1:2" ht="15">
      <c r="A4238" s="80" t="s">
        <v>4564</v>
      </c>
      <c r="B4238" s="79" t="s">
        <v>7638</v>
      </c>
    </row>
    <row r="4239" spans="1:2" ht="15">
      <c r="A4239" s="80" t="s">
        <v>4565</v>
      </c>
      <c r="B4239" s="79" t="s">
        <v>7638</v>
      </c>
    </row>
    <row r="4240" spans="1:2" ht="15">
      <c r="A4240" s="80" t="s">
        <v>4566</v>
      </c>
      <c r="B4240" s="79" t="s">
        <v>7638</v>
      </c>
    </row>
    <row r="4241" spans="1:2" ht="15">
      <c r="A4241" s="80" t="s">
        <v>4567</v>
      </c>
      <c r="B4241" s="79" t="s">
        <v>7638</v>
      </c>
    </row>
    <row r="4242" spans="1:2" ht="15">
      <c r="A4242" s="80" t="s">
        <v>4568</v>
      </c>
      <c r="B4242" s="79" t="s">
        <v>7638</v>
      </c>
    </row>
    <row r="4243" spans="1:2" ht="15">
      <c r="A4243" s="80" t="s">
        <v>4569</v>
      </c>
      <c r="B4243" s="79" t="s">
        <v>7638</v>
      </c>
    </row>
    <row r="4244" spans="1:2" ht="15">
      <c r="A4244" s="80" t="s">
        <v>4570</v>
      </c>
      <c r="B4244" s="79" t="s">
        <v>7638</v>
      </c>
    </row>
    <row r="4245" spans="1:2" ht="15">
      <c r="A4245" s="80" t="s">
        <v>4571</v>
      </c>
      <c r="B4245" s="79" t="s">
        <v>7638</v>
      </c>
    </row>
    <row r="4246" spans="1:2" ht="15">
      <c r="A4246" s="80" t="s">
        <v>4572</v>
      </c>
      <c r="B4246" s="79" t="s">
        <v>7638</v>
      </c>
    </row>
    <row r="4247" spans="1:2" ht="15">
      <c r="A4247" s="80" t="s">
        <v>4573</v>
      </c>
      <c r="B4247" s="79" t="s">
        <v>7638</v>
      </c>
    </row>
    <row r="4248" spans="1:2" ht="15">
      <c r="A4248" s="80" t="s">
        <v>4574</v>
      </c>
      <c r="B4248" s="79" t="s">
        <v>7638</v>
      </c>
    </row>
    <row r="4249" spans="1:2" ht="15">
      <c r="A4249" s="80" t="s">
        <v>4575</v>
      </c>
      <c r="B4249" s="79" t="s">
        <v>7638</v>
      </c>
    </row>
    <row r="4250" spans="1:2" ht="15">
      <c r="A4250" s="80" t="s">
        <v>4576</v>
      </c>
      <c r="B4250" s="79" t="s">
        <v>7638</v>
      </c>
    </row>
    <row r="4251" spans="1:2" ht="15">
      <c r="A4251" s="80" t="s">
        <v>4577</v>
      </c>
      <c r="B4251" s="79" t="s">
        <v>7638</v>
      </c>
    </row>
    <row r="4252" spans="1:2" ht="15">
      <c r="A4252" s="80" t="s">
        <v>4578</v>
      </c>
      <c r="B4252" s="79" t="s">
        <v>7638</v>
      </c>
    </row>
    <row r="4253" spans="1:2" ht="15">
      <c r="A4253" s="80" t="s">
        <v>4579</v>
      </c>
      <c r="B4253" s="79" t="s">
        <v>7638</v>
      </c>
    </row>
    <row r="4254" spans="1:2" ht="15">
      <c r="A4254" s="80" t="s">
        <v>4580</v>
      </c>
      <c r="B4254" s="79" t="s">
        <v>7638</v>
      </c>
    </row>
    <row r="4255" spans="1:2" ht="15">
      <c r="A4255" s="80" t="s">
        <v>4581</v>
      </c>
      <c r="B4255" s="79" t="s">
        <v>7638</v>
      </c>
    </row>
    <row r="4256" spans="1:2" ht="15">
      <c r="A4256" s="80" t="s">
        <v>4582</v>
      </c>
      <c r="B4256" s="79" t="s">
        <v>7638</v>
      </c>
    </row>
    <row r="4257" spans="1:2" ht="15">
      <c r="A4257" s="80" t="s">
        <v>4583</v>
      </c>
      <c r="B4257" s="79" t="s">
        <v>7638</v>
      </c>
    </row>
    <row r="4258" spans="1:2" ht="15">
      <c r="A4258" s="80" t="s">
        <v>4584</v>
      </c>
      <c r="B4258" s="79" t="s">
        <v>7638</v>
      </c>
    </row>
    <row r="4259" spans="1:2" ht="15">
      <c r="A4259" s="80" t="s">
        <v>4585</v>
      </c>
      <c r="B4259" s="79" t="s">
        <v>7638</v>
      </c>
    </row>
    <row r="4260" spans="1:2" ht="15">
      <c r="A4260" s="80" t="s">
        <v>4586</v>
      </c>
      <c r="B4260" s="79" t="s">
        <v>7638</v>
      </c>
    </row>
    <row r="4261" spans="1:2" ht="15">
      <c r="A4261" s="80" t="s">
        <v>4587</v>
      </c>
      <c r="B4261" s="79" t="s">
        <v>7638</v>
      </c>
    </row>
    <row r="4262" spans="1:2" ht="15">
      <c r="A4262" s="80" t="s">
        <v>4588</v>
      </c>
      <c r="B4262" s="79" t="s">
        <v>7638</v>
      </c>
    </row>
    <row r="4263" spans="1:2" ht="15">
      <c r="A4263" s="80" t="s">
        <v>4589</v>
      </c>
      <c r="B4263" s="79" t="s">
        <v>7638</v>
      </c>
    </row>
    <row r="4264" spans="1:2" ht="15">
      <c r="A4264" s="80" t="s">
        <v>4590</v>
      </c>
      <c r="B4264" s="79" t="s">
        <v>7638</v>
      </c>
    </row>
    <row r="4265" spans="1:2" ht="15">
      <c r="A4265" s="80" t="s">
        <v>4591</v>
      </c>
      <c r="B4265" s="79" t="s">
        <v>7638</v>
      </c>
    </row>
    <row r="4266" spans="1:2" ht="15">
      <c r="A4266" s="80" t="s">
        <v>4592</v>
      </c>
      <c r="B4266" s="79" t="s">
        <v>7638</v>
      </c>
    </row>
    <row r="4267" spans="1:2" ht="15">
      <c r="A4267" s="80" t="s">
        <v>4593</v>
      </c>
      <c r="B4267" s="79" t="s">
        <v>7638</v>
      </c>
    </row>
    <row r="4268" spans="1:2" ht="15">
      <c r="A4268" s="80" t="s">
        <v>4594</v>
      </c>
      <c r="B4268" s="79" t="s">
        <v>7638</v>
      </c>
    </row>
    <row r="4269" spans="1:2" ht="15">
      <c r="A4269" s="80" t="s">
        <v>4595</v>
      </c>
      <c r="B4269" s="79" t="s">
        <v>7638</v>
      </c>
    </row>
    <row r="4270" spans="1:2" ht="15">
      <c r="A4270" s="80" t="s">
        <v>4596</v>
      </c>
      <c r="B4270" s="79" t="s">
        <v>7638</v>
      </c>
    </row>
    <row r="4271" spans="1:2" ht="15">
      <c r="A4271" s="80" t="s">
        <v>4597</v>
      </c>
      <c r="B4271" s="79" t="s">
        <v>7638</v>
      </c>
    </row>
    <row r="4272" spans="1:2" ht="15">
      <c r="A4272" s="80" t="s">
        <v>4598</v>
      </c>
      <c r="B4272" s="79" t="s">
        <v>7638</v>
      </c>
    </row>
    <row r="4273" spans="1:2" ht="15">
      <c r="A4273" s="80" t="s">
        <v>4599</v>
      </c>
      <c r="B4273" s="79" t="s">
        <v>7638</v>
      </c>
    </row>
    <row r="4274" spans="1:2" ht="15">
      <c r="A4274" s="80" t="s">
        <v>4600</v>
      </c>
      <c r="B4274" s="79" t="s">
        <v>7638</v>
      </c>
    </row>
    <row r="4275" spans="1:2" ht="15">
      <c r="A4275" s="80" t="s">
        <v>4601</v>
      </c>
      <c r="B4275" s="79" t="s">
        <v>7638</v>
      </c>
    </row>
    <row r="4276" spans="1:2" ht="15">
      <c r="A4276" s="80" t="s">
        <v>4602</v>
      </c>
      <c r="B4276" s="79" t="s">
        <v>7638</v>
      </c>
    </row>
    <row r="4277" spans="1:2" ht="15">
      <c r="A4277" s="80" t="s">
        <v>4603</v>
      </c>
      <c r="B4277" s="79" t="s">
        <v>7638</v>
      </c>
    </row>
    <row r="4278" spans="1:2" ht="15">
      <c r="A4278" s="80" t="s">
        <v>4604</v>
      </c>
      <c r="B4278" s="79" t="s">
        <v>7638</v>
      </c>
    </row>
    <row r="4279" spans="1:2" ht="15">
      <c r="A4279" s="80" t="s">
        <v>4605</v>
      </c>
      <c r="B4279" s="79" t="s">
        <v>7638</v>
      </c>
    </row>
    <row r="4280" spans="1:2" ht="15">
      <c r="A4280" s="80" t="s">
        <v>4606</v>
      </c>
      <c r="B4280" s="79" t="s">
        <v>7638</v>
      </c>
    </row>
    <row r="4281" spans="1:2" ht="15">
      <c r="A4281" s="80" t="s">
        <v>4607</v>
      </c>
      <c r="B4281" s="79" t="s">
        <v>7638</v>
      </c>
    </row>
    <row r="4282" spans="1:2" ht="15">
      <c r="A4282" s="80" t="s">
        <v>4608</v>
      </c>
      <c r="B4282" s="79" t="s">
        <v>7638</v>
      </c>
    </row>
    <row r="4283" spans="1:2" ht="15">
      <c r="A4283" s="80" t="s">
        <v>4609</v>
      </c>
      <c r="B4283" s="79" t="s">
        <v>7638</v>
      </c>
    </row>
    <row r="4284" spans="1:2" ht="15">
      <c r="A4284" s="80" t="s">
        <v>4610</v>
      </c>
      <c r="B4284" s="79" t="s">
        <v>7638</v>
      </c>
    </row>
    <row r="4285" spans="1:2" ht="15">
      <c r="A4285" s="80" t="s">
        <v>4611</v>
      </c>
      <c r="B4285" s="79" t="s">
        <v>7638</v>
      </c>
    </row>
    <row r="4286" spans="1:2" ht="15">
      <c r="A4286" s="80" t="s">
        <v>4612</v>
      </c>
      <c r="B4286" s="79" t="s">
        <v>7638</v>
      </c>
    </row>
    <row r="4287" spans="1:2" ht="15">
      <c r="A4287" s="80" t="s">
        <v>4613</v>
      </c>
      <c r="B4287" s="79" t="s">
        <v>7638</v>
      </c>
    </row>
    <row r="4288" spans="1:2" ht="15">
      <c r="A4288" s="80" t="s">
        <v>4614</v>
      </c>
      <c r="B4288" s="79" t="s">
        <v>7638</v>
      </c>
    </row>
    <row r="4289" spans="1:2" ht="15">
      <c r="A4289" s="80" t="s">
        <v>4615</v>
      </c>
      <c r="B4289" s="79" t="s">
        <v>7638</v>
      </c>
    </row>
    <row r="4290" spans="1:2" ht="15">
      <c r="A4290" s="80" t="s">
        <v>4616</v>
      </c>
      <c r="B4290" s="79" t="s">
        <v>7638</v>
      </c>
    </row>
    <row r="4291" spans="1:2" ht="15">
      <c r="A4291" s="80" t="s">
        <v>4617</v>
      </c>
      <c r="B4291" s="79" t="s">
        <v>7638</v>
      </c>
    </row>
    <row r="4292" spans="1:2" ht="15">
      <c r="A4292" s="80" t="s">
        <v>4618</v>
      </c>
      <c r="B4292" s="79" t="s">
        <v>7638</v>
      </c>
    </row>
    <row r="4293" spans="1:2" ht="15">
      <c r="A4293" s="80" t="s">
        <v>4619</v>
      </c>
      <c r="B4293" s="79" t="s">
        <v>7638</v>
      </c>
    </row>
    <row r="4294" spans="1:2" ht="15">
      <c r="A4294" s="80" t="s">
        <v>4620</v>
      </c>
      <c r="B4294" s="79" t="s">
        <v>7638</v>
      </c>
    </row>
    <row r="4295" spans="1:2" ht="15">
      <c r="A4295" s="80" t="s">
        <v>4621</v>
      </c>
      <c r="B4295" s="79" t="s">
        <v>7638</v>
      </c>
    </row>
    <row r="4296" spans="1:2" ht="15">
      <c r="A4296" s="80" t="s">
        <v>4622</v>
      </c>
      <c r="B4296" s="79" t="s">
        <v>7638</v>
      </c>
    </row>
    <row r="4297" spans="1:2" ht="15">
      <c r="A4297" s="80" t="s">
        <v>4623</v>
      </c>
      <c r="B4297" s="79" t="s">
        <v>7638</v>
      </c>
    </row>
    <row r="4298" spans="1:2" ht="15">
      <c r="A4298" s="80" t="s">
        <v>4624</v>
      </c>
      <c r="B4298" s="79" t="s">
        <v>7638</v>
      </c>
    </row>
    <row r="4299" spans="1:2" ht="15">
      <c r="A4299" s="80" t="s">
        <v>4625</v>
      </c>
      <c r="B4299" s="79" t="s">
        <v>7638</v>
      </c>
    </row>
    <row r="4300" spans="1:2" ht="15">
      <c r="A4300" s="80" t="s">
        <v>4626</v>
      </c>
      <c r="B4300" s="79" t="s">
        <v>7638</v>
      </c>
    </row>
    <row r="4301" spans="1:2" ht="15">
      <c r="A4301" s="80" t="s">
        <v>4627</v>
      </c>
      <c r="B4301" s="79" t="s">
        <v>7638</v>
      </c>
    </row>
    <row r="4302" spans="1:2" ht="15">
      <c r="A4302" s="80" t="s">
        <v>4628</v>
      </c>
      <c r="B4302" s="79" t="s">
        <v>7638</v>
      </c>
    </row>
    <row r="4303" spans="1:2" ht="15">
      <c r="A4303" s="80" t="s">
        <v>4629</v>
      </c>
      <c r="B4303" s="79" t="s">
        <v>7638</v>
      </c>
    </row>
    <row r="4304" spans="1:2" ht="15">
      <c r="A4304" s="80" t="s">
        <v>4630</v>
      </c>
      <c r="B4304" s="79" t="s">
        <v>7638</v>
      </c>
    </row>
    <row r="4305" spans="1:2" ht="15">
      <c r="A4305" s="80" t="s">
        <v>4631</v>
      </c>
      <c r="B4305" s="79" t="s">
        <v>7638</v>
      </c>
    </row>
    <row r="4306" spans="1:2" ht="15">
      <c r="A4306" s="80" t="s">
        <v>4632</v>
      </c>
      <c r="B4306" s="79" t="s">
        <v>7638</v>
      </c>
    </row>
    <row r="4307" spans="1:2" ht="15">
      <c r="A4307" s="80" t="s">
        <v>4633</v>
      </c>
      <c r="B4307" s="79" t="s">
        <v>7638</v>
      </c>
    </row>
    <row r="4308" spans="1:2" ht="15">
      <c r="A4308" s="80" t="s">
        <v>4634</v>
      </c>
      <c r="B4308" s="79" t="s">
        <v>7638</v>
      </c>
    </row>
    <row r="4309" spans="1:2" ht="15">
      <c r="A4309" s="80" t="s">
        <v>4635</v>
      </c>
      <c r="B4309" s="79" t="s">
        <v>7638</v>
      </c>
    </row>
    <row r="4310" spans="1:2" ht="15">
      <c r="A4310" s="80" t="s">
        <v>4636</v>
      </c>
      <c r="B4310" s="79" t="s">
        <v>7638</v>
      </c>
    </row>
    <row r="4311" spans="1:2" ht="15">
      <c r="A4311" s="80" t="s">
        <v>4637</v>
      </c>
      <c r="B4311" s="79" t="s">
        <v>7638</v>
      </c>
    </row>
    <row r="4312" spans="1:2" ht="15">
      <c r="A4312" s="80" t="s">
        <v>4638</v>
      </c>
      <c r="B4312" s="79" t="s">
        <v>7638</v>
      </c>
    </row>
    <row r="4313" spans="1:2" ht="15">
      <c r="A4313" s="80" t="s">
        <v>4639</v>
      </c>
      <c r="B4313" s="79" t="s">
        <v>7638</v>
      </c>
    </row>
    <row r="4314" spans="1:2" ht="15">
      <c r="A4314" s="80" t="s">
        <v>4640</v>
      </c>
      <c r="B4314" s="79" t="s">
        <v>7638</v>
      </c>
    </row>
    <row r="4315" spans="1:2" ht="15">
      <c r="A4315" s="80" t="s">
        <v>4641</v>
      </c>
      <c r="B4315" s="79" t="s">
        <v>7638</v>
      </c>
    </row>
    <row r="4316" spans="1:2" ht="15">
      <c r="A4316" s="80" t="s">
        <v>4642</v>
      </c>
      <c r="B4316" s="79" t="s">
        <v>7638</v>
      </c>
    </row>
    <row r="4317" spans="1:2" ht="15">
      <c r="A4317" s="80" t="s">
        <v>4643</v>
      </c>
      <c r="B4317" s="79" t="s">
        <v>7638</v>
      </c>
    </row>
    <row r="4318" spans="1:2" ht="15">
      <c r="A4318" s="80" t="s">
        <v>4644</v>
      </c>
      <c r="B4318" s="79" t="s">
        <v>7638</v>
      </c>
    </row>
    <row r="4319" spans="1:2" ht="15">
      <c r="A4319" s="80" t="s">
        <v>4645</v>
      </c>
      <c r="B4319" s="79" t="s">
        <v>7638</v>
      </c>
    </row>
    <row r="4320" spans="1:2" ht="15">
      <c r="A4320" s="80" t="s">
        <v>4646</v>
      </c>
      <c r="B4320" s="79" t="s">
        <v>7638</v>
      </c>
    </row>
    <row r="4321" spans="1:2" ht="15">
      <c r="A4321" s="80" t="s">
        <v>4647</v>
      </c>
      <c r="B4321" s="79" t="s">
        <v>7638</v>
      </c>
    </row>
    <row r="4322" spans="1:2" ht="15">
      <c r="A4322" s="80" t="s">
        <v>4648</v>
      </c>
      <c r="B4322" s="79" t="s">
        <v>7638</v>
      </c>
    </row>
    <row r="4323" spans="1:2" ht="15">
      <c r="A4323" s="80" t="s">
        <v>4649</v>
      </c>
      <c r="B4323" s="79" t="s">
        <v>7638</v>
      </c>
    </row>
    <row r="4324" spans="1:2" ht="15">
      <c r="A4324" s="80" t="s">
        <v>4650</v>
      </c>
      <c r="B4324" s="79" t="s">
        <v>7638</v>
      </c>
    </row>
    <row r="4325" spans="1:2" ht="15">
      <c r="A4325" s="80" t="s">
        <v>4651</v>
      </c>
      <c r="B4325" s="79" t="s">
        <v>7638</v>
      </c>
    </row>
    <row r="4326" spans="1:2" ht="15">
      <c r="A4326" s="80" t="s">
        <v>4652</v>
      </c>
      <c r="B4326" s="79" t="s">
        <v>7638</v>
      </c>
    </row>
    <row r="4327" spans="1:2" ht="15">
      <c r="A4327" s="80" t="s">
        <v>4653</v>
      </c>
      <c r="B4327" s="79" t="s">
        <v>7638</v>
      </c>
    </row>
    <row r="4328" spans="1:2" ht="15">
      <c r="A4328" s="80" t="s">
        <v>4654</v>
      </c>
      <c r="B4328" s="79" t="s">
        <v>7638</v>
      </c>
    </row>
    <row r="4329" spans="1:2" ht="15">
      <c r="A4329" s="80" t="s">
        <v>4655</v>
      </c>
      <c r="B4329" s="79" t="s">
        <v>7638</v>
      </c>
    </row>
    <row r="4330" spans="1:2" ht="15">
      <c r="A4330" s="80" t="s">
        <v>4656</v>
      </c>
      <c r="B4330" s="79" t="s">
        <v>7638</v>
      </c>
    </row>
    <row r="4331" spans="1:2" ht="15">
      <c r="A4331" s="80" t="s">
        <v>4657</v>
      </c>
      <c r="B4331" s="79" t="s">
        <v>7638</v>
      </c>
    </row>
    <row r="4332" spans="1:2" ht="15">
      <c r="A4332" s="80" t="s">
        <v>4658</v>
      </c>
      <c r="B4332" s="79" t="s">
        <v>7638</v>
      </c>
    </row>
    <row r="4333" spans="1:2" ht="15">
      <c r="A4333" s="80" t="s">
        <v>4659</v>
      </c>
      <c r="B4333" s="79" t="s">
        <v>7638</v>
      </c>
    </row>
    <row r="4334" spans="1:2" ht="15">
      <c r="A4334" s="80" t="s">
        <v>4660</v>
      </c>
      <c r="B4334" s="79" t="s">
        <v>7638</v>
      </c>
    </row>
    <row r="4335" spans="1:2" ht="15">
      <c r="A4335" s="80" t="s">
        <v>4661</v>
      </c>
      <c r="B4335" s="79" t="s">
        <v>7638</v>
      </c>
    </row>
    <row r="4336" spans="1:2" ht="15">
      <c r="A4336" s="80" t="s">
        <v>4662</v>
      </c>
      <c r="B4336" s="79" t="s">
        <v>7638</v>
      </c>
    </row>
    <row r="4337" spans="1:2" ht="15">
      <c r="A4337" s="80" t="s">
        <v>4663</v>
      </c>
      <c r="B4337" s="79" t="s">
        <v>7638</v>
      </c>
    </row>
    <row r="4338" spans="1:2" ht="15">
      <c r="A4338" s="80" t="s">
        <v>4664</v>
      </c>
      <c r="B4338" s="79" t="s">
        <v>7638</v>
      </c>
    </row>
    <row r="4339" spans="1:2" ht="15">
      <c r="A4339" s="80" t="s">
        <v>4665</v>
      </c>
      <c r="B4339" s="79" t="s">
        <v>7638</v>
      </c>
    </row>
    <row r="4340" spans="1:2" ht="15">
      <c r="A4340" s="80" t="s">
        <v>4666</v>
      </c>
      <c r="B4340" s="79" t="s">
        <v>7638</v>
      </c>
    </row>
    <row r="4341" spans="1:2" ht="15">
      <c r="A4341" s="80" t="s">
        <v>4667</v>
      </c>
      <c r="B4341" s="79" t="s">
        <v>7638</v>
      </c>
    </row>
    <row r="4342" spans="1:2" ht="15">
      <c r="A4342" s="80" t="s">
        <v>4668</v>
      </c>
      <c r="B4342" s="79" t="s">
        <v>7638</v>
      </c>
    </row>
    <row r="4343" spans="1:2" ht="15">
      <c r="A4343" s="80" t="s">
        <v>4669</v>
      </c>
      <c r="B4343" s="79" t="s">
        <v>7638</v>
      </c>
    </row>
    <row r="4344" spans="1:2" ht="15">
      <c r="A4344" s="80" t="s">
        <v>4670</v>
      </c>
      <c r="B4344" s="79" t="s">
        <v>7638</v>
      </c>
    </row>
    <row r="4345" spans="1:2" ht="15">
      <c r="A4345" s="80" t="s">
        <v>4671</v>
      </c>
      <c r="B4345" s="79" t="s">
        <v>7638</v>
      </c>
    </row>
    <row r="4346" spans="1:2" ht="15">
      <c r="A4346" s="80" t="s">
        <v>4672</v>
      </c>
      <c r="B4346" s="79" t="s">
        <v>7638</v>
      </c>
    </row>
    <row r="4347" spans="1:2" ht="15">
      <c r="A4347" s="80" t="s">
        <v>4673</v>
      </c>
      <c r="B4347" s="79" t="s">
        <v>7638</v>
      </c>
    </row>
    <row r="4348" spans="1:2" ht="15">
      <c r="A4348" s="80" t="s">
        <v>4674</v>
      </c>
      <c r="B4348" s="79" t="s">
        <v>7638</v>
      </c>
    </row>
    <row r="4349" spans="1:2" ht="15">
      <c r="A4349" s="80" t="s">
        <v>4675</v>
      </c>
      <c r="B4349" s="79" t="s">
        <v>7638</v>
      </c>
    </row>
    <row r="4350" spans="1:2" ht="15">
      <c r="A4350" s="80" t="s">
        <v>4676</v>
      </c>
      <c r="B4350" s="79" t="s">
        <v>7638</v>
      </c>
    </row>
    <row r="4351" spans="1:2" ht="15">
      <c r="A4351" s="80" t="s">
        <v>4677</v>
      </c>
      <c r="B4351" s="79" t="s">
        <v>7638</v>
      </c>
    </row>
    <row r="4352" spans="1:2" ht="15">
      <c r="A4352" s="80" t="s">
        <v>4678</v>
      </c>
      <c r="B4352" s="79" t="s">
        <v>7638</v>
      </c>
    </row>
    <row r="4353" spans="1:2" ht="15">
      <c r="A4353" s="80" t="s">
        <v>4679</v>
      </c>
      <c r="B4353" s="79" t="s">
        <v>7638</v>
      </c>
    </row>
    <row r="4354" spans="1:2" ht="15">
      <c r="A4354" s="80" t="s">
        <v>4680</v>
      </c>
      <c r="B4354" s="79" t="s">
        <v>7638</v>
      </c>
    </row>
    <row r="4355" spans="1:2" ht="15">
      <c r="A4355" s="80" t="s">
        <v>4681</v>
      </c>
      <c r="B4355" s="79" t="s">
        <v>7638</v>
      </c>
    </row>
    <row r="4356" spans="1:2" ht="15">
      <c r="A4356" s="80" t="s">
        <v>4682</v>
      </c>
      <c r="B4356" s="79" t="s">
        <v>7638</v>
      </c>
    </row>
    <row r="4357" spans="1:2" ht="15">
      <c r="A4357" s="80" t="s">
        <v>4683</v>
      </c>
      <c r="B4357" s="79" t="s">
        <v>7638</v>
      </c>
    </row>
    <row r="4358" spans="1:2" ht="15">
      <c r="A4358" s="80" t="s">
        <v>4684</v>
      </c>
      <c r="B4358" s="79" t="s">
        <v>7638</v>
      </c>
    </row>
    <row r="4359" spans="1:2" ht="15">
      <c r="A4359" s="80" t="s">
        <v>4685</v>
      </c>
      <c r="B4359" s="79" t="s">
        <v>7638</v>
      </c>
    </row>
    <row r="4360" spans="1:2" ht="15">
      <c r="A4360" s="80" t="s">
        <v>4686</v>
      </c>
      <c r="B4360" s="79" t="s">
        <v>7638</v>
      </c>
    </row>
    <row r="4361" spans="1:2" ht="15">
      <c r="A4361" s="80" t="s">
        <v>4687</v>
      </c>
      <c r="B4361" s="79" t="s">
        <v>7638</v>
      </c>
    </row>
    <row r="4362" spans="1:2" ht="15">
      <c r="A4362" s="80" t="s">
        <v>4688</v>
      </c>
      <c r="B4362" s="79" t="s">
        <v>7638</v>
      </c>
    </row>
    <row r="4363" spans="1:2" ht="15">
      <c r="A4363" s="80" t="s">
        <v>4689</v>
      </c>
      <c r="B4363" s="79" t="s">
        <v>7638</v>
      </c>
    </row>
    <row r="4364" spans="1:2" ht="15">
      <c r="A4364" s="80" t="s">
        <v>4690</v>
      </c>
      <c r="B4364" s="79" t="s">
        <v>7638</v>
      </c>
    </row>
    <row r="4365" spans="1:2" ht="15">
      <c r="A4365" s="80" t="s">
        <v>4691</v>
      </c>
      <c r="B4365" s="79" t="s">
        <v>7638</v>
      </c>
    </row>
    <row r="4366" spans="1:2" ht="15">
      <c r="A4366" s="80" t="s">
        <v>4692</v>
      </c>
      <c r="B4366" s="79" t="s">
        <v>7638</v>
      </c>
    </row>
    <row r="4367" spans="1:2" ht="15">
      <c r="A4367" s="80" t="s">
        <v>4693</v>
      </c>
      <c r="B4367" s="79" t="s">
        <v>7638</v>
      </c>
    </row>
    <row r="4368" spans="1:2" ht="15">
      <c r="A4368" s="80" t="s">
        <v>4694</v>
      </c>
      <c r="B4368" s="79" t="s">
        <v>7638</v>
      </c>
    </row>
    <row r="4369" spans="1:2" ht="15">
      <c r="A4369" s="80" t="s">
        <v>4695</v>
      </c>
      <c r="B4369" s="79" t="s">
        <v>7638</v>
      </c>
    </row>
    <row r="4370" spans="1:2" ht="15">
      <c r="A4370" s="80" t="s">
        <v>4696</v>
      </c>
      <c r="B4370" s="79" t="s">
        <v>7638</v>
      </c>
    </row>
    <row r="4371" spans="1:2" ht="15">
      <c r="A4371" s="80" t="s">
        <v>4697</v>
      </c>
      <c r="B4371" s="79" t="s">
        <v>7638</v>
      </c>
    </row>
    <row r="4372" spans="1:2" ht="15">
      <c r="A4372" s="80" t="s">
        <v>4698</v>
      </c>
      <c r="B4372" s="79" t="s">
        <v>7638</v>
      </c>
    </row>
    <row r="4373" spans="1:2" ht="15">
      <c r="A4373" s="80" t="s">
        <v>4699</v>
      </c>
      <c r="B4373" s="79" t="s">
        <v>7638</v>
      </c>
    </row>
    <row r="4374" spans="1:2" ht="15">
      <c r="A4374" s="80" t="s">
        <v>4700</v>
      </c>
      <c r="B4374" s="79" t="s">
        <v>7638</v>
      </c>
    </row>
    <row r="4375" spans="1:2" ht="15">
      <c r="A4375" s="80" t="s">
        <v>4701</v>
      </c>
      <c r="B4375" s="79" t="s">
        <v>7638</v>
      </c>
    </row>
    <row r="4376" spans="1:2" ht="15">
      <c r="A4376" s="80" t="s">
        <v>4702</v>
      </c>
      <c r="B4376" s="79" t="s">
        <v>7638</v>
      </c>
    </row>
    <row r="4377" spans="1:2" ht="15">
      <c r="A4377" s="80" t="s">
        <v>4703</v>
      </c>
      <c r="B4377" s="79" t="s">
        <v>7638</v>
      </c>
    </row>
    <row r="4378" spans="1:2" ht="15">
      <c r="A4378" s="80" t="s">
        <v>4704</v>
      </c>
      <c r="B4378" s="79" t="s">
        <v>7638</v>
      </c>
    </row>
    <row r="4379" spans="1:2" ht="15">
      <c r="A4379" s="80" t="s">
        <v>4705</v>
      </c>
      <c r="B4379" s="79" t="s">
        <v>7638</v>
      </c>
    </row>
    <row r="4380" spans="1:2" ht="15">
      <c r="A4380" s="80" t="s">
        <v>4706</v>
      </c>
      <c r="B4380" s="79" t="s">
        <v>7638</v>
      </c>
    </row>
    <row r="4381" spans="1:2" ht="15">
      <c r="A4381" s="80" t="s">
        <v>4707</v>
      </c>
      <c r="B4381" s="79" t="s">
        <v>7638</v>
      </c>
    </row>
    <row r="4382" spans="1:2" ht="15">
      <c r="A4382" s="80" t="s">
        <v>4708</v>
      </c>
      <c r="B4382" s="79" t="s">
        <v>7638</v>
      </c>
    </row>
    <row r="4383" spans="1:2" ht="15">
      <c r="A4383" s="80" t="s">
        <v>4709</v>
      </c>
      <c r="B4383" s="79" t="s">
        <v>7638</v>
      </c>
    </row>
    <row r="4384" spans="1:2" ht="15">
      <c r="A4384" s="80" t="s">
        <v>4710</v>
      </c>
      <c r="B4384" s="79" t="s">
        <v>7638</v>
      </c>
    </row>
    <row r="4385" spans="1:2" ht="15">
      <c r="A4385" s="80" t="s">
        <v>4711</v>
      </c>
      <c r="B4385" s="79" t="s">
        <v>7638</v>
      </c>
    </row>
    <row r="4386" spans="1:2" ht="15">
      <c r="A4386" s="80" t="s">
        <v>4712</v>
      </c>
      <c r="B4386" s="79" t="s">
        <v>7638</v>
      </c>
    </row>
    <row r="4387" spans="1:2" ht="15">
      <c r="A4387" s="80" t="s">
        <v>4713</v>
      </c>
      <c r="B4387" s="79" t="s">
        <v>7638</v>
      </c>
    </row>
    <row r="4388" spans="1:2" ht="15">
      <c r="A4388" s="80" t="s">
        <v>4714</v>
      </c>
      <c r="B4388" s="79" t="s">
        <v>7638</v>
      </c>
    </row>
    <row r="4389" spans="1:2" ht="15">
      <c r="A4389" s="80" t="s">
        <v>4715</v>
      </c>
      <c r="B4389" s="79" t="s">
        <v>7638</v>
      </c>
    </row>
    <row r="4390" spans="1:2" ht="15">
      <c r="A4390" s="80" t="s">
        <v>4716</v>
      </c>
      <c r="B4390" s="79" t="s">
        <v>7638</v>
      </c>
    </row>
    <row r="4391" spans="1:2" ht="15">
      <c r="A4391" s="80" t="s">
        <v>4717</v>
      </c>
      <c r="B4391" s="79" t="s">
        <v>7638</v>
      </c>
    </row>
    <row r="4392" spans="1:2" ht="15">
      <c r="A4392" s="80" t="s">
        <v>4718</v>
      </c>
      <c r="B4392" s="79" t="s">
        <v>7638</v>
      </c>
    </row>
    <row r="4393" spans="1:2" ht="15">
      <c r="A4393" s="80" t="s">
        <v>4719</v>
      </c>
      <c r="B4393" s="79" t="s">
        <v>7638</v>
      </c>
    </row>
    <row r="4394" spans="1:2" ht="15">
      <c r="A4394" s="80" t="s">
        <v>4720</v>
      </c>
      <c r="B4394" s="79" t="s">
        <v>7638</v>
      </c>
    </row>
    <row r="4395" spans="1:2" ht="15">
      <c r="A4395" s="80" t="s">
        <v>4721</v>
      </c>
      <c r="B4395" s="79" t="s">
        <v>7638</v>
      </c>
    </row>
    <row r="4396" spans="1:2" ht="15">
      <c r="A4396" s="80" t="s">
        <v>4722</v>
      </c>
      <c r="B4396" s="79" t="s">
        <v>7638</v>
      </c>
    </row>
    <row r="4397" spans="1:2" ht="15">
      <c r="A4397" s="80" t="s">
        <v>4723</v>
      </c>
      <c r="B4397" s="79" t="s">
        <v>7638</v>
      </c>
    </row>
    <row r="4398" spans="1:2" ht="15">
      <c r="A4398" s="80" t="s">
        <v>4724</v>
      </c>
      <c r="B4398" s="79" t="s">
        <v>7638</v>
      </c>
    </row>
    <row r="4399" spans="1:2" ht="15">
      <c r="A4399" s="80" t="s">
        <v>4725</v>
      </c>
      <c r="B4399" s="79" t="s">
        <v>7638</v>
      </c>
    </row>
    <row r="4400" spans="1:2" ht="15">
      <c r="A4400" s="80" t="s">
        <v>4726</v>
      </c>
      <c r="B4400" s="79" t="s">
        <v>7638</v>
      </c>
    </row>
    <row r="4401" spans="1:2" ht="15">
      <c r="A4401" s="80" t="s">
        <v>4727</v>
      </c>
      <c r="B4401" s="79" t="s">
        <v>7638</v>
      </c>
    </row>
    <row r="4402" spans="1:2" ht="15">
      <c r="A4402" s="80" t="s">
        <v>4728</v>
      </c>
      <c r="B4402" s="79" t="s">
        <v>7638</v>
      </c>
    </row>
    <row r="4403" spans="1:2" ht="15">
      <c r="A4403" s="80" t="s">
        <v>4729</v>
      </c>
      <c r="B4403" s="79" t="s">
        <v>7638</v>
      </c>
    </row>
    <row r="4404" spans="1:2" ht="15">
      <c r="A4404" s="80" t="s">
        <v>4730</v>
      </c>
      <c r="B4404" s="79" t="s">
        <v>7638</v>
      </c>
    </row>
    <row r="4405" spans="1:2" ht="15">
      <c r="A4405" s="80" t="s">
        <v>4731</v>
      </c>
      <c r="B4405" s="79" t="s">
        <v>7638</v>
      </c>
    </row>
    <row r="4406" spans="1:2" ht="15">
      <c r="A4406" s="80" t="s">
        <v>4732</v>
      </c>
      <c r="B4406" s="79" t="s">
        <v>7638</v>
      </c>
    </row>
    <row r="4407" spans="1:2" ht="15">
      <c r="A4407" s="80" t="s">
        <v>4733</v>
      </c>
      <c r="B4407" s="79" t="s">
        <v>7638</v>
      </c>
    </row>
    <row r="4408" spans="1:2" ht="15">
      <c r="A4408" s="80" t="s">
        <v>4734</v>
      </c>
      <c r="B4408" s="79" t="s">
        <v>7638</v>
      </c>
    </row>
    <row r="4409" spans="1:2" ht="15">
      <c r="A4409" s="80" t="s">
        <v>4735</v>
      </c>
      <c r="B4409" s="79" t="s">
        <v>7638</v>
      </c>
    </row>
    <row r="4410" spans="1:2" ht="15">
      <c r="A4410" s="80" t="s">
        <v>4736</v>
      </c>
      <c r="B4410" s="79" t="s">
        <v>7638</v>
      </c>
    </row>
    <row r="4411" spans="1:2" ht="15">
      <c r="A4411" s="80" t="s">
        <v>4737</v>
      </c>
      <c r="B4411" s="79" t="s">
        <v>7638</v>
      </c>
    </row>
    <row r="4412" spans="1:2" ht="15">
      <c r="A4412" s="80" t="s">
        <v>4738</v>
      </c>
      <c r="B4412" s="79" t="s">
        <v>7638</v>
      </c>
    </row>
    <row r="4413" spans="1:2" ht="15">
      <c r="A4413" s="80" t="s">
        <v>4739</v>
      </c>
      <c r="B4413" s="79" t="s">
        <v>7638</v>
      </c>
    </row>
    <row r="4414" spans="1:2" ht="15">
      <c r="A4414" s="80" t="s">
        <v>4740</v>
      </c>
      <c r="B4414" s="79" t="s">
        <v>7638</v>
      </c>
    </row>
    <row r="4415" spans="1:2" ht="15">
      <c r="A4415" s="80" t="s">
        <v>4741</v>
      </c>
      <c r="B4415" s="79" t="s">
        <v>7638</v>
      </c>
    </row>
    <row r="4416" spans="1:2" ht="15">
      <c r="A4416" s="80" t="s">
        <v>4742</v>
      </c>
      <c r="B4416" s="79" t="s">
        <v>7638</v>
      </c>
    </row>
    <row r="4417" spans="1:2" ht="15">
      <c r="A4417" s="80" t="s">
        <v>4743</v>
      </c>
      <c r="B4417" s="79" t="s">
        <v>7638</v>
      </c>
    </row>
    <row r="4418" spans="1:2" ht="15">
      <c r="A4418" s="80" t="s">
        <v>4744</v>
      </c>
      <c r="B4418" s="79" t="s">
        <v>7638</v>
      </c>
    </row>
    <row r="4419" spans="1:2" ht="15">
      <c r="A4419" s="80" t="s">
        <v>4745</v>
      </c>
      <c r="B4419" s="79" t="s">
        <v>7638</v>
      </c>
    </row>
    <row r="4420" spans="1:2" ht="15">
      <c r="A4420" s="80" t="s">
        <v>4746</v>
      </c>
      <c r="B4420" s="79" t="s">
        <v>7638</v>
      </c>
    </row>
    <row r="4421" spans="1:2" ht="15">
      <c r="A4421" s="80" t="s">
        <v>4747</v>
      </c>
      <c r="B4421" s="79" t="s">
        <v>7638</v>
      </c>
    </row>
    <row r="4422" spans="1:2" ht="15">
      <c r="A4422" s="80" t="s">
        <v>4748</v>
      </c>
      <c r="B4422" s="79" t="s">
        <v>7638</v>
      </c>
    </row>
    <row r="4423" spans="1:2" ht="15">
      <c r="A4423" s="80" t="s">
        <v>4749</v>
      </c>
      <c r="B4423" s="79" t="s">
        <v>7638</v>
      </c>
    </row>
    <row r="4424" spans="1:2" ht="15">
      <c r="A4424" s="80" t="s">
        <v>4750</v>
      </c>
      <c r="B4424" s="79" t="s">
        <v>7638</v>
      </c>
    </row>
    <row r="4425" spans="1:2" ht="15">
      <c r="A4425" s="80" t="s">
        <v>4751</v>
      </c>
      <c r="B4425" s="79" t="s">
        <v>7638</v>
      </c>
    </row>
    <row r="4426" spans="1:2" ht="15">
      <c r="A4426" s="80" t="s">
        <v>4752</v>
      </c>
      <c r="B4426" s="79" t="s">
        <v>7638</v>
      </c>
    </row>
    <row r="4427" spans="1:2" ht="15">
      <c r="A4427" s="80" t="s">
        <v>4753</v>
      </c>
      <c r="B4427" s="79" t="s">
        <v>7638</v>
      </c>
    </row>
    <row r="4428" spans="1:2" ht="15">
      <c r="A4428" s="80" t="s">
        <v>4754</v>
      </c>
      <c r="B4428" s="79" t="s">
        <v>7638</v>
      </c>
    </row>
    <row r="4429" spans="1:2" ht="15">
      <c r="A4429" s="80" t="s">
        <v>4755</v>
      </c>
      <c r="B4429" s="79" t="s">
        <v>7638</v>
      </c>
    </row>
    <row r="4430" spans="1:2" ht="15">
      <c r="A4430" s="80" t="s">
        <v>4756</v>
      </c>
      <c r="B4430" s="79" t="s">
        <v>7638</v>
      </c>
    </row>
    <row r="4431" spans="1:2" ht="15">
      <c r="A4431" s="80" t="s">
        <v>4757</v>
      </c>
      <c r="B4431" s="79" t="s">
        <v>7638</v>
      </c>
    </row>
    <row r="4432" spans="1:2" ht="15">
      <c r="A4432" s="80" t="s">
        <v>4758</v>
      </c>
      <c r="B4432" s="79" t="s">
        <v>7638</v>
      </c>
    </row>
    <row r="4433" spans="1:2" ht="15">
      <c r="A4433" s="80" t="s">
        <v>4759</v>
      </c>
      <c r="B4433" s="79" t="s">
        <v>7638</v>
      </c>
    </row>
    <row r="4434" spans="1:2" ht="15">
      <c r="A4434" s="80" t="s">
        <v>4760</v>
      </c>
      <c r="B4434" s="79" t="s">
        <v>7638</v>
      </c>
    </row>
    <row r="4435" spans="1:2" ht="15">
      <c r="A4435" s="80" t="s">
        <v>4761</v>
      </c>
      <c r="B4435" s="79" t="s">
        <v>7638</v>
      </c>
    </row>
    <row r="4436" spans="1:2" ht="15">
      <c r="A4436" s="80" t="s">
        <v>4762</v>
      </c>
      <c r="B4436" s="79" t="s">
        <v>7638</v>
      </c>
    </row>
    <row r="4437" spans="1:2" ht="15">
      <c r="A4437" s="80" t="s">
        <v>4763</v>
      </c>
      <c r="B4437" s="79" t="s">
        <v>7638</v>
      </c>
    </row>
    <row r="4438" spans="1:2" ht="15">
      <c r="A4438" s="80" t="s">
        <v>4764</v>
      </c>
      <c r="B4438" s="79" t="s">
        <v>7638</v>
      </c>
    </row>
    <row r="4439" spans="1:2" ht="15">
      <c r="A4439" s="80" t="s">
        <v>4765</v>
      </c>
      <c r="B4439" s="79" t="s">
        <v>7638</v>
      </c>
    </row>
    <row r="4440" spans="1:2" ht="15">
      <c r="A4440" s="80" t="s">
        <v>4766</v>
      </c>
      <c r="B4440" s="79" t="s">
        <v>7638</v>
      </c>
    </row>
    <row r="4441" spans="1:2" ht="15">
      <c r="A4441" s="80" t="s">
        <v>4767</v>
      </c>
      <c r="B4441" s="79" t="s">
        <v>7638</v>
      </c>
    </row>
    <row r="4442" spans="1:2" ht="15">
      <c r="A4442" s="80" t="s">
        <v>4768</v>
      </c>
      <c r="B4442" s="79" t="s">
        <v>7638</v>
      </c>
    </row>
    <row r="4443" spans="1:2" ht="15">
      <c r="A4443" s="80" t="s">
        <v>4769</v>
      </c>
      <c r="B4443" s="79" t="s">
        <v>7638</v>
      </c>
    </row>
    <row r="4444" spans="1:2" ht="15">
      <c r="A4444" s="80" t="s">
        <v>4770</v>
      </c>
      <c r="B4444" s="79" t="s">
        <v>7638</v>
      </c>
    </row>
    <row r="4445" spans="1:2" ht="15">
      <c r="A4445" s="80" t="s">
        <v>4771</v>
      </c>
      <c r="B4445" s="79" t="s">
        <v>7638</v>
      </c>
    </row>
    <row r="4446" spans="1:2" ht="15">
      <c r="A4446" s="80" t="s">
        <v>4772</v>
      </c>
      <c r="B4446" s="79" t="s">
        <v>7638</v>
      </c>
    </row>
    <row r="4447" spans="1:2" ht="15">
      <c r="A4447" s="80" t="s">
        <v>4773</v>
      </c>
      <c r="B4447" s="79" t="s">
        <v>7638</v>
      </c>
    </row>
    <row r="4448" spans="1:2" ht="15">
      <c r="A4448" s="80" t="s">
        <v>4774</v>
      </c>
      <c r="B4448" s="79" t="s">
        <v>7638</v>
      </c>
    </row>
    <row r="4449" spans="1:2" ht="15">
      <c r="A4449" s="80" t="s">
        <v>4775</v>
      </c>
      <c r="B4449" s="79" t="s">
        <v>7638</v>
      </c>
    </row>
    <row r="4450" spans="1:2" ht="15">
      <c r="A4450" s="80" t="s">
        <v>4776</v>
      </c>
      <c r="B4450" s="79" t="s">
        <v>7638</v>
      </c>
    </row>
    <row r="4451" spans="1:2" ht="15">
      <c r="A4451" s="80" t="s">
        <v>4777</v>
      </c>
      <c r="B4451" s="79" t="s">
        <v>7638</v>
      </c>
    </row>
    <row r="4452" spans="1:2" ht="15">
      <c r="A4452" s="80" t="s">
        <v>4778</v>
      </c>
      <c r="B4452" s="79" t="s">
        <v>7638</v>
      </c>
    </row>
    <row r="4453" spans="1:2" ht="15">
      <c r="A4453" s="80" t="s">
        <v>4779</v>
      </c>
      <c r="B4453" s="79" t="s">
        <v>7638</v>
      </c>
    </row>
    <row r="4454" spans="1:2" ht="15">
      <c r="A4454" s="80" t="s">
        <v>4780</v>
      </c>
      <c r="B4454" s="79" t="s">
        <v>7638</v>
      </c>
    </row>
    <row r="4455" spans="1:2" ht="15">
      <c r="A4455" s="80" t="s">
        <v>4781</v>
      </c>
      <c r="B4455" s="79" t="s">
        <v>7638</v>
      </c>
    </row>
    <row r="4456" spans="1:2" ht="15">
      <c r="A4456" s="80" t="s">
        <v>4782</v>
      </c>
      <c r="B4456" s="79" t="s">
        <v>7638</v>
      </c>
    </row>
    <row r="4457" spans="1:2" ht="15">
      <c r="A4457" s="80" t="s">
        <v>4783</v>
      </c>
      <c r="B4457" s="79" t="s">
        <v>7638</v>
      </c>
    </row>
    <row r="4458" spans="1:2" ht="15">
      <c r="A4458" s="80" t="s">
        <v>4784</v>
      </c>
      <c r="B4458" s="79" t="s">
        <v>7638</v>
      </c>
    </row>
    <row r="4459" spans="1:2" ht="15">
      <c r="A4459" s="80" t="s">
        <v>4785</v>
      </c>
      <c r="B4459" s="79" t="s">
        <v>7638</v>
      </c>
    </row>
    <row r="4460" spans="1:2" ht="15">
      <c r="A4460" s="80" t="s">
        <v>4786</v>
      </c>
      <c r="B4460" s="79" t="s">
        <v>7638</v>
      </c>
    </row>
    <row r="4461" spans="1:2" ht="15">
      <c r="A4461" s="80" t="s">
        <v>4787</v>
      </c>
      <c r="B4461" s="79" t="s">
        <v>7638</v>
      </c>
    </row>
    <row r="4462" spans="1:2" ht="15">
      <c r="A4462" s="80" t="s">
        <v>4788</v>
      </c>
      <c r="B4462" s="79" t="s">
        <v>7638</v>
      </c>
    </row>
    <row r="4463" spans="1:2" ht="15">
      <c r="A4463" s="80" t="s">
        <v>4789</v>
      </c>
      <c r="B4463" s="79" t="s">
        <v>7638</v>
      </c>
    </row>
    <row r="4464" spans="1:2" ht="15">
      <c r="A4464" s="80" t="s">
        <v>4790</v>
      </c>
      <c r="B4464" s="79" t="s">
        <v>7638</v>
      </c>
    </row>
    <row r="4465" spans="1:2" ht="15">
      <c r="A4465" s="80" t="s">
        <v>4791</v>
      </c>
      <c r="B4465" s="79" t="s">
        <v>7638</v>
      </c>
    </row>
    <row r="4466" spans="1:2" ht="15">
      <c r="A4466" s="80" t="s">
        <v>4792</v>
      </c>
      <c r="B4466" s="79" t="s">
        <v>7638</v>
      </c>
    </row>
    <row r="4467" spans="1:2" ht="15">
      <c r="A4467" s="80" t="s">
        <v>4793</v>
      </c>
      <c r="B4467" s="79" t="s">
        <v>7638</v>
      </c>
    </row>
    <row r="4468" spans="1:2" ht="15">
      <c r="A4468" s="80" t="s">
        <v>4794</v>
      </c>
      <c r="B4468" s="79" t="s">
        <v>7638</v>
      </c>
    </row>
    <row r="4469" spans="1:2" ht="15">
      <c r="A4469" s="80" t="s">
        <v>4795</v>
      </c>
      <c r="B4469" s="79" t="s">
        <v>7638</v>
      </c>
    </row>
    <row r="4470" spans="1:2" ht="15">
      <c r="A4470" s="80" t="s">
        <v>4796</v>
      </c>
      <c r="B4470" s="79" t="s">
        <v>7638</v>
      </c>
    </row>
    <row r="4471" spans="1:2" ht="15">
      <c r="A4471" s="80" t="s">
        <v>4797</v>
      </c>
      <c r="B4471" s="79" t="s">
        <v>7638</v>
      </c>
    </row>
    <row r="4472" spans="1:2" ht="15">
      <c r="A4472" s="80" t="s">
        <v>4798</v>
      </c>
      <c r="B4472" s="79" t="s">
        <v>7638</v>
      </c>
    </row>
    <row r="4473" spans="1:2" ht="15">
      <c r="A4473" s="80" t="s">
        <v>4799</v>
      </c>
      <c r="B4473" s="79" t="s">
        <v>7638</v>
      </c>
    </row>
    <row r="4474" spans="1:2" ht="15">
      <c r="A4474" s="80" t="s">
        <v>4800</v>
      </c>
      <c r="B4474" s="79" t="s">
        <v>7638</v>
      </c>
    </row>
    <row r="4475" spans="1:2" ht="15">
      <c r="A4475" s="80" t="s">
        <v>4801</v>
      </c>
      <c r="B4475" s="79" t="s">
        <v>7638</v>
      </c>
    </row>
    <row r="4476" spans="1:2" ht="15">
      <c r="A4476" s="80" t="s">
        <v>4802</v>
      </c>
      <c r="B4476" s="79" t="s">
        <v>7638</v>
      </c>
    </row>
    <row r="4477" spans="1:2" ht="15">
      <c r="A4477" s="80" t="s">
        <v>4803</v>
      </c>
      <c r="B4477" s="79" t="s">
        <v>7638</v>
      </c>
    </row>
    <row r="4478" spans="1:2" ht="15">
      <c r="A4478" s="80" t="s">
        <v>4804</v>
      </c>
      <c r="B4478" s="79" t="s">
        <v>7638</v>
      </c>
    </row>
    <row r="4479" spans="1:2" ht="15">
      <c r="A4479" s="80" t="s">
        <v>4805</v>
      </c>
      <c r="B4479" s="79" t="s">
        <v>7638</v>
      </c>
    </row>
    <row r="4480" spans="1:2" ht="15">
      <c r="A4480" s="80" t="s">
        <v>4806</v>
      </c>
      <c r="B4480" s="79" t="s">
        <v>7638</v>
      </c>
    </row>
    <row r="4481" spans="1:2" ht="15">
      <c r="A4481" s="80" t="s">
        <v>4807</v>
      </c>
      <c r="B4481" s="79" t="s">
        <v>7638</v>
      </c>
    </row>
    <row r="4482" spans="1:2" ht="15">
      <c r="A4482" s="80" t="s">
        <v>4808</v>
      </c>
      <c r="B4482" s="79" t="s">
        <v>7638</v>
      </c>
    </row>
    <row r="4483" spans="1:2" ht="15">
      <c r="A4483" s="80" t="s">
        <v>4809</v>
      </c>
      <c r="B4483" s="79" t="s">
        <v>7638</v>
      </c>
    </row>
    <row r="4484" spans="1:2" ht="15">
      <c r="A4484" s="80" t="s">
        <v>4810</v>
      </c>
      <c r="B4484" s="79" t="s">
        <v>7638</v>
      </c>
    </row>
    <row r="4485" spans="1:2" ht="15">
      <c r="A4485" s="80" t="s">
        <v>4811</v>
      </c>
      <c r="B4485" s="79" t="s">
        <v>7638</v>
      </c>
    </row>
    <row r="4486" spans="1:2" ht="15">
      <c r="A4486" s="80" t="s">
        <v>4812</v>
      </c>
      <c r="B4486" s="79" t="s">
        <v>7638</v>
      </c>
    </row>
    <row r="4487" spans="1:2" ht="15">
      <c r="A4487" s="80" t="s">
        <v>4813</v>
      </c>
      <c r="B4487" s="79" t="s">
        <v>7638</v>
      </c>
    </row>
    <row r="4488" spans="1:2" ht="15">
      <c r="A4488" s="80" t="s">
        <v>4814</v>
      </c>
      <c r="B4488" s="79" t="s">
        <v>7638</v>
      </c>
    </row>
    <row r="4489" spans="1:2" ht="15">
      <c r="A4489" s="80" t="s">
        <v>4815</v>
      </c>
      <c r="B4489" s="79" t="s">
        <v>7638</v>
      </c>
    </row>
    <row r="4490" spans="1:2" ht="15">
      <c r="A4490" s="80" t="s">
        <v>4816</v>
      </c>
      <c r="B4490" s="79" t="s">
        <v>7638</v>
      </c>
    </row>
    <row r="4491" spans="1:2" ht="15">
      <c r="A4491" s="80" t="s">
        <v>4817</v>
      </c>
      <c r="B4491" s="79" t="s">
        <v>7638</v>
      </c>
    </row>
    <row r="4492" spans="1:2" ht="15">
      <c r="A4492" s="80" t="s">
        <v>4818</v>
      </c>
      <c r="B4492" s="79" t="s">
        <v>7638</v>
      </c>
    </row>
    <row r="4493" spans="1:2" ht="15">
      <c r="A4493" s="80" t="s">
        <v>4819</v>
      </c>
      <c r="B4493" s="79" t="s">
        <v>7638</v>
      </c>
    </row>
    <row r="4494" spans="1:2" ht="15">
      <c r="A4494" s="80" t="s">
        <v>4820</v>
      </c>
      <c r="B4494" s="79" t="s">
        <v>7638</v>
      </c>
    </row>
    <row r="4495" spans="1:2" ht="15">
      <c r="A4495" s="80" t="s">
        <v>4821</v>
      </c>
      <c r="B4495" s="79" t="s">
        <v>7638</v>
      </c>
    </row>
    <row r="4496" spans="1:2" ht="15">
      <c r="A4496" s="80" t="s">
        <v>4822</v>
      </c>
      <c r="B4496" s="79" t="s">
        <v>7638</v>
      </c>
    </row>
    <row r="4497" spans="1:2" ht="15">
      <c r="A4497" s="80" t="s">
        <v>4823</v>
      </c>
      <c r="B4497" s="79" t="s">
        <v>7638</v>
      </c>
    </row>
    <row r="4498" spans="1:2" ht="15">
      <c r="A4498" s="80" t="s">
        <v>4824</v>
      </c>
      <c r="B4498" s="79" t="s">
        <v>7638</v>
      </c>
    </row>
    <row r="4499" spans="1:2" ht="15">
      <c r="A4499" s="80" t="s">
        <v>4825</v>
      </c>
      <c r="B4499" s="79" t="s">
        <v>7638</v>
      </c>
    </row>
    <row r="4500" spans="1:2" ht="15">
      <c r="A4500" s="80" t="s">
        <v>4826</v>
      </c>
      <c r="B4500" s="79" t="s">
        <v>7638</v>
      </c>
    </row>
    <row r="4501" spans="1:2" ht="15">
      <c r="A4501" s="80" t="s">
        <v>4827</v>
      </c>
      <c r="B4501" s="79" t="s">
        <v>7638</v>
      </c>
    </row>
    <row r="4502" spans="1:2" ht="15">
      <c r="A4502" s="80" t="s">
        <v>4828</v>
      </c>
      <c r="B4502" s="79" t="s">
        <v>7638</v>
      </c>
    </row>
    <row r="4503" spans="1:2" ht="15">
      <c r="A4503" s="80" t="s">
        <v>4829</v>
      </c>
      <c r="B4503" s="79" t="s">
        <v>7638</v>
      </c>
    </row>
    <row r="4504" spans="1:2" ht="15">
      <c r="A4504" s="80" t="s">
        <v>4830</v>
      </c>
      <c r="B4504" s="79" t="s">
        <v>7638</v>
      </c>
    </row>
    <row r="4505" spans="1:2" ht="15">
      <c r="A4505" s="80" t="s">
        <v>4831</v>
      </c>
      <c r="B4505" s="79" t="s">
        <v>7638</v>
      </c>
    </row>
    <row r="4506" spans="1:2" ht="15">
      <c r="A4506" s="80" t="s">
        <v>4832</v>
      </c>
      <c r="B4506" s="79" t="s">
        <v>7638</v>
      </c>
    </row>
    <row r="4507" spans="1:2" ht="15">
      <c r="A4507" s="80" t="s">
        <v>4833</v>
      </c>
      <c r="B4507" s="79" t="s">
        <v>7638</v>
      </c>
    </row>
    <row r="4508" spans="1:2" ht="15">
      <c r="A4508" s="80" t="s">
        <v>4834</v>
      </c>
      <c r="B4508" s="79" t="s">
        <v>7638</v>
      </c>
    </row>
    <row r="4509" spans="1:2" ht="15">
      <c r="A4509" s="80" t="s">
        <v>4835</v>
      </c>
      <c r="B4509" s="79" t="s">
        <v>7638</v>
      </c>
    </row>
    <row r="4510" spans="1:2" ht="15">
      <c r="A4510" s="80" t="s">
        <v>4836</v>
      </c>
      <c r="B4510" s="79" t="s">
        <v>7638</v>
      </c>
    </row>
    <row r="4511" spans="1:2" ht="15">
      <c r="A4511" s="80" t="s">
        <v>4837</v>
      </c>
      <c r="B4511" s="79" t="s">
        <v>7638</v>
      </c>
    </row>
    <row r="4512" spans="1:2" ht="15">
      <c r="A4512" s="80" t="s">
        <v>443</v>
      </c>
      <c r="B4512" s="79" t="s">
        <v>7638</v>
      </c>
    </row>
    <row r="4513" spans="1:2" ht="15">
      <c r="A4513" s="80" t="s">
        <v>4838</v>
      </c>
      <c r="B4513" s="79" t="s">
        <v>7638</v>
      </c>
    </row>
    <row r="4514" spans="1:2" ht="15">
      <c r="A4514" s="80" t="s">
        <v>4839</v>
      </c>
      <c r="B4514" s="79" t="s">
        <v>7638</v>
      </c>
    </row>
    <row r="4515" spans="1:2" ht="15">
      <c r="A4515" s="80" t="s">
        <v>4840</v>
      </c>
      <c r="B4515" s="79" t="s">
        <v>7638</v>
      </c>
    </row>
    <row r="4516" spans="1:2" ht="15">
      <c r="A4516" s="80" t="s">
        <v>4841</v>
      </c>
      <c r="B4516" s="79" t="s">
        <v>7638</v>
      </c>
    </row>
    <row r="4517" spans="1:2" ht="15">
      <c r="A4517" s="80" t="s">
        <v>4842</v>
      </c>
      <c r="B4517" s="79" t="s">
        <v>7638</v>
      </c>
    </row>
    <row r="4518" spans="1:2" ht="15">
      <c r="A4518" s="80" t="s">
        <v>4843</v>
      </c>
      <c r="B4518" s="79" t="s">
        <v>7638</v>
      </c>
    </row>
    <row r="4519" spans="1:2" ht="15">
      <c r="A4519" s="80" t="s">
        <v>4844</v>
      </c>
      <c r="B4519" s="79" t="s">
        <v>7638</v>
      </c>
    </row>
    <row r="4520" spans="1:2" ht="15">
      <c r="A4520" s="80" t="s">
        <v>4845</v>
      </c>
      <c r="B4520" s="79" t="s">
        <v>7638</v>
      </c>
    </row>
    <row r="4521" spans="1:2" ht="15">
      <c r="A4521" s="80" t="s">
        <v>4846</v>
      </c>
      <c r="B4521" s="79" t="s">
        <v>7638</v>
      </c>
    </row>
    <row r="4522" spans="1:2" ht="15">
      <c r="A4522" s="80" t="s">
        <v>4847</v>
      </c>
      <c r="B4522" s="79" t="s">
        <v>7638</v>
      </c>
    </row>
    <row r="4523" spans="1:2" ht="15">
      <c r="A4523" s="80" t="s">
        <v>4848</v>
      </c>
      <c r="B4523" s="79" t="s">
        <v>7638</v>
      </c>
    </row>
    <row r="4524" spans="1:2" ht="15">
      <c r="A4524" s="80" t="s">
        <v>4849</v>
      </c>
      <c r="B4524" s="79" t="s">
        <v>7638</v>
      </c>
    </row>
    <row r="4525" spans="1:2" ht="15">
      <c r="A4525" s="80" t="s">
        <v>4850</v>
      </c>
      <c r="B4525" s="79" t="s">
        <v>7638</v>
      </c>
    </row>
    <row r="4526" spans="1:2" ht="15">
      <c r="A4526" s="80" t="s">
        <v>4851</v>
      </c>
      <c r="B4526" s="79" t="s">
        <v>7638</v>
      </c>
    </row>
    <row r="4527" spans="1:2" ht="15">
      <c r="A4527" s="80" t="s">
        <v>4852</v>
      </c>
      <c r="B4527" s="79" t="s">
        <v>7638</v>
      </c>
    </row>
    <row r="4528" spans="1:2" ht="15">
      <c r="A4528" s="80" t="s">
        <v>4853</v>
      </c>
      <c r="B4528" s="79" t="s">
        <v>7638</v>
      </c>
    </row>
    <row r="4529" spans="1:2" ht="15">
      <c r="A4529" s="80" t="s">
        <v>4854</v>
      </c>
      <c r="B4529" s="79" t="s">
        <v>7638</v>
      </c>
    </row>
    <row r="4530" spans="1:2" ht="15">
      <c r="A4530" s="80" t="s">
        <v>4855</v>
      </c>
      <c r="B4530" s="79" t="s">
        <v>7638</v>
      </c>
    </row>
    <row r="4531" spans="1:2" ht="15">
      <c r="A4531" s="80" t="s">
        <v>4856</v>
      </c>
      <c r="B4531" s="79" t="s">
        <v>7638</v>
      </c>
    </row>
    <row r="4532" spans="1:2" ht="15">
      <c r="A4532" s="80" t="s">
        <v>4857</v>
      </c>
      <c r="B4532" s="79" t="s">
        <v>7638</v>
      </c>
    </row>
    <row r="4533" spans="1:2" ht="15">
      <c r="A4533" s="80" t="s">
        <v>4858</v>
      </c>
      <c r="B4533" s="79" t="s">
        <v>7638</v>
      </c>
    </row>
    <row r="4534" spans="1:2" ht="15">
      <c r="A4534" s="80" t="s">
        <v>4859</v>
      </c>
      <c r="B4534" s="79" t="s">
        <v>7638</v>
      </c>
    </row>
    <row r="4535" spans="1:2" ht="15">
      <c r="A4535" s="80" t="s">
        <v>4860</v>
      </c>
      <c r="B4535" s="79" t="s">
        <v>7638</v>
      </c>
    </row>
    <row r="4536" spans="1:2" ht="15">
      <c r="A4536" s="80" t="s">
        <v>4861</v>
      </c>
      <c r="B4536" s="79" t="s">
        <v>7638</v>
      </c>
    </row>
    <row r="4537" spans="1:2" ht="15">
      <c r="A4537" s="80" t="s">
        <v>4862</v>
      </c>
      <c r="B4537" s="79" t="s">
        <v>7638</v>
      </c>
    </row>
    <row r="4538" spans="1:2" ht="15">
      <c r="A4538" s="80" t="s">
        <v>4863</v>
      </c>
      <c r="B4538" s="79" t="s">
        <v>7638</v>
      </c>
    </row>
    <row r="4539" spans="1:2" ht="15">
      <c r="A4539" s="80" t="s">
        <v>4864</v>
      </c>
      <c r="B4539" s="79" t="s">
        <v>7638</v>
      </c>
    </row>
    <row r="4540" spans="1:2" ht="15">
      <c r="A4540" s="80" t="s">
        <v>4865</v>
      </c>
      <c r="B4540" s="79" t="s">
        <v>7638</v>
      </c>
    </row>
    <row r="4541" spans="1:2" ht="15">
      <c r="A4541" s="80" t="s">
        <v>4866</v>
      </c>
      <c r="B4541" s="79" t="s">
        <v>7638</v>
      </c>
    </row>
    <row r="4542" spans="1:2" ht="15">
      <c r="A4542" s="80" t="s">
        <v>4867</v>
      </c>
      <c r="B4542" s="79" t="s">
        <v>7638</v>
      </c>
    </row>
    <row r="4543" spans="1:2" ht="15">
      <c r="A4543" s="80" t="s">
        <v>4868</v>
      </c>
      <c r="B4543" s="79" t="s">
        <v>7638</v>
      </c>
    </row>
    <row r="4544" spans="1:2" ht="15">
      <c r="A4544" s="80" t="s">
        <v>4869</v>
      </c>
      <c r="B4544" s="79" t="s">
        <v>7638</v>
      </c>
    </row>
    <row r="4545" spans="1:2" ht="15">
      <c r="A4545" s="80" t="s">
        <v>4870</v>
      </c>
      <c r="B4545" s="79" t="s">
        <v>7638</v>
      </c>
    </row>
    <row r="4546" spans="1:2" ht="15">
      <c r="A4546" s="80" t="s">
        <v>4871</v>
      </c>
      <c r="B4546" s="79" t="s">
        <v>7638</v>
      </c>
    </row>
    <row r="4547" spans="1:2" ht="15">
      <c r="A4547" s="80" t="s">
        <v>4872</v>
      </c>
      <c r="B4547" s="79" t="s">
        <v>7638</v>
      </c>
    </row>
    <row r="4548" spans="1:2" ht="15">
      <c r="A4548" s="80" t="s">
        <v>4873</v>
      </c>
      <c r="B4548" s="79" t="s">
        <v>7638</v>
      </c>
    </row>
    <row r="4549" spans="1:2" ht="15">
      <c r="A4549" s="80" t="s">
        <v>4874</v>
      </c>
      <c r="B4549" s="79" t="s">
        <v>7638</v>
      </c>
    </row>
    <row r="4550" spans="1:2" ht="15">
      <c r="A4550" s="80" t="s">
        <v>4875</v>
      </c>
      <c r="B4550" s="79" t="s">
        <v>7638</v>
      </c>
    </row>
    <row r="4551" spans="1:2" ht="15">
      <c r="A4551" s="80" t="s">
        <v>4876</v>
      </c>
      <c r="B4551" s="79" t="s">
        <v>7638</v>
      </c>
    </row>
    <row r="4552" spans="1:2" ht="15">
      <c r="A4552" s="80" t="s">
        <v>4877</v>
      </c>
      <c r="B4552" s="79" t="s">
        <v>7638</v>
      </c>
    </row>
    <row r="4553" spans="1:2" ht="15">
      <c r="A4553" s="80" t="s">
        <v>4878</v>
      </c>
      <c r="B4553" s="79" t="s">
        <v>7638</v>
      </c>
    </row>
    <row r="4554" spans="1:2" ht="15">
      <c r="A4554" s="80" t="s">
        <v>4879</v>
      </c>
      <c r="B4554" s="79" t="s">
        <v>7638</v>
      </c>
    </row>
    <row r="4555" spans="1:2" ht="15">
      <c r="A4555" s="80" t="s">
        <v>4880</v>
      </c>
      <c r="B4555" s="79" t="s">
        <v>7638</v>
      </c>
    </row>
    <row r="4556" spans="1:2" ht="15">
      <c r="A4556" s="80" t="s">
        <v>4881</v>
      </c>
      <c r="B4556" s="79" t="s">
        <v>7638</v>
      </c>
    </row>
    <row r="4557" spans="1:2" ht="15">
      <c r="A4557" s="80" t="s">
        <v>4882</v>
      </c>
      <c r="B4557" s="79" t="s">
        <v>7638</v>
      </c>
    </row>
    <row r="4558" spans="1:2" ht="15">
      <c r="A4558" s="80" t="s">
        <v>4883</v>
      </c>
      <c r="B4558" s="79" t="s">
        <v>7638</v>
      </c>
    </row>
    <row r="4559" spans="1:2" ht="15">
      <c r="A4559" s="80" t="s">
        <v>4884</v>
      </c>
      <c r="B4559" s="79" t="s">
        <v>7638</v>
      </c>
    </row>
    <row r="4560" spans="1:2" ht="15">
      <c r="A4560" s="80" t="s">
        <v>4885</v>
      </c>
      <c r="B4560" s="79" t="s">
        <v>7638</v>
      </c>
    </row>
    <row r="4561" spans="1:2" ht="15">
      <c r="A4561" s="80" t="s">
        <v>4886</v>
      </c>
      <c r="B4561" s="79" t="s">
        <v>7638</v>
      </c>
    </row>
    <row r="4562" spans="1:2" ht="15">
      <c r="A4562" s="80" t="s">
        <v>4887</v>
      </c>
      <c r="B4562" s="79" t="s">
        <v>7638</v>
      </c>
    </row>
    <row r="4563" spans="1:2" ht="15">
      <c r="A4563" s="80" t="s">
        <v>4888</v>
      </c>
      <c r="B4563" s="79" t="s">
        <v>7638</v>
      </c>
    </row>
    <row r="4564" spans="1:2" ht="15">
      <c r="A4564" s="80" t="s">
        <v>4889</v>
      </c>
      <c r="B4564" s="79" t="s">
        <v>7638</v>
      </c>
    </row>
    <row r="4565" spans="1:2" ht="15">
      <c r="A4565" s="80" t="s">
        <v>4890</v>
      </c>
      <c r="B4565" s="79" t="s">
        <v>7638</v>
      </c>
    </row>
    <row r="4566" spans="1:2" ht="15">
      <c r="A4566" s="80" t="s">
        <v>4891</v>
      </c>
      <c r="B4566" s="79" t="s">
        <v>7638</v>
      </c>
    </row>
    <row r="4567" spans="1:2" ht="15">
      <c r="A4567" s="80" t="s">
        <v>4892</v>
      </c>
      <c r="B4567" s="79" t="s">
        <v>7638</v>
      </c>
    </row>
    <row r="4568" spans="1:2" ht="15">
      <c r="A4568" s="80" t="s">
        <v>4893</v>
      </c>
      <c r="B4568" s="79" t="s">
        <v>7638</v>
      </c>
    </row>
    <row r="4569" spans="1:2" ht="15">
      <c r="A4569" s="80" t="s">
        <v>4894</v>
      </c>
      <c r="B4569" s="79" t="s">
        <v>7638</v>
      </c>
    </row>
    <row r="4570" spans="1:2" ht="15">
      <c r="A4570" s="80" t="s">
        <v>4895</v>
      </c>
      <c r="B4570" s="79" t="s">
        <v>7638</v>
      </c>
    </row>
    <row r="4571" spans="1:2" ht="15">
      <c r="A4571" s="80" t="s">
        <v>4896</v>
      </c>
      <c r="B4571" s="79" t="s">
        <v>7638</v>
      </c>
    </row>
    <row r="4572" spans="1:2" ht="15">
      <c r="A4572" s="80" t="s">
        <v>4897</v>
      </c>
      <c r="B4572" s="79" t="s">
        <v>7638</v>
      </c>
    </row>
    <row r="4573" spans="1:2" ht="15">
      <c r="A4573" s="80" t="s">
        <v>4898</v>
      </c>
      <c r="B4573" s="79" t="s">
        <v>7638</v>
      </c>
    </row>
    <row r="4574" spans="1:2" ht="15">
      <c r="A4574" s="80" t="s">
        <v>4899</v>
      </c>
      <c r="B4574" s="79" t="s">
        <v>7638</v>
      </c>
    </row>
    <row r="4575" spans="1:2" ht="15">
      <c r="A4575" s="80" t="s">
        <v>4900</v>
      </c>
      <c r="B4575" s="79" t="s">
        <v>7638</v>
      </c>
    </row>
    <row r="4576" spans="1:2" ht="15">
      <c r="A4576" s="80" t="s">
        <v>4901</v>
      </c>
      <c r="B4576" s="79" t="s">
        <v>7638</v>
      </c>
    </row>
    <row r="4577" spans="1:2" ht="15">
      <c r="A4577" s="80" t="s">
        <v>4902</v>
      </c>
      <c r="B4577" s="79" t="s">
        <v>7638</v>
      </c>
    </row>
    <row r="4578" spans="1:2" ht="15">
      <c r="A4578" s="80" t="s">
        <v>4903</v>
      </c>
      <c r="B4578" s="79" t="s">
        <v>7638</v>
      </c>
    </row>
    <row r="4579" spans="1:2" ht="15">
      <c r="A4579" s="80" t="s">
        <v>4904</v>
      </c>
      <c r="B4579" s="79" t="s">
        <v>7638</v>
      </c>
    </row>
    <row r="4580" spans="1:2" ht="15">
      <c r="A4580" s="80" t="s">
        <v>4905</v>
      </c>
      <c r="B4580" s="79" t="s">
        <v>7638</v>
      </c>
    </row>
    <row r="4581" spans="1:2" ht="15">
      <c r="A4581" s="80" t="s">
        <v>4906</v>
      </c>
      <c r="B4581" s="79" t="s">
        <v>7638</v>
      </c>
    </row>
    <row r="4582" spans="1:2" ht="15">
      <c r="A4582" s="80" t="s">
        <v>4907</v>
      </c>
      <c r="B4582" s="79" t="s">
        <v>7638</v>
      </c>
    </row>
    <row r="4583" spans="1:2" ht="15">
      <c r="A4583" s="80" t="s">
        <v>4908</v>
      </c>
      <c r="B4583" s="79" t="s">
        <v>7638</v>
      </c>
    </row>
    <row r="4584" spans="1:2" ht="15">
      <c r="A4584" s="80" t="s">
        <v>4909</v>
      </c>
      <c r="B4584" s="79" t="s">
        <v>7638</v>
      </c>
    </row>
    <row r="4585" spans="1:2" ht="15">
      <c r="A4585" s="80" t="s">
        <v>4910</v>
      </c>
      <c r="B4585" s="79" t="s">
        <v>7638</v>
      </c>
    </row>
    <row r="4586" spans="1:2" ht="15">
      <c r="A4586" s="80" t="s">
        <v>4911</v>
      </c>
      <c r="B4586" s="79" t="s">
        <v>7638</v>
      </c>
    </row>
    <row r="4587" spans="1:2" ht="15">
      <c r="A4587" s="80" t="s">
        <v>4912</v>
      </c>
      <c r="B4587" s="79" t="s">
        <v>7638</v>
      </c>
    </row>
    <row r="4588" spans="1:2" ht="15">
      <c r="A4588" s="80" t="s">
        <v>4913</v>
      </c>
      <c r="B4588" s="79" t="s">
        <v>7638</v>
      </c>
    </row>
    <row r="4589" spans="1:2" ht="15">
      <c r="A4589" s="80" t="s">
        <v>4914</v>
      </c>
      <c r="B4589" s="79" t="s">
        <v>7638</v>
      </c>
    </row>
    <row r="4590" spans="1:2" ht="15">
      <c r="A4590" s="80" t="s">
        <v>4915</v>
      </c>
      <c r="B4590" s="79" t="s">
        <v>7638</v>
      </c>
    </row>
    <row r="4591" spans="1:2" ht="15">
      <c r="A4591" s="80" t="s">
        <v>4916</v>
      </c>
      <c r="B4591" s="79" t="s">
        <v>7638</v>
      </c>
    </row>
    <row r="4592" spans="1:2" ht="15">
      <c r="A4592" s="80" t="s">
        <v>4917</v>
      </c>
      <c r="B4592" s="79" t="s">
        <v>7638</v>
      </c>
    </row>
    <row r="4593" spans="1:2" ht="15">
      <c r="A4593" s="80" t="s">
        <v>4918</v>
      </c>
      <c r="B4593" s="79" t="s">
        <v>7638</v>
      </c>
    </row>
    <row r="4594" spans="1:2" ht="15">
      <c r="A4594" s="80" t="s">
        <v>4919</v>
      </c>
      <c r="B4594" s="79" t="s">
        <v>7638</v>
      </c>
    </row>
    <row r="4595" spans="1:2" ht="15">
      <c r="A4595" s="80" t="s">
        <v>4920</v>
      </c>
      <c r="B4595" s="79" t="s">
        <v>7638</v>
      </c>
    </row>
    <row r="4596" spans="1:2" ht="15">
      <c r="A4596" s="80" t="s">
        <v>4921</v>
      </c>
      <c r="B4596" s="79" t="s">
        <v>7638</v>
      </c>
    </row>
    <row r="4597" spans="1:2" ht="15">
      <c r="A4597" s="80" t="s">
        <v>4922</v>
      </c>
      <c r="B4597" s="79" t="s">
        <v>7638</v>
      </c>
    </row>
    <row r="4598" spans="1:2" ht="15">
      <c r="A4598" s="80" t="s">
        <v>4923</v>
      </c>
      <c r="B4598" s="79" t="s">
        <v>7638</v>
      </c>
    </row>
    <row r="4599" spans="1:2" ht="15">
      <c r="A4599" s="80" t="s">
        <v>4924</v>
      </c>
      <c r="B4599" s="79" t="s">
        <v>7638</v>
      </c>
    </row>
    <row r="4600" spans="1:2" ht="15">
      <c r="A4600" s="80" t="s">
        <v>4925</v>
      </c>
      <c r="B4600" s="79" t="s">
        <v>7638</v>
      </c>
    </row>
    <row r="4601" spans="1:2" ht="15">
      <c r="A4601" s="80" t="s">
        <v>4926</v>
      </c>
      <c r="B4601" s="79" t="s">
        <v>7638</v>
      </c>
    </row>
    <row r="4602" spans="1:2" ht="15">
      <c r="A4602" s="80" t="s">
        <v>4927</v>
      </c>
      <c r="B4602" s="79" t="s">
        <v>7638</v>
      </c>
    </row>
    <row r="4603" spans="1:2" ht="15">
      <c r="A4603" s="80" t="s">
        <v>4928</v>
      </c>
      <c r="B4603" s="79" t="s">
        <v>7638</v>
      </c>
    </row>
    <row r="4604" spans="1:2" ht="15">
      <c r="A4604" s="80" t="s">
        <v>4929</v>
      </c>
      <c r="B4604" s="79" t="s">
        <v>7638</v>
      </c>
    </row>
    <row r="4605" spans="1:2" ht="15">
      <c r="A4605" s="80" t="s">
        <v>4930</v>
      </c>
      <c r="B4605" s="79" t="s">
        <v>7638</v>
      </c>
    </row>
    <row r="4606" spans="1:2" ht="15">
      <c r="A4606" s="80" t="s">
        <v>4931</v>
      </c>
      <c r="B4606" s="79" t="s">
        <v>7638</v>
      </c>
    </row>
    <row r="4607" spans="1:2" ht="15">
      <c r="A4607" s="80" t="s">
        <v>4932</v>
      </c>
      <c r="B4607" s="79" t="s">
        <v>7638</v>
      </c>
    </row>
    <row r="4608" spans="1:2" ht="15">
      <c r="A4608" s="80" t="s">
        <v>4933</v>
      </c>
      <c r="B4608" s="79" t="s">
        <v>7638</v>
      </c>
    </row>
    <row r="4609" spans="1:2" ht="15">
      <c r="A4609" s="80" t="s">
        <v>4934</v>
      </c>
      <c r="B4609" s="79" t="s">
        <v>7638</v>
      </c>
    </row>
    <row r="4610" spans="1:2" ht="15">
      <c r="A4610" s="80" t="s">
        <v>4935</v>
      </c>
      <c r="B4610" s="79" t="s">
        <v>7638</v>
      </c>
    </row>
    <row r="4611" spans="1:2" ht="15">
      <c r="A4611" s="80" t="s">
        <v>4936</v>
      </c>
      <c r="B4611" s="79" t="s">
        <v>7638</v>
      </c>
    </row>
    <row r="4612" spans="1:2" ht="15">
      <c r="A4612" s="80" t="s">
        <v>4937</v>
      </c>
      <c r="B4612" s="79" t="s">
        <v>7638</v>
      </c>
    </row>
    <row r="4613" spans="1:2" ht="15">
      <c r="A4613" s="80" t="s">
        <v>4938</v>
      </c>
      <c r="B4613" s="79" t="s">
        <v>7638</v>
      </c>
    </row>
    <row r="4614" spans="1:2" ht="15">
      <c r="A4614" s="80" t="s">
        <v>4939</v>
      </c>
      <c r="B4614" s="79" t="s">
        <v>7638</v>
      </c>
    </row>
    <row r="4615" spans="1:2" ht="15">
      <c r="A4615" s="80" t="s">
        <v>4940</v>
      </c>
      <c r="B4615" s="79" t="s">
        <v>7638</v>
      </c>
    </row>
    <row r="4616" spans="1:2" ht="15">
      <c r="A4616" s="80" t="s">
        <v>4941</v>
      </c>
      <c r="B4616" s="79" t="s">
        <v>7638</v>
      </c>
    </row>
    <row r="4617" spans="1:2" ht="15">
      <c r="A4617" s="80" t="s">
        <v>4942</v>
      </c>
      <c r="B4617" s="79" t="s">
        <v>7638</v>
      </c>
    </row>
    <row r="4618" spans="1:2" ht="15">
      <c r="A4618" s="80" t="s">
        <v>4943</v>
      </c>
      <c r="B4618" s="79" t="s">
        <v>7638</v>
      </c>
    </row>
    <row r="4619" spans="1:2" ht="15">
      <c r="A4619" s="80" t="s">
        <v>4944</v>
      </c>
      <c r="B4619" s="79" t="s">
        <v>7638</v>
      </c>
    </row>
    <row r="4620" spans="1:2" ht="15">
      <c r="A4620" s="80" t="s">
        <v>4945</v>
      </c>
      <c r="B4620" s="79" t="s">
        <v>7638</v>
      </c>
    </row>
    <row r="4621" spans="1:2" ht="15">
      <c r="A4621" s="80" t="s">
        <v>4946</v>
      </c>
      <c r="B4621" s="79" t="s">
        <v>7638</v>
      </c>
    </row>
    <row r="4622" spans="1:2" ht="15">
      <c r="A4622" s="80" t="s">
        <v>4947</v>
      </c>
      <c r="B4622" s="79" t="s">
        <v>7638</v>
      </c>
    </row>
    <row r="4623" spans="1:2" ht="15">
      <c r="A4623" s="80" t="s">
        <v>4948</v>
      </c>
      <c r="B4623" s="79" t="s">
        <v>7638</v>
      </c>
    </row>
    <row r="4624" spans="1:2" ht="15">
      <c r="A4624" s="80" t="s">
        <v>4949</v>
      </c>
      <c r="B4624" s="79" t="s">
        <v>7638</v>
      </c>
    </row>
    <row r="4625" spans="1:2" ht="15">
      <c r="A4625" s="80" t="s">
        <v>4950</v>
      </c>
      <c r="B4625" s="79" t="s">
        <v>7638</v>
      </c>
    </row>
    <row r="4626" spans="1:2" ht="15">
      <c r="A4626" s="80" t="s">
        <v>4951</v>
      </c>
      <c r="B4626" s="79" t="s">
        <v>7638</v>
      </c>
    </row>
    <row r="4627" spans="1:2" ht="15">
      <c r="A4627" s="80" t="s">
        <v>4952</v>
      </c>
      <c r="B4627" s="79" t="s">
        <v>7638</v>
      </c>
    </row>
    <row r="4628" spans="1:2" ht="15">
      <c r="A4628" s="80" t="s">
        <v>4953</v>
      </c>
      <c r="B4628" s="79" t="s">
        <v>7638</v>
      </c>
    </row>
    <row r="4629" spans="1:2" ht="15">
      <c r="A4629" s="80" t="s">
        <v>4954</v>
      </c>
      <c r="B4629" s="79" t="s">
        <v>7638</v>
      </c>
    </row>
    <row r="4630" spans="1:2" ht="15">
      <c r="A4630" s="80" t="s">
        <v>4955</v>
      </c>
      <c r="B4630" s="79" t="s">
        <v>7638</v>
      </c>
    </row>
    <row r="4631" spans="1:2" ht="15">
      <c r="A4631" s="80" t="s">
        <v>4956</v>
      </c>
      <c r="B4631" s="79" t="s">
        <v>7638</v>
      </c>
    </row>
    <row r="4632" spans="1:2" ht="15">
      <c r="A4632" s="80" t="s">
        <v>4957</v>
      </c>
      <c r="B4632" s="79" t="s">
        <v>7638</v>
      </c>
    </row>
    <row r="4633" spans="1:2" ht="15">
      <c r="A4633" s="80" t="s">
        <v>4958</v>
      </c>
      <c r="B4633" s="79" t="s">
        <v>7638</v>
      </c>
    </row>
    <row r="4634" spans="1:2" ht="15">
      <c r="A4634" s="80" t="s">
        <v>4959</v>
      </c>
      <c r="B4634" s="79" t="s">
        <v>7638</v>
      </c>
    </row>
    <row r="4635" spans="1:2" ht="15">
      <c r="A4635" s="80" t="s">
        <v>4960</v>
      </c>
      <c r="B4635" s="79" t="s">
        <v>7638</v>
      </c>
    </row>
    <row r="4636" spans="1:2" ht="15">
      <c r="A4636" s="80" t="s">
        <v>4961</v>
      </c>
      <c r="B4636" s="79" t="s">
        <v>7638</v>
      </c>
    </row>
    <row r="4637" spans="1:2" ht="15">
      <c r="A4637" s="80" t="s">
        <v>4962</v>
      </c>
      <c r="B4637" s="79" t="s">
        <v>7638</v>
      </c>
    </row>
    <row r="4638" spans="1:2" ht="15">
      <c r="A4638" s="80" t="s">
        <v>4963</v>
      </c>
      <c r="B4638" s="79" t="s">
        <v>7638</v>
      </c>
    </row>
    <row r="4639" spans="1:2" ht="15">
      <c r="A4639" s="80" t="s">
        <v>4964</v>
      </c>
      <c r="B4639" s="79" t="s">
        <v>7638</v>
      </c>
    </row>
    <row r="4640" spans="1:2" ht="15">
      <c r="A4640" s="80" t="s">
        <v>4965</v>
      </c>
      <c r="B4640" s="79" t="s">
        <v>7638</v>
      </c>
    </row>
    <row r="4641" spans="1:2" ht="15">
      <c r="A4641" s="80" t="s">
        <v>4966</v>
      </c>
      <c r="B4641" s="79" t="s">
        <v>7638</v>
      </c>
    </row>
    <row r="4642" spans="1:2" ht="15">
      <c r="A4642" s="80" t="s">
        <v>4967</v>
      </c>
      <c r="B4642" s="79" t="s">
        <v>7638</v>
      </c>
    </row>
    <row r="4643" spans="1:2" ht="15">
      <c r="A4643" s="80" t="s">
        <v>4968</v>
      </c>
      <c r="B4643" s="79" t="s">
        <v>7638</v>
      </c>
    </row>
    <row r="4644" spans="1:2" ht="15">
      <c r="A4644" s="80" t="s">
        <v>4969</v>
      </c>
      <c r="B4644" s="79" t="s">
        <v>7638</v>
      </c>
    </row>
    <row r="4645" spans="1:2" ht="15">
      <c r="A4645" s="80" t="s">
        <v>4970</v>
      </c>
      <c r="B4645" s="79" t="s">
        <v>7638</v>
      </c>
    </row>
    <row r="4646" spans="1:2" ht="15">
      <c r="A4646" s="80" t="s">
        <v>4971</v>
      </c>
      <c r="B4646" s="79" t="s">
        <v>7638</v>
      </c>
    </row>
    <row r="4647" spans="1:2" ht="15">
      <c r="A4647" s="80" t="s">
        <v>4972</v>
      </c>
      <c r="B4647" s="79" t="s">
        <v>7638</v>
      </c>
    </row>
    <row r="4648" spans="1:2" ht="15">
      <c r="A4648" s="80" t="s">
        <v>4973</v>
      </c>
      <c r="B4648" s="79" t="s">
        <v>7638</v>
      </c>
    </row>
    <row r="4649" spans="1:2" ht="15">
      <c r="A4649" s="80" t="s">
        <v>4974</v>
      </c>
      <c r="B4649" s="79" t="s">
        <v>7638</v>
      </c>
    </row>
    <row r="4650" spans="1:2" ht="15">
      <c r="A4650" s="80" t="s">
        <v>4975</v>
      </c>
      <c r="B4650" s="79" t="s">
        <v>7638</v>
      </c>
    </row>
    <row r="4651" spans="1:2" ht="15">
      <c r="A4651" s="80" t="s">
        <v>4976</v>
      </c>
      <c r="B4651" s="79" t="s">
        <v>7638</v>
      </c>
    </row>
    <row r="4652" spans="1:2" ht="15">
      <c r="A4652" s="80" t="s">
        <v>4977</v>
      </c>
      <c r="B4652" s="79" t="s">
        <v>7638</v>
      </c>
    </row>
    <row r="4653" spans="1:2" ht="15">
      <c r="A4653" s="80" t="s">
        <v>4978</v>
      </c>
      <c r="B4653" s="79" t="s">
        <v>7638</v>
      </c>
    </row>
    <row r="4654" spans="1:2" ht="15">
      <c r="A4654" s="80" t="s">
        <v>4979</v>
      </c>
      <c r="B4654" s="79" t="s">
        <v>7638</v>
      </c>
    </row>
    <row r="4655" spans="1:2" ht="15">
      <c r="A4655" s="80" t="s">
        <v>4980</v>
      </c>
      <c r="B4655" s="79" t="s">
        <v>7638</v>
      </c>
    </row>
    <row r="4656" spans="1:2" ht="15">
      <c r="A4656" s="80" t="s">
        <v>4981</v>
      </c>
      <c r="B4656" s="79" t="s">
        <v>7638</v>
      </c>
    </row>
    <row r="4657" spans="1:2" ht="15">
      <c r="A4657" s="80" t="s">
        <v>4982</v>
      </c>
      <c r="B4657" s="79" t="s">
        <v>7638</v>
      </c>
    </row>
    <row r="4658" spans="1:2" ht="15">
      <c r="A4658" s="80" t="s">
        <v>4983</v>
      </c>
      <c r="B4658" s="79" t="s">
        <v>7638</v>
      </c>
    </row>
    <row r="4659" spans="1:2" ht="15">
      <c r="A4659" s="80" t="s">
        <v>4984</v>
      </c>
      <c r="B4659" s="79" t="s">
        <v>7638</v>
      </c>
    </row>
    <row r="4660" spans="1:2" ht="15">
      <c r="A4660" s="80" t="s">
        <v>4985</v>
      </c>
      <c r="B4660" s="79" t="s">
        <v>7638</v>
      </c>
    </row>
    <row r="4661" spans="1:2" ht="15">
      <c r="A4661" s="80" t="s">
        <v>4986</v>
      </c>
      <c r="B4661" s="79" t="s">
        <v>7638</v>
      </c>
    </row>
    <row r="4662" spans="1:2" ht="15">
      <c r="A4662" s="80" t="s">
        <v>4987</v>
      </c>
      <c r="B4662" s="79" t="s">
        <v>7638</v>
      </c>
    </row>
    <row r="4663" spans="1:2" ht="15">
      <c r="A4663" s="80" t="s">
        <v>4988</v>
      </c>
      <c r="B4663" s="79" t="s">
        <v>7638</v>
      </c>
    </row>
    <row r="4664" spans="1:2" ht="15">
      <c r="A4664" s="80" t="s">
        <v>4989</v>
      </c>
      <c r="B4664" s="79" t="s">
        <v>7638</v>
      </c>
    </row>
    <row r="4665" spans="1:2" ht="15">
      <c r="A4665" s="80" t="s">
        <v>4990</v>
      </c>
      <c r="B4665" s="79" t="s">
        <v>7638</v>
      </c>
    </row>
    <row r="4666" spans="1:2" ht="15">
      <c r="A4666" s="80" t="s">
        <v>4991</v>
      </c>
      <c r="B4666" s="79" t="s">
        <v>7638</v>
      </c>
    </row>
    <row r="4667" spans="1:2" ht="15">
      <c r="A4667" s="80" t="s">
        <v>4992</v>
      </c>
      <c r="B4667" s="79" t="s">
        <v>7638</v>
      </c>
    </row>
    <row r="4668" spans="1:2" ht="15">
      <c r="A4668" s="80" t="s">
        <v>4993</v>
      </c>
      <c r="B4668" s="79" t="s">
        <v>7638</v>
      </c>
    </row>
    <row r="4669" spans="1:2" ht="15">
      <c r="A4669" s="80" t="s">
        <v>4994</v>
      </c>
      <c r="B4669" s="79" t="s">
        <v>7638</v>
      </c>
    </row>
    <row r="4670" spans="1:2" ht="15">
      <c r="A4670" s="80" t="s">
        <v>4995</v>
      </c>
      <c r="B4670" s="79" t="s">
        <v>7638</v>
      </c>
    </row>
    <row r="4671" spans="1:2" ht="15">
      <c r="A4671" s="80" t="s">
        <v>4996</v>
      </c>
      <c r="B4671" s="79" t="s">
        <v>7638</v>
      </c>
    </row>
    <row r="4672" spans="1:2" ht="15">
      <c r="A4672" s="80" t="s">
        <v>4997</v>
      </c>
      <c r="B4672" s="79" t="s">
        <v>7638</v>
      </c>
    </row>
    <row r="4673" spans="1:2" ht="15">
      <c r="A4673" s="80" t="s">
        <v>4998</v>
      </c>
      <c r="B4673" s="79" t="s">
        <v>7638</v>
      </c>
    </row>
    <row r="4674" spans="1:2" ht="15">
      <c r="A4674" s="80" t="s">
        <v>4999</v>
      </c>
      <c r="B4674" s="79" t="s">
        <v>7638</v>
      </c>
    </row>
    <row r="4675" spans="1:2" ht="15">
      <c r="A4675" s="80" t="s">
        <v>5000</v>
      </c>
      <c r="B4675" s="79" t="s">
        <v>7638</v>
      </c>
    </row>
    <row r="4676" spans="1:2" ht="15">
      <c r="A4676" s="80" t="s">
        <v>5001</v>
      </c>
      <c r="B4676" s="79" t="s">
        <v>7638</v>
      </c>
    </row>
    <row r="4677" spans="1:2" ht="15">
      <c r="A4677" s="80" t="s">
        <v>5002</v>
      </c>
      <c r="B4677" s="79" t="s">
        <v>7638</v>
      </c>
    </row>
    <row r="4678" spans="1:2" ht="15">
      <c r="A4678" s="80" t="s">
        <v>5003</v>
      </c>
      <c r="B4678" s="79" t="s">
        <v>7638</v>
      </c>
    </row>
    <row r="4679" spans="1:2" ht="15">
      <c r="A4679" s="80" t="s">
        <v>5004</v>
      </c>
      <c r="B4679" s="79" t="s">
        <v>7638</v>
      </c>
    </row>
    <row r="4680" spans="1:2" ht="15">
      <c r="A4680" s="80" t="s">
        <v>5005</v>
      </c>
      <c r="B4680" s="79" t="s">
        <v>7638</v>
      </c>
    </row>
    <row r="4681" spans="1:2" ht="15">
      <c r="A4681" s="80" t="s">
        <v>5006</v>
      </c>
      <c r="B4681" s="79" t="s">
        <v>7638</v>
      </c>
    </row>
    <row r="4682" spans="1:2" ht="15">
      <c r="A4682" s="80" t="s">
        <v>5007</v>
      </c>
      <c r="B4682" s="79" t="s">
        <v>7638</v>
      </c>
    </row>
    <row r="4683" spans="1:2" ht="15">
      <c r="A4683" s="80" t="s">
        <v>5008</v>
      </c>
      <c r="B4683" s="79" t="s">
        <v>7638</v>
      </c>
    </row>
    <row r="4684" spans="1:2" ht="15">
      <c r="A4684" s="80" t="s">
        <v>5009</v>
      </c>
      <c r="B4684" s="79" t="s">
        <v>7638</v>
      </c>
    </row>
    <row r="4685" spans="1:2" ht="15">
      <c r="A4685" s="80" t="s">
        <v>5010</v>
      </c>
      <c r="B4685" s="79" t="s">
        <v>7638</v>
      </c>
    </row>
    <row r="4686" spans="1:2" ht="15">
      <c r="A4686" s="80" t="s">
        <v>5011</v>
      </c>
      <c r="B4686" s="79" t="s">
        <v>7638</v>
      </c>
    </row>
    <row r="4687" spans="1:2" ht="15">
      <c r="A4687" s="80" t="s">
        <v>5012</v>
      </c>
      <c r="B4687" s="79" t="s">
        <v>7638</v>
      </c>
    </row>
    <row r="4688" spans="1:2" ht="15">
      <c r="A4688" s="80" t="s">
        <v>5013</v>
      </c>
      <c r="B4688" s="79" t="s">
        <v>7638</v>
      </c>
    </row>
    <row r="4689" spans="1:2" ht="15">
      <c r="A4689" s="80" t="s">
        <v>5014</v>
      </c>
      <c r="B4689" s="79" t="s">
        <v>7638</v>
      </c>
    </row>
    <row r="4690" spans="1:2" ht="15">
      <c r="A4690" s="80" t="s">
        <v>5015</v>
      </c>
      <c r="B4690" s="79" t="s">
        <v>7638</v>
      </c>
    </row>
    <row r="4691" spans="1:2" ht="15">
      <c r="A4691" s="80" t="s">
        <v>5016</v>
      </c>
      <c r="B4691" s="79" t="s">
        <v>7638</v>
      </c>
    </row>
    <row r="4692" spans="1:2" ht="15">
      <c r="A4692" s="80" t="s">
        <v>5017</v>
      </c>
      <c r="B4692" s="79" t="s">
        <v>7638</v>
      </c>
    </row>
    <row r="4693" spans="1:2" ht="15">
      <c r="A4693" s="80" t="s">
        <v>5018</v>
      </c>
      <c r="B4693" s="79" t="s">
        <v>7638</v>
      </c>
    </row>
    <row r="4694" spans="1:2" ht="15">
      <c r="A4694" s="80" t="s">
        <v>5019</v>
      </c>
      <c r="B4694" s="79" t="s">
        <v>7638</v>
      </c>
    </row>
    <row r="4695" spans="1:2" ht="15">
      <c r="A4695" s="80" t="s">
        <v>5020</v>
      </c>
      <c r="B4695" s="79" t="s">
        <v>7638</v>
      </c>
    </row>
    <row r="4696" spans="1:2" ht="15">
      <c r="A4696" s="80" t="s">
        <v>5021</v>
      </c>
      <c r="B4696" s="79" t="s">
        <v>7638</v>
      </c>
    </row>
    <row r="4697" spans="1:2" ht="15">
      <c r="A4697" s="80" t="s">
        <v>5022</v>
      </c>
      <c r="B4697" s="79" t="s">
        <v>7638</v>
      </c>
    </row>
    <row r="4698" spans="1:2" ht="15">
      <c r="A4698" s="80" t="s">
        <v>5023</v>
      </c>
      <c r="B4698" s="79" t="s">
        <v>7638</v>
      </c>
    </row>
    <row r="4699" spans="1:2" ht="15">
      <c r="A4699" s="80" t="s">
        <v>5024</v>
      </c>
      <c r="B4699" s="79" t="s">
        <v>7638</v>
      </c>
    </row>
    <row r="4700" spans="1:2" ht="15">
      <c r="A4700" s="80" t="s">
        <v>5025</v>
      </c>
      <c r="B4700" s="79" t="s">
        <v>7638</v>
      </c>
    </row>
    <row r="4701" spans="1:2" ht="15">
      <c r="A4701" s="80" t="s">
        <v>5026</v>
      </c>
      <c r="B4701" s="79" t="s">
        <v>7638</v>
      </c>
    </row>
    <row r="4702" spans="1:2" ht="15">
      <c r="A4702" s="80" t="s">
        <v>5027</v>
      </c>
      <c r="B4702" s="79" t="s">
        <v>7638</v>
      </c>
    </row>
    <row r="4703" spans="1:2" ht="15">
      <c r="A4703" s="80" t="s">
        <v>5028</v>
      </c>
      <c r="B4703" s="79" t="s">
        <v>7638</v>
      </c>
    </row>
    <row r="4704" spans="1:2" ht="15">
      <c r="A4704" s="80" t="s">
        <v>5029</v>
      </c>
      <c r="B4704" s="79" t="s">
        <v>7638</v>
      </c>
    </row>
    <row r="4705" spans="1:2" ht="15">
      <c r="A4705" s="80" t="s">
        <v>5030</v>
      </c>
      <c r="B4705" s="79" t="s">
        <v>7638</v>
      </c>
    </row>
    <row r="4706" spans="1:2" ht="15">
      <c r="A4706" s="80" t="s">
        <v>5031</v>
      </c>
      <c r="B4706" s="79" t="s">
        <v>7638</v>
      </c>
    </row>
    <row r="4707" spans="1:2" ht="15">
      <c r="A4707" s="80" t="s">
        <v>5032</v>
      </c>
      <c r="B4707" s="79" t="s">
        <v>7638</v>
      </c>
    </row>
    <row r="4708" spans="1:2" ht="15">
      <c r="A4708" s="80" t="s">
        <v>5033</v>
      </c>
      <c r="B4708" s="79" t="s">
        <v>7638</v>
      </c>
    </row>
    <row r="4709" spans="1:2" ht="15">
      <c r="A4709" s="80" t="s">
        <v>5034</v>
      </c>
      <c r="B4709" s="79" t="s">
        <v>7638</v>
      </c>
    </row>
    <row r="4710" spans="1:2" ht="15">
      <c r="A4710" s="80" t="s">
        <v>5035</v>
      </c>
      <c r="B4710" s="79" t="s">
        <v>7638</v>
      </c>
    </row>
    <row r="4711" spans="1:2" ht="15">
      <c r="A4711" s="80" t="s">
        <v>5036</v>
      </c>
      <c r="B4711" s="79" t="s">
        <v>7638</v>
      </c>
    </row>
    <row r="4712" spans="1:2" ht="15">
      <c r="A4712" s="80" t="s">
        <v>5037</v>
      </c>
      <c r="B4712" s="79" t="s">
        <v>7638</v>
      </c>
    </row>
    <row r="4713" spans="1:2" ht="15">
      <c r="A4713" s="80" t="s">
        <v>5038</v>
      </c>
      <c r="B4713" s="79" t="s">
        <v>7638</v>
      </c>
    </row>
    <row r="4714" spans="1:2" ht="15">
      <c r="A4714" s="80" t="s">
        <v>5039</v>
      </c>
      <c r="B4714" s="79" t="s">
        <v>7638</v>
      </c>
    </row>
    <row r="4715" spans="1:2" ht="15">
      <c r="A4715" s="80" t="s">
        <v>5040</v>
      </c>
      <c r="B4715" s="79" t="s">
        <v>7638</v>
      </c>
    </row>
    <row r="4716" spans="1:2" ht="15">
      <c r="A4716" s="80" t="s">
        <v>5041</v>
      </c>
      <c r="B4716" s="79" t="s">
        <v>7638</v>
      </c>
    </row>
    <row r="4717" spans="1:2" ht="15">
      <c r="A4717" s="80" t="s">
        <v>5042</v>
      </c>
      <c r="B4717" s="79" t="s">
        <v>7638</v>
      </c>
    </row>
    <row r="4718" spans="1:2" ht="15">
      <c r="A4718" s="80" t="s">
        <v>5043</v>
      </c>
      <c r="B4718" s="79" t="s">
        <v>7638</v>
      </c>
    </row>
    <row r="4719" spans="1:2" ht="15">
      <c r="A4719" s="80" t="s">
        <v>5044</v>
      </c>
      <c r="B4719" s="79" t="s">
        <v>7638</v>
      </c>
    </row>
    <row r="4720" spans="1:2" ht="15">
      <c r="A4720" s="80" t="s">
        <v>5045</v>
      </c>
      <c r="B4720" s="79" t="s">
        <v>7638</v>
      </c>
    </row>
    <row r="4721" spans="1:2" ht="15">
      <c r="A4721" s="80" t="s">
        <v>5046</v>
      </c>
      <c r="B4721" s="79" t="s">
        <v>7638</v>
      </c>
    </row>
    <row r="4722" spans="1:2" ht="15">
      <c r="A4722" s="80" t="s">
        <v>5047</v>
      </c>
      <c r="B4722" s="79" t="s">
        <v>7638</v>
      </c>
    </row>
    <row r="4723" spans="1:2" ht="15">
      <c r="A4723" s="80" t="s">
        <v>5048</v>
      </c>
      <c r="B4723" s="79" t="s">
        <v>7638</v>
      </c>
    </row>
    <row r="4724" spans="1:2" ht="15">
      <c r="A4724" s="80" t="s">
        <v>5049</v>
      </c>
      <c r="B4724" s="79" t="s">
        <v>7638</v>
      </c>
    </row>
    <row r="4725" spans="1:2" ht="15">
      <c r="A4725" s="80" t="s">
        <v>5050</v>
      </c>
      <c r="B4725" s="79" t="s">
        <v>7638</v>
      </c>
    </row>
    <row r="4726" spans="1:2" ht="15">
      <c r="A4726" s="80" t="s">
        <v>5051</v>
      </c>
      <c r="B4726" s="79" t="s">
        <v>7638</v>
      </c>
    </row>
    <row r="4727" spans="1:2" ht="15">
      <c r="A4727" s="80" t="s">
        <v>5052</v>
      </c>
      <c r="B4727" s="79" t="s">
        <v>7638</v>
      </c>
    </row>
    <row r="4728" spans="1:2" ht="15">
      <c r="A4728" s="80" t="s">
        <v>5053</v>
      </c>
      <c r="B4728" s="79" t="s">
        <v>7638</v>
      </c>
    </row>
    <row r="4729" spans="1:2" ht="15">
      <c r="A4729" s="80" t="s">
        <v>5054</v>
      </c>
      <c r="B4729" s="79" t="s">
        <v>7638</v>
      </c>
    </row>
    <row r="4730" spans="1:2" ht="15">
      <c r="A4730" s="80" t="s">
        <v>5055</v>
      </c>
      <c r="B4730" s="79" t="s">
        <v>7638</v>
      </c>
    </row>
    <row r="4731" spans="1:2" ht="15">
      <c r="A4731" s="80" t="s">
        <v>5056</v>
      </c>
      <c r="B4731" s="79" t="s">
        <v>7638</v>
      </c>
    </row>
    <row r="4732" spans="1:2" ht="15">
      <c r="A4732" s="80" t="s">
        <v>5057</v>
      </c>
      <c r="B4732" s="79" t="s">
        <v>7638</v>
      </c>
    </row>
    <row r="4733" spans="1:2" ht="15">
      <c r="A4733" s="80" t="s">
        <v>5058</v>
      </c>
      <c r="B4733" s="79" t="s">
        <v>7638</v>
      </c>
    </row>
    <row r="4734" spans="1:2" ht="15">
      <c r="A4734" s="80" t="s">
        <v>5059</v>
      </c>
      <c r="B4734" s="79" t="s">
        <v>7638</v>
      </c>
    </row>
    <row r="4735" spans="1:2" ht="15">
      <c r="A4735" s="80" t="s">
        <v>5060</v>
      </c>
      <c r="B4735" s="79" t="s">
        <v>7638</v>
      </c>
    </row>
    <row r="4736" spans="1:2" ht="15">
      <c r="A4736" s="80" t="s">
        <v>5061</v>
      </c>
      <c r="B4736" s="79" t="s">
        <v>7638</v>
      </c>
    </row>
    <row r="4737" spans="1:2" ht="15">
      <c r="A4737" s="80" t="s">
        <v>5062</v>
      </c>
      <c r="B4737" s="79" t="s">
        <v>7638</v>
      </c>
    </row>
    <row r="4738" spans="1:2" ht="15">
      <c r="A4738" s="80" t="s">
        <v>5063</v>
      </c>
      <c r="B4738" s="79" t="s">
        <v>7638</v>
      </c>
    </row>
    <row r="4739" spans="1:2" ht="15">
      <c r="A4739" s="80" t="s">
        <v>5064</v>
      </c>
      <c r="B4739" s="79" t="s">
        <v>7638</v>
      </c>
    </row>
    <row r="4740" spans="1:2" ht="15">
      <c r="A4740" s="80" t="s">
        <v>5065</v>
      </c>
      <c r="B4740" s="79" t="s">
        <v>7638</v>
      </c>
    </row>
    <row r="4741" spans="1:2" ht="15">
      <c r="A4741" s="80" t="s">
        <v>5066</v>
      </c>
      <c r="B4741" s="79" t="s">
        <v>7638</v>
      </c>
    </row>
    <row r="4742" spans="1:2" ht="15">
      <c r="A4742" s="80" t="s">
        <v>5067</v>
      </c>
      <c r="B4742" s="79" t="s">
        <v>7638</v>
      </c>
    </row>
    <row r="4743" spans="1:2" ht="15">
      <c r="A4743" s="80" t="s">
        <v>5068</v>
      </c>
      <c r="B4743" s="79" t="s">
        <v>7638</v>
      </c>
    </row>
    <row r="4744" spans="1:2" ht="15">
      <c r="A4744" s="80" t="s">
        <v>5069</v>
      </c>
      <c r="B4744" s="79" t="s">
        <v>7638</v>
      </c>
    </row>
    <row r="4745" spans="1:2" ht="15">
      <c r="A4745" s="80" t="s">
        <v>5070</v>
      </c>
      <c r="B4745" s="79" t="s">
        <v>7638</v>
      </c>
    </row>
    <row r="4746" spans="1:2" ht="15">
      <c r="A4746" s="80" t="s">
        <v>5071</v>
      </c>
      <c r="B4746" s="79" t="s">
        <v>7638</v>
      </c>
    </row>
    <row r="4747" spans="1:2" ht="15">
      <c r="A4747" s="80" t="s">
        <v>5072</v>
      </c>
      <c r="B4747" s="79" t="s">
        <v>7638</v>
      </c>
    </row>
    <row r="4748" spans="1:2" ht="15">
      <c r="A4748" s="80" t="s">
        <v>5073</v>
      </c>
      <c r="B4748" s="79" t="s">
        <v>7638</v>
      </c>
    </row>
    <row r="4749" spans="1:2" ht="15">
      <c r="A4749" s="80" t="s">
        <v>5074</v>
      </c>
      <c r="B4749" s="79" t="s">
        <v>7638</v>
      </c>
    </row>
    <row r="4750" spans="1:2" ht="15">
      <c r="A4750" s="80" t="s">
        <v>5075</v>
      </c>
      <c r="B4750" s="79" t="s">
        <v>7638</v>
      </c>
    </row>
    <row r="4751" spans="1:2" ht="15">
      <c r="A4751" s="80" t="s">
        <v>5076</v>
      </c>
      <c r="B4751" s="79" t="s">
        <v>7638</v>
      </c>
    </row>
    <row r="4752" spans="1:2" ht="15">
      <c r="A4752" s="80" t="s">
        <v>5077</v>
      </c>
      <c r="B4752" s="79" t="s">
        <v>7638</v>
      </c>
    </row>
    <row r="4753" spans="1:2" ht="15">
      <c r="A4753" s="80" t="s">
        <v>5078</v>
      </c>
      <c r="B4753" s="79" t="s">
        <v>7638</v>
      </c>
    </row>
    <row r="4754" spans="1:2" ht="15">
      <c r="A4754" s="80" t="s">
        <v>5079</v>
      </c>
      <c r="B4754" s="79" t="s">
        <v>7638</v>
      </c>
    </row>
    <row r="4755" spans="1:2" ht="15">
      <c r="A4755" s="80" t="s">
        <v>5080</v>
      </c>
      <c r="B4755" s="79" t="s">
        <v>7638</v>
      </c>
    </row>
    <row r="4756" spans="1:2" ht="15">
      <c r="A4756" s="80" t="s">
        <v>5081</v>
      </c>
      <c r="B4756" s="79" t="s">
        <v>7638</v>
      </c>
    </row>
    <row r="4757" spans="1:2" ht="15">
      <c r="A4757" s="80" t="s">
        <v>5082</v>
      </c>
      <c r="B4757" s="79" t="s">
        <v>7638</v>
      </c>
    </row>
    <row r="4758" spans="1:2" ht="15">
      <c r="A4758" s="80" t="s">
        <v>5083</v>
      </c>
      <c r="B4758" s="79" t="s">
        <v>7638</v>
      </c>
    </row>
    <row r="4759" spans="1:2" ht="15">
      <c r="A4759" s="80" t="s">
        <v>5084</v>
      </c>
      <c r="B4759" s="79" t="s">
        <v>7638</v>
      </c>
    </row>
    <row r="4760" spans="1:2" ht="15">
      <c r="A4760" s="80" t="s">
        <v>5085</v>
      </c>
      <c r="B4760" s="79" t="s">
        <v>7638</v>
      </c>
    </row>
    <row r="4761" spans="1:2" ht="15">
      <c r="A4761" s="80" t="s">
        <v>5086</v>
      </c>
      <c r="B4761" s="79" t="s">
        <v>7638</v>
      </c>
    </row>
    <row r="4762" spans="1:2" ht="15">
      <c r="A4762" s="80" t="s">
        <v>5087</v>
      </c>
      <c r="B4762" s="79" t="s">
        <v>7638</v>
      </c>
    </row>
    <row r="4763" spans="1:2" ht="15">
      <c r="A4763" s="80" t="s">
        <v>5088</v>
      </c>
      <c r="B4763" s="79" t="s">
        <v>7638</v>
      </c>
    </row>
    <row r="4764" spans="1:2" ht="15">
      <c r="A4764" s="80" t="s">
        <v>5089</v>
      </c>
      <c r="B4764" s="79" t="s">
        <v>7638</v>
      </c>
    </row>
    <row r="4765" spans="1:2" ht="15">
      <c r="A4765" s="80" t="s">
        <v>5090</v>
      </c>
      <c r="B4765" s="79" t="s">
        <v>7638</v>
      </c>
    </row>
    <row r="4766" spans="1:2" ht="15">
      <c r="A4766" s="80" t="s">
        <v>5091</v>
      </c>
      <c r="B4766" s="79" t="s">
        <v>7638</v>
      </c>
    </row>
    <row r="4767" spans="1:2" ht="15">
      <c r="A4767" s="80" t="s">
        <v>5092</v>
      </c>
      <c r="B4767" s="79" t="s">
        <v>7638</v>
      </c>
    </row>
    <row r="4768" spans="1:2" ht="15">
      <c r="A4768" s="80" t="s">
        <v>5093</v>
      </c>
      <c r="B4768" s="79" t="s">
        <v>7638</v>
      </c>
    </row>
    <row r="4769" spans="1:2" ht="15">
      <c r="A4769" s="80" t="s">
        <v>5094</v>
      </c>
      <c r="B4769" s="79" t="s">
        <v>7638</v>
      </c>
    </row>
    <row r="4770" spans="1:2" ht="15">
      <c r="A4770" s="80" t="s">
        <v>5095</v>
      </c>
      <c r="B4770" s="79" t="s">
        <v>7638</v>
      </c>
    </row>
    <row r="4771" spans="1:2" ht="15">
      <c r="A4771" s="80" t="s">
        <v>5096</v>
      </c>
      <c r="B4771" s="79" t="s">
        <v>7638</v>
      </c>
    </row>
    <row r="4772" spans="1:2" ht="15">
      <c r="A4772" s="80" t="s">
        <v>5097</v>
      </c>
      <c r="B4772" s="79" t="s">
        <v>7638</v>
      </c>
    </row>
    <row r="4773" spans="1:2" ht="15">
      <c r="A4773" s="80" t="s">
        <v>5098</v>
      </c>
      <c r="B4773" s="79" t="s">
        <v>7638</v>
      </c>
    </row>
    <row r="4774" spans="1:2" ht="15">
      <c r="A4774" s="80" t="s">
        <v>5099</v>
      </c>
      <c r="B4774" s="79" t="s">
        <v>7638</v>
      </c>
    </row>
    <row r="4775" spans="1:2" ht="15">
      <c r="A4775" s="80" t="s">
        <v>5100</v>
      </c>
      <c r="B4775" s="79" t="s">
        <v>7638</v>
      </c>
    </row>
    <row r="4776" spans="1:2" ht="15">
      <c r="A4776" s="80" t="s">
        <v>5101</v>
      </c>
      <c r="B4776" s="79" t="s">
        <v>7638</v>
      </c>
    </row>
    <row r="4777" spans="1:2" ht="15">
      <c r="A4777" s="80" t="s">
        <v>5102</v>
      </c>
      <c r="B4777" s="79" t="s">
        <v>7638</v>
      </c>
    </row>
    <row r="4778" spans="1:2" ht="15">
      <c r="A4778" s="80" t="s">
        <v>5103</v>
      </c>
      <c r="B4778" s="79" t="s">
        <v>7638</v>
      </c>
    </row>
    <row r="4779" spans="1:2" ht="15">
      <c r="A4779" s="80" t="s">
        <v>5104</v>
      </c>
      <c r="B4779" s="79" t="s">
        <v>7638</v>
      </c>
    </row>
    <row r="4780" spans="1:2" ht="15">
      <c r="A4780" s="80" t="s">
        <v>5105</v>
      </c>
      <c r="B4780" s="79" t="s">
        <v>7638</v>
      </c>
    </row>
    <row r="4781" spans="1:2" ht="15">
      <c r="A4781" s="80" t="s">
        <v>5106</v>
      </c>
      <c r="B4781" s="79" t="s">
        <v>7638</v>
      </c>
    </row>
    <row r="4782" spans="1:2" ht="15">
      <c r="A4782" s="80" t="s">
        <v>5107</v>
      </c>
      <c r="B4782" s="79" t="s">
        <v>7638</v>
      </c>
    </row>
    <row r="4783" spans="1:2" ht="15">
      <c r="A4783" s="80" t="s">
        <v>5108</v>
      </c>
      <c r="B4783" s="79" t="s">
        <v>7638</v>
      </c>
    </row>
    <row r="4784" spans="1:2" ht="15">
      <c r="A4784" s="80" t="s">
        <v>5109</v>
      </c>
      <c r="B4784" s="79" t="s">
        <v>7638</v>
      </c>
    </row>
    <row r="4785" spans="1:2" ht="15">
      <c r="A4785" s="80" t="s">
        <v>5110</v>
      </c>
      <c r="B4785" s="79" t="s">
        <v>7638</v>
      </c>
    </row>
    <row r="4786" spans="1:2" ht="15">
      <c r="A4786" s="80" t="s">
        <v>5111</v>
      </c>
      <c r="B4786" s="79" t="s">
        <v>7638</v>
      </c>
    </row>
    <row r="4787" spans="1:2" ht="15">
      <c r="A4787" s="80" t="s">
        <v>5112</v>
      </c>
      <c r="B4787" s="79" t="s">
        <v>7638</v>
      </c>
    </row>
    <row r="4788" spans="1:2" ht="15">
      <c r="A4788" s="80" t="s">
        <v>5113</v>
      </c>
      <c r="B4788" s="79" t="s">
        <v>7638</v>
      </c>
    </row>
    <row r="4789" spans="1:2" ht="15">
      <c r="A4789" s="80" t="s">
        <v>5114</v>
      </c>
      <c r="B4789" s="79" t="s">
        <v>7638</v>
      </c>
    </row>
    <row r="4790" spans="1:2" ht="15">
      <c r="A4790" s="80" t="s">
        <v>5115</v>
      </c>
      <c r="B4790" s="79" t="s">
        <v>7638</v>
      </c>
    </row>
    <row r="4791" spans="1:2" ht="15">
      <c r="A4791" s="80" t="s">
        <v>5116</v>
      </c>
      <c r="B4791" s="79" t="s">
        <v>7638</v>
      </c>
    </row>
    <row r="4792" spans="1:2" ht="15">
      <c r="A4792" s="80" t="s">
        <v>5117</v>
      </c>
      <c r="B4792" s="79" t="s">
        <v>7638</v>
      </c>
    </row>
    <row r="4793" spans="1:2" ht="15">
      <c r="A4793" s="80" t="s">
        <v>5118</v>
      </c>
      <c r="B4793" s="79" t="s">
        <v>7638</v>
      </c>
    </row>
    <row r="4794" spans="1:2" ht="15">
      <c r="A4794" s="80" t="s">
        <v>5119</v>
      </c>
      <c r="B4794" s="79" t="s">
        <v>7638</v>
      </c>
    </row>
    <row r="4795" spans="1:2" ht="15">
      <c r="A4795" s="80" t="s">
        <v>5120</v>
      </c>
      <c r="B4795" s="79" t="s">
        <v>7638</v>
      </c>
    </row>
    <row r="4796" spans="1:2" ht="15">
      <c r="A4796" s="80" t="s">
        <v>5121</v>
      </c>
      <c r="B4796" s="79" t="s">
        <v>7638</v>
      </c>
    </row>
    <row r="4797" spans="1:2" ht="15">
      <c r="A4797" s="80" t="s">
        <v>5122</v>
      </c>
      <c r="B4797" s="79" t="s">
        <v>7638</v>
      </c>
    </row>
    <row r="4798" spans="1:2" ht="15">
      <c r="A4798" s="80" t="s">
        <v>5123</v>
      </c>
      <c r="B4798" s="79" t="s">
        <v>7638</v>
      </c>
    </row>
    <row r="4799" spans="1:2" ht="15">
      <c r="A4799" s="80" t="s">
        <v>5124</v>
      </c>
      <c r="B4799" s="79" t="s">
        <v>7638</v>
      </c>
    </row>
    <row r="4800" spans="1:2" ht="15">
      <c r="A4800" s="80" t="s">
        <v>5125</v>
      </c>
      <c r="B4800" s="79" t="s">
        <v>7638</v>
      </c>
    </row>
    <row r="4801" spans="1:2" ht="15">
      <c r="A4801" s="80" t="s">
        <v>5126</v>
      </c>
      <c r="B4801" s="79" t="s">
        <v>7638</v>
      </c>
    </row>
    <row r="4802" spans="1:2" ht="15">
      <c r="A4802" s="80" t="s">
        <v>5127</v>
      </c>
      <c r="B4802" s="79" t="s">
        <v>7638</v>
      </c>
    </row>
    <row r="4803" spans="1:2" ht="15">
      <c r="A4803" s="80" t="s">
        <v>5128</v>
      </c>
      <c r="B4803" s="79" t="s">
        <v>7638</v>
      </c>
    </row>
    <row r="4804" spans="1:2" ht="15">
      <c r="A4804" s="80" t="s">
        <v>5129</v>
      </c>
      <c r="B4804" s="79" t="s">
        <v>7638</v>
      </c>
    </row>
    <row r="4805" spans="1:2" ht="15">
      <c r="A4805" s="80" t="s">
        <v>5130</v>
      </c>
      <c r="B4805" s="79" t="s">
        <v>7638</v>
      </c>
    </row>
    <row r="4806" spans="1:2" ht="15">
      <c r="A4806" s="80" t="s">
        <v>5131</v>
      </c>
      <c r="B4806" s="79" t="s">
        <v>7638</v>
      </c>
    </row>
    <row r="4807" spans="1:2" ht="15">
      <c r="A4807" s="80" t="s">
        <v>5132</v>
      </c>
      <c r="B4807" s="79" t="s">
        <v>7638</v>
      </c>
    </row>
    <row r="4808" spans="1:2" ht="15">
      <c r="A4808" s="80" t="s">
        <v>5133</v>
      </c>
      <c r="B4808" s="79" t="s">
        <v>7638</v>
      </c>
    </row>
    <row r="4809" spans="1:2" ht="15">
      <c r="A4809" s="80" t="s">
        <v>5134</v>
      </c>
      <c r="B4809" s="79" t="s">
        <v>7638</v>
      </c>
    </row>
    <row r="4810" spans="1:2" ht="15">
      <c r="A4810" s="80" t="s">
        <v>5135</v>
      </c>
      <c r="B4810" s="79" t="s">
        <v>7638</v>
      </c>
    </row>
    <row r="4811" spans="1:2" ht="15">
      <c r="A4811" s="80" t="s">
        <v>5136</v>
      </c>
      <c r="B4811" s="79" t="s">
        <v>7638</v>
      </c>
    </row>
    <row r="4812" spans="1:2" ht="15">
      <c r="A4812" s="80" t="s">
        <v>5137</v>
      </c>
      <c r="B4812" s="79" t="s">
        <v>7638</v>
      </c>
    </row>
    <row r="4813" spans="1:2" ht="15">
      <c r="A4813" s="80" t="s">
        <v>5138</v>
      </c>
      <c r="B4813" s="79" t="s">
        <v>7638</v>
      </c>
    </row>
    <row r="4814" spans="1:2" ht="15">
      <c r="A4814" s="80" t="s">
        <v>5139</v>
      </c>
      <c r="B4814" s="79" t="s">
        <v>7638</v>
      </c>
    </row>
    <row r="4815" spans="1:2" ht="15">
      <c r="A4815" s="80" t="s">
        <v>5140</v>
      </c>
      <c r="B4815" s="79" t="s">
        <v>7638</v>
      </c>
    </row>
    <row r="4816" spans="1:2" ht="15">
      <c r="A4816" s="80" t="s">
        <v>5141</v>
      </c>
      <c r="B4816" s="79" t="s">
        <v>7638</v>
      </c>
    </row>
    <row r="4817" spans="1:2" ht="15">
      <c r="A4817" s="80" t="s">
        <v>5142</v>
      </c>
      <c r="B4817" s="79" t="s">
        <v>7638</v>
      </c>
    </row>
    <row r="4818" spans="1:2" ht="15">
      <c r="A4818" s="80" t="s">
        <v>5143</v>
      </c>
      <c r="B4818" s="79" t="s">
        <v>7638</v>
      </c>
    </row>
    <row r="4819" spans="1:2" ht="15">
      <c r="A4819" s="80" t="s">
        <v>5144</v>
      </c>
      <c r="B4819" s="79" t="s">
        <v>7638</v>
      </c>
    </row>
    <row r="4820" spans="1:2" ht="15">
      <c r="A4820" s="80" t="s">
        <v>5145</v>
      </c>
      <c r="B4820" s="79" t="s">
        <v>7638</v>
      </c>
    </row>
    <row r="4821" spans="1:2" ht="15">
      <c r="A4821" s="80" t="s">
        <v>5146</v>
      </c>
      <c r="B4821" s="79" t="s">
        <v>7638</v>
      </c>
    </row>
    <row r="4822" spans="1:2" ht="15">
      <c r="A4822" s="80" t="s">
        <v>5147</v>
      </c>
      <c r="B4822" s="79" t="s">
        <v>7638</v>
      </c>
    </row>
    <row r="4823" spans="1:2" ht="15">
      <c r="A4823" s="80" t="s">
        <v>5148</v>
      </c>
      <c r="B4823" s="79" t="s">
        <v>7638</v>
      </c>
    </row>
    <row r="4824" spans="1:2" ht="15">
      <c r="A4824" s="80" t="s">
        <v>5149</v>
      </c>
      <c r="B4824" s="79" t="s">
        <v>7638</v>
      </c>
    </row>
    <row r="4825" spans="1:2" ht="15">
      <c r="A4825" s="80" t="s">
        <v>5150</v>
      </c>
      <c r="B4825" s="79" t="s">
        <v>7638</v>
      </c>
    </row>
    <row r="4826" spans="1:2" ht="15">
      <c r="A4826" s="80" t="s">
        <v>5151</v>
      </c>
      <c r="B4826" s="79" t="s">
        <v>7638</v>
      </c>
    </row>
    <row r="4827" spans="1:2" ht="15">
      <c r="A4827" s="80" t="s">
        <v>5152</v>
      </c>
      <c r="B4827" s="79" t="s">
        <v>7638</v>
      </c>
    </row>
    <row r="4828" spans="1:2" ht="15">
      <c r="A4828" s="80" t="s">
        <v>5153</v>
      </c>
      <c r="B4828" s="79" t="s">
        <v>7638</v>
      </c>
    </row>
    <row r="4829" spans="1:2" ht="15">
      <c r="A4829" s="80" t="s">
        <v>5154</v>
      </c>
      <c r="B4829" s="79" t="s">
        <v>7638</v>
      </c>
    </row>
    <row r="4830" spans="1:2" ht="15">
      <c r="A4830" s="80" t="s">
        <v>5155</v>
      </c>
      <c r="B4830" s="79" t="s">
        <v>7638</v>
      </c>
    </row>
    <row r="4831" spans="1:2" ht="15">
      <c r="A4831" s="80" t="s">
        <v>5156</v>
      </c>
      <c r="B4831" s="79" t="s">
        <v>7638</v>
      </c>
    </row>
    <row r="4832" spans="1:2" ht="15">
      <c r="A4832" s="80" t="s">
        <v>5157</v>
      </c>
      <c r="B4832" s="79" t="s">
        <v>7638</v>
      </c>
    </row>
    <row r="4833" spans="1:2" ht="15">
      <c r="A4833" s="80" t="s">
        <v>5158</v>
      </c>
      <c r="B4833" s="79" t="s">
        <v>7638</v>
      </c>
    </row>
    <row r="4834" spans="1:2" ht="15">
      <c r="A4834" s="80" t="s">
        <v>5159</v>
      </c>
      <c r="B4834" s="79" t="s">
        <v>7638</v>
      </c>
    </row>
    <row r="4835" spans="1:2" ht="15">
      <c r="A4835" s="80" t="s">
        <v>5160</v>
      </c>
      <c r="B4835" s="79" t="s">
        <v>7638</v>
      </c>
    </row>
    <row r="4836" spans="1:2" ht="15">
      <c r="A4836" s="80" t="s">
        <v>5161</v>
      </c>
      <c r="B4836" s="79" t="s">
        <v>7638</v>
      </c>
    </row>
    <row r="4837" spans="1:2" ht="15">
      <c r="A4837" s="80" t="s">
        <v>5162</v>
      </c>
      <c r="B4837" s="79" t="s">
        <v>7638</v>
      </c>
    </row>
    <row r="4838" spans="1:2" ht="15">
      <c r="A4838" s="80" t="s">
        <v>5163</v>
      </c>
      <c r="B4838" s="79" t="s">
        <v>7638</v>
      </c>
    </row>
    <row r="4839" spans="1:2" ht="15">
      <c r="A4839" s="80" t="s">
        <v>5164</v>
      </c>
      <c r="B4839" s="79" t="s">
        <v>7638</v>
      </c>
    </row>
    <row r="4840" spans="1:2" ht="15">
      <c r="A4840" s="80" t="s">
        <v>5165</v>
      </c>
      <c r="B4840" s="79" t="s">
        <v>7638</v>
      </c>
    </row>
    <row r="4841" spans="1:2" ht="15">
      <c r="A4841" s="80" t="s">
        <v>5166</v>
      </c>
      <c r="B4841" s="79" t="s">
        <v>7638</v>
      </c>
    </row>
    <row r="4842" spans="1:2" ht="15">
      <c r="A4842" s="80" t="s">
        <v>5167</v>
      </c>
      <c r="B4842" s="79" t="s">
        <v>7638</v>
      </c>
    </row>
    <row r="4843" spans="1:2" ht="15">
      <c r="A4843" s="80" t="s">
        <v>5168</v>
      </c>
      <c r="B4843" s="79" t="s">
        <v>7638</v>
      </c>
    </row>
    <row r="4844" spans="1:2" ht="15">
      <c r="A4844" s="80" t="s">
        <v>5169</v>
      </c>
      <c r="B4844" s="79" t="s">
        <v>7638</v>
      </c>
    </row>
    <row r="4845" spans="1:2" ht="15">
      <c r="A4845" s="80" t="s">
        <v>5170</v>
      </c>
      <c r="B4845" s="79" t="s">
        <v>7638</v>
      </c>
    </row>
    <row r="4846" spans="1:2" ht="15">
      <c r="A4846" s="80" t="s">
        <v>5171</v>
      </c>
      <c r="B4846" s="79" t="s">
        <v>7638</v>
      </c>
    </row>
    <row r="4847" spans="1:2" ht="15">
      <c r="A4847" s="80" t="s">
        <v>5172</v>
      </c>
      <c r="B4847" s="79" t="s">
        <v>7638</v>
      </c>
    </row>
    <row r="4848" spans="1:2" ht="15">
      <c r="A4848" s="80" t="s">
        <v>5173</v>
      </c>
      <c r="B4848" s="79" t="s">
        <v>7638</v>
      </c>
    </row>
    <row r="4849" spans="1:2" ht="15">
      <c r="A4849" s="80" t="s">
        <v>5174</v>
      </c>
      <c r="B4849" s="79" t="s">
        <v>7638</v>
      </c>
    </row>
    <row r="4850" spans="1:2" ht="15">
      <c r="A4850" s="80" t="s">
        <v>5175</v>
      </c>
      <c r="B4850" s="79" t="s">
        <v>7638</v>
      </c>
    </row>
    <row r="4851" spans="1:2" ht="15">
      <c r="A4851" s="80" t="s">
        <v>5176</v>
      </c>
      <c r="B4851" s="79" t="s">
        <v>7638</v>
      </c>
    </row>
    <row r="4852" spans="1:2" ht="15">
      <c r="A4852" s="80" t="s">
        <v>5177</v>
      </c>
      <c r="B4852" s="79" t="s">
        <v>7638</v>
      </c>
    </row>
    <row r="4853" spans="1:2" ht="15">
      <c r="A4853" s="80" t="s">
        <v>5178</v>
      </c>
      <c r="B4853" s="79" t="s">
        <v>7638</v>
      </c>
    </row>
    <row r="4854" spans="1:2" ht="15">
      <c r="A4854" s="80" t="s">
        <v>5179</v>
      </c>
      <c r="B4854" s="79" t="s">
        <v>7638</v>
      </c>
    </row>
    <row r="4855" spans="1:2" ht="15">
      <c r="A4855" s="80" t="s">
        <v>5180</v>
      </c>
      <c r="B4855" s="79" t="s">
        <v>7638</v>
      </c>
    </row>
    <row r="4856" spans="1:2" ht="15">
      <c r="A4856" s="80" t="s">
        <v>5181</v>
      </c>
      <c r="B4856" s="79" t="s">
        <v>7638</v>
      </c>
    </row>
    <row r="4857" spans="1:2" ht="15">
      <c r="A4857" s="80" t="s">
        <v>5182</v>
      </c>
      <c r="B4857" s="79" t="s">
        <v>7638</v>
      </c>
    </row>
    <row r="4858" spans="1:2" ht="15">
      <c r="A4858" s="80" t="s">
        <v>5183</v>
      </c>
      <c r="B4858" s="79" t="s">
        <v>7638</v>
      </c>
    </row>
    <row r="4859" spans="1:2" ht="15">
      <c r="A4859" s="80" t="s">
        <v>5184</v>
      </c>
      <c r="B4859" s="79" t="s">
        <v>7638</v>
      </c>
    </row>
    <row r="4860" spans="1:2" ht="15">
      <c r="A4860" s="80" t="s">
        <v>5185</v>
      </c>
      <c r="B4860" s="79" t="s">
        <v>7638</v>
      </c>
    </row>
    <row r="4861" spans="1:2" ht="15">
      <c r="A4861" s="80" t="s">
        <v>5186</v>
      </c>
      <c r="B4861" s="79" t="s">
        <v>7638</v>
      </c>
    </row>
    <row r="4862" spans="1:2" ht="15">
      <c r="A4862" s="80" t="s">
        <v>5187</v>
      </c>
      <c r="B4862" s="79" t="s">
        <v>7638</v>
      </c>
    </row>
    <row r="4863" spans="1:2" ht="15">
      <c r="A4863" s="80" t="s">
        <v>5188</v>
      </c>
      <c r="B4863" s="79" t="s">
        <v>7638</v>
      </c>
    </row>
    <row r="4864" spans="1:2" ht="15">
      <c r="A4864" s="80" t="s">
        <v>5189</v>
      </c>
      <c r="B4864" s="79" t="s">
        <v>7638</v>
      </c>
    </row>
    <row r="4865" spans="1:2" ht="15">
      <c r="A4865" s="80" t="s">
        <v>5190</v>
      </c>
      <c r="B4865" s="79" t="s">
        <v>7638</v>
      </c>
    </row>
    <row r="4866" spans="1:2" ht="15">
      <c r="A4866" s="80" t="s">
        <v>5191</v>
      </c>
      <c r="B4866" s="79" t="s">
        <v>7638</v>
      </c>
    </row>
    <row r="4867" spans="1:2" ht="15">
      <c r="A4867" s="80" t="s">
        <v>5192</v>
      </c>
      <c r="B4867" s="79" t="s">
        <v>7638</v>
      </c>
    </row>
    <row r="4868" spans="1:2" ht="15">
      <c r="A4868" s="80" t="s">
        <v>5193</v>
      </c>
      <c r="B4868" s="79" t="s">
        <v>7638</v>
      </c>
    </row>
    <row r="4869" spans="1:2" ht="15">
      <c r="A4869" s="80" t="s">
        <v>5194</v>
      </c>
      <c r="B4869" s="79" t="s">
        <v>7638</v>
      </c>
    </row>
    <row r="4870" spans="1:2" ht="15">
      <c r="A4870" s="80" t="s">
        <v>5195</v>
      </c>
      <c r="B4870" s="79" t="s">
        <v>7638</v>
      </c>
    </row>
    <row r="4871" spans="1:2" ht="15">
      <c r="A4871" s="80" t="s">
        <v>5196</v>
      </c>
      <c r="B4871" s="79" t="s">
        <v>7638</v>
      </c>
    </row>
    <row r="4872" spans="1:2" ht="15">
      <c r="A4872" s="80" t="s">
        <v>5197</v>
      </c>
      <c r="B4872" s="79" t="s">
        <v>7638</v>
      </c>
    </row>
    <row r="4873" spans="1:2" ht="15">
      <c r="A4873" s="80" t="s">
        <v>5198</v>
      </c>
      <c r="B4873" s="79" t="s">
        <v>7638</v>
      </c>
    </row>
    <row r="4874" spans="1:2" ht="15">
      <c r="A4874" s="80" t="s">
        <v>5199</v>
      </c>
      <c r="B4874" s="79" t="s">
        <v>7638</v>
      </c>
    </row>
    <row r="4875" spans="1:2" ht="15">
      <c r="A4875" s="80" t="s">
        <v>5200</v>
      </c>
      <c r="B4875" s="79" t="s">
        <v>7638</v>
      </c>
    </row>
    <row r="4876" spans="1:2" ht="15">
      <c r="A4876" s="80" t="s">
        <v>5201</v>
      </c>
      <c r="B4876" s="79" t="s">
        <v>7638</v>
      </c>
    </row>
    <row r="4877" spans="1:2" ht="15">
      <c r="A4877" s="80" t="s">
        <v>5202</v>
      </c>
      <c r="B4877" s="79" t="s">
        <v>7638</v>
      </c>
    </row>
    <row r="4878" spans="1:2" ht="15">
      <c r="A4878" s="80" t="s">
        <v>5203</v>
      </c>
      <c r="B4878" s="79" t="s">
        <v>7638</v>
      </c>
    </row>
    <row r="4879" spans="1:2" ht="15">
      <c r="A4879" s="80" t="s">
        <v>5204</v>
      </c>
      <c r="B4879" s="79" t="s">
        <v>7638</v>
      </c>
    </row>
    <row r="4880" spans="1:2" ht="15">
      <c r="A4880" s="80" t="s">
        <v>5205</v>
      </c>
      <c r="B4880" s="79" t="s">
        <v>7638</v>
      </c>
    </row>
    <row r="4881" spans="1:2" ht="15">
      <c r="A4881" s="80" t="s">
        <v>5206</v>
      </c>
      <c r="B4881" s="79" t="s">
        <v>7638</v>
      </c>
    </row>
    <row r="4882" spans="1:2" ht="15">
      <c r="A4882" s="80" t="s">
        <v>5207</v>
      </c>
      <c r="B4882" s="79" t="s">
        <v>7638</v>
      </c>
    </row>
    <row r="4883" spans="1:2" ht="15">
      <c r="A4883" s="80" t="s">
        <v>5208</v>
      </c>
      <c r="B4883" s="79" t="s">
        <v>7638</v>
      </c>
    </row>
    <row r="4884" spans="1:2" ht="15">
      <c r="A4884" s="80" t="s">
        <v>5209</v>
      </c>
      <c r="B4884" s="79" t="s">
        <v>7638</v>
      </c>
    </row>
    <row r="4885" spans="1:2" ht="15">
      <c r="A4885" s="80" t="s">
        <v>5210</v>
      </c>
      <c r="B4885" s="79" t="s">
        <v>7638</v>
      </c>
    </row>
    <row r="4886" spans="1:2" ht="15">
      <c r="A4886" s="80" t="s">
        <v>5211</v>
      </c>
      <c r="B4886" s="79" t="s">
        <v>7638</v>
      </c>
    </row>
    <row r="4887" spans="1:2" ht="15">
      <c r="A4887" s="80" t="s">
        <v>5212</v>
      </c>
      <c r="B4887" s="79" t="s">
        <v>7638</v>
      </c>
    </row>
    <row r="4888" spans="1:2" ht="15">
      <c r="A4888" s="80" t="s">
        <v>5213</v>
      </c>
      <c r="B4888" s="79" t="s">
        <v>7638</v>
      </c>
    </row>
    <row r="4889" spans="1:2" ht="15">
      <c r="A4889" s="80" t="s">
        <v>5214</v>
      </c>
      <c r="B4889" s="79" t="s">
        <v>7638</v>
      </c>
    </row>
    <row r="4890" spans="1:2" ht="15">
      <c r="A4890" s="80" t="s">
        <v>5215</v>
      </c>
      <c r="B4890" s="79" t="s">
        <v>7638</v>
      </c>
    </row>
    <row r="4891" spans="1:2" ht="15">
      <c r="A4891" s="80" t="s">
        <v>5216</v>
      </c>
      <c r="B4891" s="79" t="s">
        <v>7638</v>
      </c>
    </row>
    <row r="4892" spans="1:2" ht="15">
      <c r="A4892" s="80" t="s">
        <v>5217</v>
      </c>
      <c r="B4892" s="79" t="s">
        <v>7638</v>
      </c>
    </row>
    <row r="4893" spans="1:2" ht="15">
      <c r="A4893" s="80" t="s">
        <v>5218</v>
      </c>
      <c r="B4893" s="79" t="s">
        <v>7638</v>
      </c>
    </row>
    <row r="4894" spans="1:2" ht="15">
      <c r="A4894" s="80" t="s">
        <v>5219</v>
      </c>
      <c r="B4894" s="79" t="s">
        <v>7638</v>
      </c>
    </row>
    <row r="4895" spans="1:2" ht="15">
      <c r="A4895" s="80" t="s">
        <v>5220</v>
      </c>
      <c r="B4895" s="79" t="s">
        <v>7638</v>
      </c>
    </row>
    <row r="4896" spans="1:2" ht="15">
      <c r="A4896" s="80" t="s">
        <v>5221</v>
      </c>
      <c r="B4896" s="79" t="s">
        <v>7638</v>
      </c>
    </row>
    <row r="4897" spans="1:2" ht="15">
      <c r="A4897" s="80" t="s">
        <v>5222</v>
      </c>
      <c r="B4897" s="79" t="s">
        <v>7638</v>
      </c>
    </row>
    <row r="4898" spans="1:2" ht="15">
      <c r="A4898" s="80" t="s">
        <v>5223</v>
      </c>
      <c r="B4898" s="79" t="s">
        <v>7638</v>
      </c>
    </row>
    <row r="4899" spans="1:2" ht="15">
      <c r="A4899" s="80" t="s">
        <v>5224</v>
      </c>
      <c r="B4899" s="79" t="s">
        <v>7638</v>
      </c>
    </row>
    <row r="4900" spans="1:2" ht="15">
      <c r="A4900" s="80" t="s">
        <v>5225</v>
      </c>
      <c r="B4900" s="79" t="s">
        <v>7638</v>
      </c>
    </row>
    <row r="4901" spans="1:2" ht="15">
      <c r="A4901" s="80" t="s">
        <v>5226</v>
      </c>
      <c r="B4901" s="79" t="s">
        <v>7638</v>
      </c>
    </row>
    <row r="4902" spans="1:2" ht="15">
      <c r="A4902" s="80" t="s">
        <v>5227</v>
      </c>
      <c r="B4902" s="79" t="s">
        <v>7638</v>
      </c>
    </row>
    <row r="4903" spans="1:2" ht="15">
      <c r="A4903" s="80" t="s">
        <v>5228</v>
      </c>
      <c r="B4903" s="79" t="s">
        <v>7638</v>
      </c>
    </row>
    <row r="4904" spans="1:2" ht="15">
      <c r="A4904" s="80" t="s">
        <v>5229</v>
      </c>
      <c r="B4904" s="79" t="s">
        <v>7638</v>
      </c>
    </row>
    <row r="4905" spans="1:2" ht="15">
      <c r="A4905" s="80" t="s">
        <v>5230</v>
      </c>
      <c r="B4905" s="79" t="s">
        <v>7638</v>
      </c>
    </row>
    <row r="4906" spans="1:2" ht="15">
      <c r="A4906" s="80" t="s">
        <v>5231</v>
      </c>
      <c r="B4906" s="79" t="s">
        <v>7638</v>
      </c>
    </row>
    <row r="4907" spans="1:2" ht="15">
      <c r="A4907" s="80" t="s">
        <v>5232</v>
      </c>
      <c r="B4907" s="79" t="s">
        <v>7638</v>
      </c>
    </row>
    <row r="4908" spans="1:2" ht="15">
      <c r="A4908" s="80" t="s">
        <v>5233</v>
      </c>
      <c r="B4908" s="79" t="s">
        <v>7638</v>
      </c>
    </row>
    <row r="4909" spans="1:2" ht="15">
      <c r="A4909" s="80" t="s">
        <v>5234</v>
      </c>
      <c r="B4909" s="79" t="s">
        <v>7638</v>
      </c>
    </row>
    <row r="4910" spans="1:2" ht="15">
      <c r="A4910" s="80" t="s">
        <v>5235</v>
      </c>
      <c r="B4910" s="79" t="s">
        <v>7638</v>
      </c>
    </row>
    <row r="4911" spans="1:2" ht="15">
      <c r="A4911" s="80" t="s">
        <v>5236</v>
      </c>
      <c r="B4911" s="79" t="s">
        <v>7638</v>
      </c>
    </row>
    <row r="4912" spans="1:2" ht="15">
      <c r="A4912" s="80" t="s">
        <v>5237</v>
      </c>
      <c r="B4912" s="79" t="s">
        <v>7638</v>
      </c>
    </row>
    <row r="4913" spans="1:2" ht="15">
      <c r="A4913" s="80" t="s">
        <v>5238</v>
      </c>
      <c r="B4913" s="79" t="s">
        <v>7638</v>
      </c>
    </row>
    <row r="4914" spans="1:2" ht="15">
      <c r="A4914" s="80" t="s">
        <v>5239</v>
      </c>
      <c r="B4914" s="79" t="s">
        <v>7638</v>
      </c>
    </row>
    <row r="4915" spans="1:2" ht="15">
      <c r="A4915" s="80" t="s">
        <v>5240</v>
      </c>
      <c r="B4915" s="79" t="s">
        <v>7638</v>
      </c>
    </row>
    <row r="4916" spans="1:2" ht="15">
      <c r="A4916" s="80" t="s">
        <v>5241</v>
      </c>
      <c r="B4916" s="79" t="s">
        <v>7638</v>
      </c>
    </row>
    <row r="4917" spans="1:2" ht="15">
      <c r="A4917" s="80" t="s">
        <v>5242</v>
      </c>
      <c r="B4917" s="79" t="s">
        <v>7638</v>
      </c>
    </row>
    <row r="4918" spans="1:2" ht="15">
      <c r="A4918" s="80" t="s">
        <v>5243</v>
      </c>
      <c r="B4918" s="79" t="s">
        <v>7638</v>
      </c>
    </row>
    <row r="4919" spans="1:2" ht="15">
      <c r="A4919" s="80" t="s">
        <v>5244</v>
      </c>
      <c r="B4919" s="79" t="s">
        <v>7638</v>
      </c>
    </row>
    <row r="4920" spans="1:2" ht="15">
      <c r="A4920" s="80" t="s">
        <v>5245</v>
      </c>
      <c r="B4920" s="79" t="s">
        <v>7638</v>
      </c>
    </row>
    <row r="4921" spans="1:2" ht="15">
      <c r="A4921" s="80" t="s">
        <v>5246</v>
      </c>
      <c r="B4921" s="79" t="s">
        <v>7638</v>
      </c>
    </row>
    <row r="4922" spans="1:2" ht="15">
      <c r="A4922" s="80" t="s">
        <v>5247</v>
      </c>
      <c r="B4922" s="79" t="s">
        <v>7638</v>
      </c>
    </row>
    <row r="4923" spans="1:2" ht="15">
      <c r="A4923" s="80" t="s">
        <v>5248</v>
      </c>
      <c r="B4923" s="79" t="s">
        <v>7638</v>
      </c>
    </row>
    <row r="4924" spans="1:2" ht="15">
      <c r="A4924" s="80" t="s">
        <v>5249</v>
      </c>
      <c r="B4924" s="79" t="s">
        <v>7638</v>
      </c>
    </row>
    <row r="4925" spans="1:2" ht="15">
      <c r="A4925" s="80" t="s">
        <v>5250</v>
      </c>
      <c r="B4925" s="79" t="s">
        <v>7638</v>
      </c>
    </row>
    <row r="4926" spans="1:2" ht="15">
      <c r="A4926" s="80" t="s">
        <v>5251</v>
      </c>
      <c r="B4926" s="79" t="s">
        <v>7638</v>
      </c>
    </row>
    <row r="4927" spans="1:2" ht="15">
      <c r="A4927" s="80" t="s">
        <v>5252</v>
      </c>
      <c r="B4927" s="79" t="s">
        <v>7638</v>
      </c>
    </row>
    <row r="4928" spans="1:2" ht="15">
      <c r="A4928" s="80" t="s">
        <v>5253</v>
      </c>
      <c r="B4928" s="79" t="s">
        <v>7638</v>
      </c>
    </row>
    <row r="4929" spans="1:2" ht="15">
      <c r="A4929" s="80" t="s">
        <v>5254</v>
      </c>
      <c r="B4929" s="79" t="s">
        <v>7638</v>
      </c>
    </row>
    <row r="4930" spans="1:2" ht="15">
      <c r="A4930" s="80" t="s">
        <v>5255</v>
      </c>
      <c r="B4930" s="79" t="s">
        <v>7638</v>
      </c>
    </row>
    <row r="4931" spans="1:2" ht="15">
      <c r="A4931" s="80" t="s">
        <v>5256</v>
      </c>
      <c r="B4931" s="79" t="s">
        <v>7638</v>
      </c>
    </row>
    <row r="4932" spans="1:2" ht="15">
      <c r="A4932" s="80" t="s">
        <v>5257</v>
      </c>
      <c r="B4932" s="79" t="s">
        <v>7638</v>
      </c>
    </row>
    <row r="4933" spans="1:2" ht="15">
      <c r="A4933" s="80" t="s">
        <v>5258</v>
      </c>
      <c r="B4933" s="79" t="s">
        <v>7638</v>
      </c>
    </row>
    <row r="4934" spans="1:2" ht="15">
      <c r="A4934" s="80" t="s">
        <v>5259</v>
      </c>
      <c r="B4934" s="79" t="s">
        <v>7638</v>
      </c>
    </row>
    <row r="4935" spans="1:2" ht="15">
      <c r="A4935" s="80" t="s">
        <v>5260</v>
      </c>
      <c r="B4935" s="79" t="s">
        <v>7638</v>
      </c>
    </row>
    <row r="4936" spans="1:2" ht="15">
      <c r="A4936" s="80" t="s">
        <v>5261</v>
      </c>
      <c r="B4936" s="79" t="s">
        <v>7638</v>
      </c>
    </row>
    <row r="4937" spans="1:2" ht="15">
      <c r="A4937" s="80" t="s">
        <v>5262</v>
      </c>
      <c r="B4937" s="79" t="s">
        <v>7638</v>
      </c>
    </row>
    <row r="4938" spans="1:2" ht="15">
      <c r="A4938" s="80" t="s">
        <v>5263</v>
      </c>
      <c r="B4938" s="79" t="s">
        <v>7638</v>
      </c>
    </row>
    <row r="4939" spans="1:2" ht="15">
      <c r="A4939" s="80" t="s">
        <v>5264</v>
      </c>
      <c r="B4939" s="79" t="s">
        <v>7638</v>
      </c>
    </row>
    <row r="4940" spans="1:2" ht="15">
      <c r="A4940" s="80" t="s">
        <v>5265</v>
      </c>
      <c r="B4940" s="79" t="s">
        <v>7638</v>
      </c>
    </row>
    <row r="4941" spans="1:2" ht="15">
      <c r="A4941" s="80" t="s">
        <v>5266</v>
      </c>
      <c r="B4941" s="79" t="s">
        <v>7638</v>
      </c>
    </row>
    <row r="4942" spans="1:2" ht="15">
      <c r="A4942" s="80" t="s">
        <v>5267</v>
      </c>
      <c r="B4942" s="79" t="s">
        <v>7638</v>
      </c>
    </row>
    <row r="4943" spans="1:2" ht="15">
      <c r="A4943" s="80" t="s">
        <v>5268</v>
      </c>
      <c r="B4943" s="79" t="s">
        <v>7638</v>
      </c>
    </row>
    <row r="4944" spans="1:2" ht="15">
      <c r="A4944" s="80" t="s">
        <v>5269</v>
      </c>
      <c r="B4944" s="79" t="s">
        <v>7638</v>
      </c>
    </row>
    <row r="4945" spans="1:2" ht="15">
      <c r="A4945" s="80" t="s">
        <v>5270</v>
      </c>
      <c r="B4945" s="79" t="s">
        <v>7638</v>
      </c>
    </row>
    <row r="4946" spans="1:2" ht="15">
      <c r="A4946" s="80" t="s">
        <v>5271</v>
      </c>
      <c r="B4946" s="79" t="s">
        <v>7638</v>
      </c>
    </row>
    <row r="4947" spans="1:2" ht="15">
      <c r="A4947" s="80" t="s">
        <v>5272</v>
      </c>
      <c r="B4947" s="79" t="s">
        <v>7638</v>
      </c>
    </row>
    <row r="4948" spans="1:2" ht="15">
      <c r="A4948" s="80" t="s">
        <v>5273</v>
      </c>
      <c r="B4948" s="79" t="s">
        <v>7638</v>
      </c>
    </row>
    <row r="4949" spans="1:2" ht="15">
      <c r="A4949" s="80" t="s">
        <v>5274</v>
      </c>
      <c r="B4949" s="79" t="s">
        <v>7638</v>
      </c>
    </row>
    <row r="4950" spans="1:2" ht="15">
      <c r="A4950" s="80" t="s">
        <v>5275</v>
      </c>
      <c r="B4950" s="79" t="s">
        <v>7638</v>
      </c>
    </row>
    <row r="4951" spans="1:2" ht="15">
      <c r="A4951" s="80" t="s">
        <v>5276</v>
      </c>
      <c r="B4951" s="79" t="s">
        <v>7638</v>
      </c>
    </row>
    <row r="4952" spans="1:2" ht="15">
      <c r="A4952" s="80" t="s">
        <v>5277</v>
      </c>
      <c r="B4952" s="79" t="s">
        <v>7638</v>
      </c>
    </row>
    <row r="4953" spans="1:2" ht="15">
      <c r="A4953" s="80" t="s">
        <v>5278</v>
      </c>
      <c r="B4953" s="79" t="s">
        <v>7638</v>
      </c>
    </row>
    <row r="4954" spans="1:2" ht="15">
      <c r="A4954" s="80" t="s">
        <v>5279</v>
      </c>
      <c r="B4954" s="79" t="s">
        <v>7638</v>
      </c>
    </row>
    <row r="4955" spans="1:2" ht="15">
      <c r="A4955" s="80" t="s">
        <v>5280</v>
      </c>
      <c r="B4955" s="79" t="s">
        <v>7638</v>
      </c>
    </row>
    <row r="4956" spans="1:2" ht="15">
      <c r="A4956" s="80" t="s">
        <v>5281</v>
      </c>
      <c r="B4956" s="79" t="s">
        <v>7638</v>
      </c>
    </row>
    <row r="4957" spans="1:2" ht="15">
      <c r="A4957" s="80" t="s">
        <v>5282</v>
      </c>
      <c r="B4957" s="79" t="s">
        <v>7638</v>
      </c>
    </row>
    <row r="4958" spans="1:2" ht="15">
      <c r="A4958" s="80" t="s">
        <v>5283</v>
      </c>
      <c r="B4958" s="79" t="s">
        <v>7638</v>
      </c>
    </row>
    <row r="4959" spans="1:2" ht="15">
      <c r="A4959" s="80" t="s">
        <v>5284</v>
      </c>
      <c r="B4959" s="79" t="s">
        <v>7638</v>
      </c>
    </row>
    <row r="4960" spans="1:2" ht="15">
      <c r="A4960" s="80" t="s">
        <v>5285</v>
      </c>
      <c r="B4960" s="79" t="s">
        <v>7638</v>
      </c>
    </row>
    <row r="4961" spans="1:2" ht="15">
      <c r="A4961" s="80" t="s">
        <v>5286</v>
      </c>
      <c r="B4961" s="79" t="s">
        <v>7638</v>
      </c>
    </row>
    <row r="4962" spans="1:2" ht="15">
      <c r="A4962" s="80" t="s">
        <v>5287</v>
      </c>
      <c r="B4962" s="79" t="s">
        <v>7638</v>
      </c>
    </row>
    <row r="4963" spans="1:2" ht="15">
      <c r="A4963" s="80" t="s">
        <v>5288</v>
      </c>
      <c r="B4963" s="79" t="s">
        <v>7638</v>
      </c>
    </row>
    <row r="4964" spans="1:2" ht="15">
      <c r="A4964" s="80" t="s">
        <v>5289</v>
      </c>
      <c r="B4964" s="79" t="s">
        <v>7638</v>
      </c>
    </row>
    <row r="4965" spans="1:2" ht="15">
      <c r="A4965" s="80" t="s">
        <v>5290</v>
      </c>
      <c r="B4965" s="79" t="s">
        <v>7638</v>
      </c>
    </row>
    <row r="4966" spans="1:2" ht="15">
      <c r="A4966" s="80" t="s">
        <v>5291</v>
      </c>
      <c r="B4966" s="79" t="s">
        <v>7638</v>
      </c>
    </row>
    <row r="4967" spans="1:2" ht="15">
      <c r="A4967" s="80" t="s">
        <v>5292</v>
      </c>
      <c r="B4967" s="79" t="s">
        <v>7638</v>
      </c>
    </row>
    <row r="4968" spans="1:2" ht="15">
      <c r="A4968" s="80" t="s">
        <v>5293</v>
      </c>
      <c r="B4968" s="79" t="s">
        <v>7638</v>
      </c>
    </row>
    <row r="4969" spans="1:2" ht="15">
      <c r="A4969" s="80" t="s">
        <v>5294</v>
      </c>
      <c r="B4969" s="79" t="s">
        <v>7638</v>
      </c>
    </row>
    <row r="4970" spans="1:2" ht="15">
      <c r="A4970" s="80" t="s">
        <v>5295</v>
      </c>
      <c r="B4970" s="79" t="s">
        <v>7638</v>
      </c>
    </row>
    <row r="4971" spans="1:2" ht="15">
      <c r="A4971" s="80" t="s">
        <v>5296</v>
      </c>
      <c r="B4971" s="79" t="s">
        <v>7638</v>
      </c>
    </row>
    <row r="4972" spans="1:2" ht="15">
      <c r="A4972" s="80" t="s">
        <v>5297</v>
      </c>
      <c r="B4972" s="79" t="s">
        <v>7638</v>
      </c>
    </row>
    <row r="4973" spans="1:2" ht="15">
      <c r="A4973" s="80" t="s">
        <v>5298</v>
      </c>
      <c r="B4973" s="79" t="s">
        <v>7638</v>
      </c>
    </row>
    <row r="4974" spans="1:2" ht="15">
      <c r="A4974" s="80" t="s">
        <v>5299</v>
      </c>
      <c r="B4974" s="79" t="s">
        <v>7638</v>
      </c>
    </row>
    <row r="4975" spans="1:2" ht="15">
      <c r="A4975" s="80" t="s">
        <v>5300</v>
      </c>
      <c r="B4975" s="79" t="s">
        <v>7638</v>
      </c>
    </row>
    <row r="4976" spans="1:2" ht="15">
      <c r="A4976" s="80" t="s">
        <v>5301</v>
      </c>
      <c r="B4976" s="79" t="s">
        <v>7638</v>
      </c>
    </row>
    <row r="4977" spans="1:2" ht="15">
      <c r="A4977" s="80" t="s">
        <v>5302</v>
      </c>
      <c r="B4977" s="79" t="s">
        <v>7638</v>
      </c>
    </row>
    <row r="4978" spans="1:2" ht="15">
      <c r="A4978" s="80" t="s">
        <v>5303</v>
      </c>
      <c r="B4978" s="79" t="s">
        <v>7638</v>
      </c>
    </row>
    <row r="4979" spans="1:2" ht="15">
      <c r="A4979" s="80" t="s">
        <v>5304</v>
      </c>
      <c r="B4979" s="79" t="s">
        <v>7638</v>
      </c>
    </row>
    <row r="4980" spans="1:2" ht="15">
      <c r="A4980" s="80" t="s">
        <v>5305</v>
      </c>
      <c r="B4980" s="79" t="s">
        <v>7638</v>
      </c>
    </row>
    <row r="4981" spans="1:2" ht="15">
      <c r="A4981" s="80" t="s">
        <v>5306</v>
      </c>
      <c r="B4981" s="79" t="s">
        <v>7638</v>
      </c>
    </row>
    <row r="4982" spans="1:2" ht="15">
      <c r="A4982" s="80" t="s">
        <v>5307</v>
      </c>
      <c r="B4982" s="79" t="s">
        <v>7638</v>
      </c>
    </row>
    <row r="4983" spans="1:2" ht="15">
      <c r="A4983" s="80" t="s">
        <v>5308</v>
      </c>
      <c r="B4983" s="79" t="s">
        <v>7638</v>
      </c>
    </row>
    <row r="4984" spans="1:2" ht="15">
      <c r="A4984" s="80" t="s">
        <v>5309</v>
      </c>
      <c r="B4984" s="79" t="s">
        <v>7638</v>
      </c>
    </row>
    <row r="4985" spans="1:2" ht="15">
      <c r="A4985" s="80" t="s">
        <v>5310</v>
      </c>
      <c r="B4985" s="79" t="s">
        <v>7638</v>
      </c>
    </row>
    <row r="4986" spans="1:2" ht="15">
      <c r="A4986" s="80" t="s">
        <v>5311</v>
      </c>
      <c r="B4986" s="79" t="s">
        <v>7638</v>
      </c>
    </row>
    <row r="4987" spans="1:2" ht="15">
      <c r="A4987" s="80" t="s">
        <v>5312</v>
      </c>
      <c r="B4987" s="79" t="s">
        <v>7638</v>
      </c>
    </row>
    <row r="4988" spans="1:2" ht="15">
      <c r="A4988" s="80" t="s">
        <v>5313</v>
      </c>
      <c r="B4988" s="79" t="s">
        <v>7638</v>
      </c>
    </row>
    <row r="4989" spans="1:2" ht="15">
      <c r="A4989" s="80" t="s">
        <v>5314</v>
      </c>
      <c r="B4989" s="79" t="s">
        <v>7638</v>
      </c>
    </row>
    <row r="4990" spans="1:2" ht="15">
      <c r="A4990" s="80" t="s">
        <v>5315</v>
      </c>
      <c r="B4990" s="79" t="s">
        <v>7638</v>
      </c>
    </row>
    <row r="4991" spans="1:2" ht="15">
      <c r="A4991" s="80" t="s">
        <v>5316</v>
      </c>
      <c r="B4991" s="79" t="s">
        <v>7638</v>
      </c>
    </row>
    <row r="4992" spans="1:2" ht="15">
      <c r="A4992" s="80" t="s">
        <v>5317</v>
      </c>
      <c r="B4992" s="79" t="s">
        <v>7638</v>
      </c>
    </row>
    <row r="4993" spans="1:2" ht="15">
      <c r="A4993" s="80" t="s">
        <v>5318</v>
      </c>
      <c r="B4993" s="79" t="s">
        <v>7638</v>
      </c>
    </row>
    <row r="4994" spans="1:2" ht="15">
      <c r="A4994" s="80" t="s">
        <v>5319</v>
      </c>
      <c r="B4994" s="79" t="s">
        <v>7638</v>
      </c>
    </row>
    <row r="4995" spans="1:2" ht="15">
      <c r="A4995" s="80" t="s">
        <v>5320</v>
      </c>
      <c r="B4995" s="79" t="s">
        <v>7638</v>
      </c>
    </row>
    <row r="4996" spans="1:2" ht="15">
      <c r="A4996" s="80" t="s">
        <v>5321</v>
      </c>
      <c r="B4996" s="79" t="s">
        <v>7638</v>
      </c>
    </row>
    <row r="4997" spans="1:2" ht="15">
      <c r="A4997" s="80" t="s">
        <v>5322</v>
      </c>
      <c r="B4997" s="79" t="s">
        <v>7638</v>
      </c>
    </row>
    <row r="4998" spans="1:2" ht="15">
      <c r="A4998" s="80" t="s">
        <v>5323</v>
      </c>
      <c r="B4998" s="79" t="s">
        <v>7638</v>
      </c>
    </row>
    <row r="4999" spans="1:2" ht="15">
      <c r="A4999" s="80" t="s">
        <v>5324</v>
      </c>
      <c r="B4999" s="79" t="s">
        <v>7638</v>
      </c>
    </row>
    <row r="5000" spans="1:2" ht="15">
      <c r="A5000" s="80" t="s">
        <v>5325</v>
      </c>
      <c r="B5000" s="79" t="s">
        <v>7638</v>
      </c>
    </row>
    <row r="5001" spans="1:2" ht="15">
      <c r="A5001" s="80" t="s">
        <v>5326</v>
      </c>
      <c r="B5001" s="79" t="s">
        <v>7638</v>
      </c>
    </row>
    <row r="5002" spans="1:2" ht="15">
      <c r="A5002" s="80" t="s">
        <v>5327</v>
      </c>
      <c r="B5002" s="79" t="s">
        <v>7638</v>
      </c>
    </row>
    <row r="5003" spans="1:2" ht="15">
      <c r="A5003" s="80" t="s">
        <v>5328</v>
      </c>
      <c r="B5003" s="79" t="s">
        <v>7638</v>
      </c>
    </row>
    <row r="5004" spans="1:2" ht="15">
      <c r="A5004" s="80" t="s">
        <v>5329</v>
      </c>
      <c r="B5004" s="79" t="s">
        <v>7638</v>
      </c>
    </row>
    <row r="5005" spans="1:2" ht="15">
      <c r="A5005" s="80" t="s">
        <v>5330</v>
      </c>
      <c r="B5005" s="79" t="s">
        <v>7638</v>
      </c>
    </row>
    <row r="5006" spans="1:2" ht="15">
      <c r="A5006" s="80" t="s">
        <v>5331</v>
      </c>
      <c r="B5006" s="79" t="s">
        <v>7638</v>
      </c>
    </row>
    <row r="5007" spans="1:2" ht="15">
      <c r="A5007" s="80" t="s">
        <v>5332</v>
      </c>
      <c r="B5007" s="79" t="s">
        <v>7638</v>
      </c>
    </row>
    <row r="5008" spans="1:2" ht="15">
      <c r="A5008" s="80" t="s">
        <v>5333</v>
      </c>
      <c r="B5008" s="79" t="s">
        <v>7638</v>
      </c>
    </row>
    <row r="5009" spans="1:2" ht="15">
      <c r="A5009" s="80" t="s">
        <v>5334</v>
      </c>
      <c r="B5009" s="79" t="s">
        <v>7638</v>
      </c>
    </row>
    <row r="5010" spans="1:2" ht="15">
      <c r="A5010" s="80" t="s">
        <v>5335</v>
      </c>
      <c r="B5010" s="79" t="s">
        <v>7638</v>
      </c>
    </row>
    <row r="5011" spans="1:2" ht="15">
      <c r="A5011" s="80" t="s">
        <v>5336</v>
      </c>
      <c r="B5011" s="79" t="s">
        <v>7638</v>
      </c>
    </row>
    <row r="5012" spans="1:2" ht="15">
      <c r="A5012" s="80" t="s">
        <v>5337</v>
      </c>
      <c r="B5012" s="79" t="s">
        <v>7638</v>
      </c>
    </row>
    <row r="5013" spans="1:2" ht="15">
      <c r="A5013" s="80" t="s">
        <v>5338</v>
      </c>
      <c r="B5013" s="79" t="s">
        <v>7638</v>
      </c>
    </row>
    <row r="5014" spans="1:2" ht="15">
      <c r="A5014" s="80" t="s">
        <v>5339</v>
      </c>
      <c r="B5014" s="79" t="s">
        <v>7638</v>
      </c>
    </row>
    <row r="5015" spans="1:2" ht="15">
      <c r="A5015" s="80" t="s">
        <v>5340</v>
      </c>
      <c r="B5015" s="79" t="s">
        <v>7638</v>
      </c>
    </row>
    <row r="5016" spans="1:2" ht="15">
      <c r="A5016" s="80" t="s">
        <v>5341</v>
      </c>
      <c r="B5016" s="79" t="s">
        <v>7638</v>
      </c>
    </row>
    <row r="5017" spans="1:2" ht="15">
      <c r="A5017" s="80" t="s">
        <v>5342</v>
      </c>
      <c r="B5017" s="79" t="s">
        <v>7638</v>
      </c>
    </row>
    <row r="5018" spans="1:2" ht="15">
      <c r="A5018" s="80" t="s">
        <v>5343</v>
      </c>
      <c r="B5018" s="79" t="s">
        <v>7638</v>
      </c>
    </row>
    <row r="5019" spans="1:2" ht="15">
      <c r="A5019" s="80" t="s">
        <v>5344</v>
      </c>
      <c r="B5019" s="79" t="s">
        <v>7638</v>
      </c>
    </row>
    <row r="5020" spans="1:2" ht="15">
      <c r="A5020" s="80" t="s">
        <v>5345</v>
      </c>
      <c r="B5020" s="79" t="s">
        <v>7638</v>
      </c>
    </row>
    <row r="5021" spans="1:2" ht="15">
      <c r="A5021" s="80" t="s">
        <v>5346</v>
      </c>
      <c r="B5021" s="79" t="s">
        <v>7638</v>
      </c>
    </row>
    <row r="5022" spans="1:2" ht="15">
      <c r="A5022" s="80" t="s">
        <v>5347</v>
      </c>
      <c r="B5022" s="79" t="s">
        <v>7638</v>
      </c>
    </row>
    <row r="5023" spans="1:2" ht="15">
      <c r="A5023" s="80" t="s">
        <v>5348</v>
      </c>
      <c r="B5023" s="79" t="s">
        <v>7638</v>
      </c>
    </row>
    <row r="5024" spans="1:2" ht="15">
      <c r="A5024" s="80" t="s">
        <v>5349</v>
      </c>
      <c r="B5024" s="79" t="s">
        <v>7638</v>
      </c>
    </row>
    <row r="5025" spans="1:2" ht="15">
      <c r="A5025" s="80" t="s">
        <v>5350</v>
      </c>
      <c r="B5025" s="79" t="s">
        <v>7638</v>
      </c>
    </row>
    <row r="5026" spans="1:2" ht="15">
      <c r="A5026" s="80" t="s">
        <v>5351</v>
      </c>
      <c r="B5026" s="79" t="s">
        <v>7638</v>
      </c>
    </row>
    <row r="5027" spans="1:2" ht="15">
      <c r="A5027" s="80" t="s">
        <v>5352</v>
      </c>
      <c r="B5027" s="79" t="s">
        <v>7638</v>
      </c>
    </row>
    <row r="5028" spans="1:2" ht="15">
      <c r="A5028" s="80" t="s">
        <v>5353</v>
      </c>
      <c r="B5028" s="79" t="s">
        <v>7638</v>
      </c>
    </row>
    <row r="5029" spans="1:2" ht="15">
      <c r="A5029" s="80" t="s">
        <v>5354</v>
      </c>
      <c r="B5029" s="79" t="s">
        <v>7638</v>
      </c>
    </row>
    <row r="5030" spans="1:2" ht="15">
      <c r="A5030" s="80" t="s">
        <v>5355</v>
      </c>
      <c r="B5030" s="79" t="s">
        <v>7638</v>
      </c>
    </row>
    <row r="5031" spans="1:2" ht="15">
      <c r="A5031" s="80" t="s">
        <v>5356</v>
      </c>
      <c r="B5031" s="79" t="s">
        <v>7638</v>
      </c>
    </row>
    <row r="5032" spans="1:2" ht="15">
      <c r="A5032" s="80" t="s">
        <v>5357</v>
      </c>
      <c r="B5032" s="79" t="s">
        <v>7638</v>
      </c>
    </row>
    <row r="5033" spans="1:2" ht="15">
      <c r="A5033" s="80" t="s">
        <v>5358</v>
      </c>
      <c r="B5033" s="79" t="s">
        <v>7638</v>
      </c>
    </row>
    <row r="5034" spans="1:2" ht="15">
      <c r="A5034" s="80" t="s">
        <v>5359</v>
      </c>
      <c r="B5034" s="79" t="s">
        <v>7638</v>
      </c>
    </row>
    <row r="5035" spans="1:2" ht="15">
      <c r="A5035" s="80" t="s">
        <v>5360</v>
      </c>
      <c r="B5035" s="79" t="s">
        <v>7638</v>
      </c>
    </row>
    <row r="5036" spans="1:2" ht="15">
      <c r="A5036" s="80" t="s">
        <v>5361</v>
      </c>
      <c r="B5036" s="79" t="s">
        <v>7638</v>
      </c>
    </row>
    <row r="5037" spans="1:2" ht="15">
      <c r="A5037" s="80" t="s">
        <v>5362</v>
      </c>
      <c r="B5037" s="79" t="s">
        <v>7638</v>
      </c>
    </row>
    <row r="5038" spans="1:2" ht="15">
      <c r="A5038" s="80" t="s">
        <v>5363</v>
      </c>
      <c r="B5038" s="79" t="s">
        <v>7638</v>
      </c>
    </row>
    <row r="5039" spans="1:2" ht="15">
      <c r="A5039" s="80" t="s">
        <v>5364</v>
      </c>
      <c r="B5039" s="79" t="s">
        <v>7638</v>
      </c>
    </row>
    <row r="5040" spans="1:2" ht="15">
      <c r="A5040" s="80" t="s">
        <v>5365</v>
      </c>
      <c r="B5040" s="79" t="s">
        <v>7638</v>
      </c>
    </row>
    <row r="5041" spans="1:2" ht="15">
      <c r="A5041" s="80" t="s">
        <v>5366</v>
      </c>
      <c r="B5041" s="79" t="s">
        <v>7638</v>
      </c>
    </row>
    <row r="5042" spans="1:2" ht="15">
      <c r="A5042" s="80" t="s">
        <v>5367</v>
      </c>
      <c r="B5042" s="79" t="s">
        <v>7638</v>
      </c>
    </row>
    <row r="5043" spans="1:2" ht="15">
      <c r="A5043" s="80" t="s">
        <v>5368</v>
      </c>
      <c r="B5043" s="79" t="s">
        <v>7638</v>
      </c>
    </row>
    <row r="5044" spans="1:2" ht="15">
      <c r="A5044" s="80" t="s">
        <v>5369</v>
      </c>
      <c r="B5044" s="79" t="s">
        <v>7638</v>
      </c>
    </row>
    <row r="5045" spans="1:2" ht="15">
      <c r="A5045" s="80" t="s">
        <v>5370</v>
      </c>
      <c r="B5045" s="79" t="s">
        <v>7638</v>
      </c>
    </row>
    <row r="5046" spans="1:2" ht="15">
      <c r="A5046" s="80" t="s">
        <v>5371</v>
      </c>
      <c r="B5046" s="79" t="s">
        <v>7638</v>
      </c>
    </row>
    <row r="5047" spans="1:2" ht="15">
      <c r="A5047" s="80" t="s">
        <v>5372</v>
      </c>
      <c r="B5047" s="79" t="s">
        <v>7638</v>
      </c>
    </row>
    <row r="5048" spans="1:2" ht="15">
      <c r="A5048" s="80" t="s">
        <v>5373</v>
      </c>
      <c r="B5048" s="79" t="s">
        <v>7638</v>
      </c>
    </row>
    <row r="5049" spans="1:2" ht="15">
      <c r="A5049" s="80" t="s">
        <v>5374</v>
      </c>
      <c r="B5049" s="79" t="s">
        <v>7638</v>
      </c>
    </row>
    <row r="5050" spans="1:2" ht="15">
      <c r="A5050" s="80" t="s">
        <v>5375</v>
      </c>
      <c r="B5050" s="79" t="s">
        <v>7638</v>
      </c>
    </row>
    <row r="5051" spans="1:2" ht="15">
      <c r="A5051" s="80" t="s">
        <v>5376</v>
      </c>
      <c r="B5051" s="79" t="s">
        <v>7638</v>
      </c>
    </row>
    <row r="5052" spans="1:2" ht="15">
      <c r="A5052" s="80" t="s">
        <v>5377</v>
      </c>
      <c r="B5052" s="79" t="s">
        <v>7638</v>
      </c>
    </row>
    <row r="5053" spans="1:2" ht="15">
      <c r="A5053" s="80" t="s">
        <v>5378</v>
      </c>
      <c r="B5053" s="79" t="s">
        <v>7638</v>
      </c>
    </row>
    <row r="5054" spans="1:2" ht="15">
      <c r="A5054" s="80" t="s">
        <v>5379</v>
      </c>
      <c r="B5054" s="79" t="s">
        <v>7638</v>
      </c>
    </row>
    <row r="5055" spans="1:2" ht="15">
      <c r="A5055" s="80" t="s">
        <v>5380</v>
      </c>
      <c r="B5055" s="79" t="s">
        <v>7638</v>
      </c>
    </row>
    <row r="5056" spans="1:2" ht="15">
      <c r="A5056" s="80" t="s">
        <v>5381</v>
      </c>
      <c r="B5056" s="79" t="s">
        <v>7638</v>
      </c>
    </row>
    <row r="5057" spans="1:2" ht="15">
      <c r="A5057" s="80" t="s">
        <v>5382</v>
      </c>
      <c r="B5057" s="79" t="s">
        <v>7638</v>
      </c>
    </row>
    <row r="5058" spans="1:2" ht="15">
      <c r="A5058" s="80" t="s">
        <v>5383</v>
      </c>
      <c r="B5058" s="79" t="s">
        <v>7638</v>
      </c>
    </row>
    <row r="5059" spans="1:2" ht="15">
      <c r="A5059" s="80" t="s">
        <v>5384</v>
      </c>
      <c r="B5059" s="79" t="s">
        <v>7638</v>
      </c>
    </row>
    <row r="5060" spans="1:2" ht="15">
      <c r="A5060" s="80" t="s">
        <v>5385</v>
      </c>
      <c r="B5060" s="79" t="s">
        <v>7638</v>
      </c>
    </row>
    <row r="5061" spans="1:2" ht="15">
      <c r="A5061" s="80" t="s">
        <v>5386</v>
      </c>
      <c r="B5061" s="79" t="s">
        <v>7638</v>
      </c>
    </row>
    <row r="5062" spans="1:2" ht="15">
      <c r="A5062" s="80" t="s">
        <v>5387</v>
      </c>
      <c r="B5062" s="79" t="s">
        <v>7638</v>
      </c>
    </row>
    <row r="5063" spans="1:2" ht="15">
      <c r="A5063" s="80" t="s">
        <v>5388</v>
      </c>
      <c r="B5063" s="79" t="s">
        <v>7638</v>
      </c>
    </row>
    <row r="5064" spans="1:2" ht="15">
      <c r="A5064" s="80" t="s">
        <v>5389</v>
      </c>
      <c r="B5064" s="79" t="s">
        <v>7638</v>
      </c>
    </row>
    <row r="5065" spans="1:2" ht="15">
      <c r="A5065" s="80" t="s">
        <v>5390</v>
      </c>
      <c r="B5065" s="79" t="s">
        <v>7638</v>
      </c>
    </row>
    <row r="5066" spans="1:2" ht="15">
      <c r="A5066" s="80" t="s">
        <v>5391</v>
      </c>
      <c r="B5066" s="79" t="s">
        <v>7638</v>
      </c>
    </row>
    <row r="5067" spans="1:2" ht="15">
      <c r="A5067" s="80" t="s">
        <v>5392</v>
      </c>
      <c r="B5067" s="79" t="s">
        <v>7638</v>
      </c>
    </row>
    <row r="5068" spans="1:2" ht="15">
      <c r="A5068" s="80" t="s">
        <v>5393</v>
      </c>
      <c r="B5068" s="79" t="s">
        <v>7638</v>
      </c>
    </row>
    <row r="5069" spans="1:2" ht="15">
      <c r="A5069" s="80" t="s">
        <v>5394</v>
      </c>
      <c r="B5069" s="79" t="s">
        <v>7638</v>
      </c>
    </row>
    <row r="5070" spans="1:2" ht="15">
      <c r="A5070" s="80" t="s">
        <v>5395</v>
      </c>
      <c r="B5070" s="79" t="s">
        <v>7638</v>
      </c>
    </row>
    <row r="5071" spans="1:2" ht="15">
      <c r="A5071" s="80" t="s">
        <v>5396</v>
      </c>
      <c r="B5071" s="79" t="s">
        <v>7638</v>
      </c>
    </row>
    <row r="5072" spans="1:2" ht="15">
      <c r="A5072" s="80" t="s">
        <v>5397</v>
      </c>
      <c r="B5072" s="79" t="s">
        <v>7638</v>
      </c>
    </row>
    <row r="5073" spans="1:2" ht="15">
      <c r="A5073" s="80" t="s">
        <v>5398</v>
      </c>
      <c r="B5073" s="79" t="s">
        <v>7638</v>
      </c>
    </row>
    <row r="5074" spans="1:2" ht="15">
      <c r="A5074" s="80" t="s">
        <v>5399</v>
      </c>
      <c r="B5074" s="79" t="s">
        <v>7638</v>
      </c>
    </row>
    <row r="5075" spans="1:2" ht="15">
      <c r="A5075" s="80" t="s">
        <v>5400</v>
      </c>
      <c r="B5075" s="79" t="s">
        <v>7638</v>
      </c>
    </row>
    <row r="5076" spans="1:2" ht="15">
      <c r="A5076" s="80" t="s">
        <v>5401</v>
      </c>
      <c r="B5076" s="79" t="s">
        <v>7638</v>
      </c>
    </row>
    <row r="5077" spans="1:2" ht="15">
      <c r="A5077" s="80" t="s">
        <v>5402</v>
      </c>
      <c r="B5077" s="79" t="s">
        <v>7638</v>
      </c>
    </row>
    <row r="5078" spans="1:2" ht="15">
      <c r="A5078" s="80" t="s">
        <v>5403</v>
      </c>
      <c r="B5078" s="79" t="s">
        <v>7638</v>
      </c>
    </row>
    <row r="5079" spans="1:2" ht="15">
      <c r="A5079" s="80" t="s">
        <v>5404</v>
      </c>
      <c r="B5079" s="79" t="s">
        <v>7638</v>
      </c>
    </row>
    <row r="5080" spans="1:2" ht="15">
      <c r="A5080" s="80" t="s">
        <v>5405</v>
      </c>
      <c r="B5080" s="79" t="s">
        <v>7638</v>
      </c>
    </row>
    <row r="5081" spans="1:2" ht="15">
      <c r="A5081" s="80" t="s">
        <v>5406</v>
      </c>
      <c r="B5081" s="79" t="s">
        <v>7638</v>
      </c>
    </row>
    <row r="5082" spans="1:2" ht="15">
      <c r="A5082" s="80" t="s">
        <v>5407</v>
      </c>
      <c r="B5082" s="79" t="s">
        <v>7638</v>
      </c>
    </row>
    <row r="5083" spans="1:2" ht="15">
      <c r="A5083" s="80" t="s">
        <v>5408</v>
      </c>
      <c r="B5083" s="79" t="s">
        <v>7638</v>
      </c>
    </row>
    <row r="5084" spans="1:2" ht="15">
      <c r="A5084" s="80" t="s">
        <v>5409</v>
      </c>
      <c r="B5084" s="79" t="s">
        <v>7638</v>
      </c>
    </row>
    <row r="5085" spans="1:2" ht="15">
      <c r="A5085" s="80" t="s">
        <v>5410</v>
      </c>
      <c r="B5085" s="79" t="s">
        <v>7638</v>
      </c>
    </row>
    <row r="5086" spans="1:2" ht="15">
      <c r="A5086" s="80" t="s">
        <v>5411</v>
      </c>
      <c r="B5086" s="79" t="s">
        <v>7638</v>
      </c>
    </row>
    <row r="5087" spans="1:2" ht="15">
      <c r="A5087" s="80" t="s">
        <v>5412</v>
      </c>
      <c r="B5087" s="79" t="s">
        <v>7638</v>
      </c>
    </row>
    <row r="5088" spans="1:2" ht="15">
      <c r="A5088" s="80" t="s">
        <v>5413</v>
      </c>
      <c r="B5088" s="79" t="s">
        <v>7638</v>
      </c>
    </row>
    <row r="5089" spans="1:2" ht="15">
      <c r="A5089" s="80" t="s">
        <v>5414</v>
      </c>
      <c r="B5089" s="79" t="s">
        <v>7638</v>
      </c>
    </row>
    <row r="5090" spans="1:2" ht="15">
      <c r="A5090" s="80" t="s">
        <v>5415</v>
      </c>
      <c r="B5090" s="79" t="s">
        <v>7638</v>
      </c>
    </row>
    <row r="5091" spans="1:2" ht="15">
      <c r="A5091" s="80" t="s">
        <v>5416</v>
      </c>
      <c r="B5091" s="79" t="s">
        <v>7638</v>
      </c>
    </row>
    <row r="5092" spans="1:2" ht="15">
      <c r="A5092" s="80" t="s">
        <v>5417</v>
      </c>
      <c r="B5092" s="79" t="s">
        <v>7638</v>
      </c>
    </row>
    <row r="5093" spans="1:2" ht="15">
      <c r="A5093" s="80" t="s">
        <v>5418</v>
      </c>
      <c r="B5093" s="79" t="s">
        <v>7638</v>
      </c>
    </row>
    <row r="5094" spans="1:2" ht="15">
      <c r="A5094" s="80" t="s">
        <v>5419</v>
      </c>
      <c r="B5094" s="79" t="s">
        <v>7638</v>
      </c>
    </row>
    <row r="5095" spans="1:2" ht="15">
      <c r="A5095" s="80" t="s">
        <v>5420</v>
      </c>
      <c r="B5095" s="79" t="s">
        <v>7638</v>
      </c>
    </row>
    <row r="5096" spans="1:2" ht="15">
      <c r="A5096" s="80" t="s">
        <v>5421</v>
      </c>
      <c r="B5096" s="79" t="s">
        <v>7638</v>
      </c>
    </row>
    <row r="5097" spans="1:2" ht="15">
      <c r="A5097" s="80" t="s">
        <v>5422</v>
      </c>
      <c r="B5097" s="79" t="s">
        <v>7638</v>
      </c>
    </row>
    <row r="5098" spans="1:2" ht="15">
      <c r="A5098" s="80" t="s">
        <v>5423</v>
      </c>
      <c r="B5098" s="79" t="s">
        <v>7638</v>
      </c>
    </row>
    <row r="5099" spans="1:2" ht="15">
      <c r="A5099" s="80" t="s">
        <v>5424</v>
      </c>
      <c r="B5099" s="79" t="s">
        <v>7638</v>
      </c>
    </row>
    <row r="5100" spans="1:2" ht="15">
      <c r="A5100" s="80" t="s">
        <v>5425</v>
      </c>
      <c r="B5100" s="79" t="s">
        <v>7638</v>
      </c>
    </row>
    <row r="5101" spans="1:2" ht="15">
      <c r="A5101" s="80" t="s">
        <v>5426</v>
      </c>
      <c r="B5101" s="79" t="s">
        <v>7638</v>
      </c>
    </row>
    <row r="5102" spans="1:2" ht="15">
      <c r="A5102" s="80" t="s">
        <v>5427</v>
      </c>
      <c r="B5102" s="79" t="s">
        <v>7638</v>
      </c>
    </row>
    <row r="5103" spans="1:2" ht="15">
      <c r="A5103" s="80" t="s">
        <v>5428</v>
      </c>
      <c r="B5103" s="79" t="s">
        <v>7638</v>
      </c>
    </row>
    <row r="5104" spans="1:2" ht="15">
      <c r="A5104" s="80" t="s">
        <v>5429</v>
      </c>
      <c r="B5104" s="79" t="s">
        <v>7638</v>
      </c>
    </row>
    <row r="5105" spans="1:2" ht="15">
      <c r="A5105" s="80" t="s">
        <v>5430</v>
      </c>
      <c r="B5105" s="79" t="s">
        <v>7638</v>
      </c>
    </row>
    <row r="5106" spans="1:2" ht="15">
      <c r="A5106" s="80" t="s">
        <v>5431</v>
      </c>
      <c r="B5106" s="79" t="s">
        <v>7638</v>
      </c>
    </row>
    <row r="5107" spans="1:2" ht="15">
      <c r="A5107" s="80" t="s">
        <v>5432</v>
      </c>
      <c r="B5107" s="79" t="s">
        <v>7638</v>
      </c>
    </row>
    <row r="5108" spans="1:2" ht="15">
      <c r="A5108" s="80" t="s">
        <v>5433</v>
      </c>
      <c r="B5108" s="79" t="s">
        <v>7638</v>
      </c>
    </row>
    <row r="5109" spans="1:2" ht="15">
      <c r="A5109" s="80" t="s">
        <v>5434</v>
      </c>
      <c r="B5109" s="79" t="s">
        <v>7638</v>
      </c>
    </row>
    <row r="5110" spans="1:2" ht="15">
      <c r="A5110" s="80" t="s">
        <v>5435</v>
      </c>
      <c r="B5110" s="79" t="s">
        <v>7638</v>
      </c>
    </row>
    <row r="5111" spans="1:2" ht="15">
      <c r="A5111" s="80" t="s">
        <v>5436</v>
      </c>
      <c r="B5111" s="79" t="s">
        <v>7638</v>
      </c>
    </row>
    <row r="5112" spans="1:2" ht="15">
      <c r="A5112" s="80" t="s">
        <v>5437</v>
      </c>
      <c r="B5112" s="79" t="s">
        <v>7638</v>
      </c>
    </row>
    <row r="5113" spans="1:2" ht="15">
      <c r="A5113" s="80" t="s">
        <v>5438</v>
      </c>
      <c r="B5113" s="79" t="s">
        <v>7638</v>
      </c>
    </row>
    <row r="5114" spans="1:2" ht="15">
      <c r="A5114" s="80" t="s">
        <v>5439</v>
      </c>
      <c r="B5114" s="79" t="s">
        <v>7638</v>
      </c>
    </row>
    <row r="5115" spans="1:2" ht="15">
      <c r="A5115" s="80" t="s">
        <v>5440</v>
      </c>
      <c r="B5115" s="79" t="s">
        <v>7638</v>
      </c>
    </row>
    <row r="5116" spans="1:2" ht="15">
      <c r="A5116" s="80" t="s">
        <v>5441</v>
      </c>
      <c r="B5116" s="79" t="s">
        <v>7638</v>
      </c>
    </row>
    <row r="5117" spans="1:2" ht="15">
      <c r="A5117" s="80" t="s">
        <v>5442</v>
      </c>
      <c r="B5117" s="79" t="s">
        <v>7638</v>
      </c>
    </row>
    <row r="5118" spans="1:2" ht="15">
      <c r="A5118" s="80" t="s">
        <v>5443</v>
      </c>
      <c r="B5118" s="79" t="s">
        <v>7638</v>
      </c>
    </row>
    <row r="5119" spans="1:2" ht="15">
      <c r="A5119" s="80" t="s">
        <v>5444</v>
      </c>
      <c r="B5119" s="79" t="s">
        <v>7638</v>
      </c>
    </row>
    <row r="5120" spans="1:2" ht="15">
      <c r="A5120" s="80" t="s">
        <v>5445</v>
      </c>
      <c r="B5120" s="79" t="s">
        <v>7638</v>
      </c>
    </row>
    <row r="5121" spans="1:2" ht="15">
      <c r="A5121" s="80" t="s">
        <v>5446</v>
      </c>
      <c r="B5121" s="79" t="s">
        <v>7638</v>
      </c>
    </row>
    <row r="5122" spans="1:2" ht="15">
      <c r="A5122" s="80" t="s">
        <v>5447</v>
      </c>
      <c r="B5122" s="79" t="s">
        <v>7638</v>
      </c>
    </row>
    <row r="5123" spans="1:2" ht="15">
      <c r="A5123" s="80" t="s">
        <v>5448</v>
      </c>
      <c r="B5123" s="79" t="s">
        <v>7638</v>
      </c>
    </row>
    <row r="5124" spans="1:2" ht="15">
      <c r="A5124" s="80" t="s">
        <v>5449</v>
      </c>
      <c r="B5124" s="79" t="s">
        <v>7638</v>
      </c>
    </row>
    <row r="5125" spans="1:2" ht="15">
      <c r="A5125" s="80" t="s">
        <v>5450</v>
      </c>
      <c r="B5125" s="79" t="s">
        <v>7638</v>
      </c>
    </row>
    <row r="5126" spans="1:2" ht="15">
      <c r="A5126" s="80" t="s">
        <v>5451</v>
      </c>
      <c r="B5126" s="79" t="s">
        <v>7638</v>
      </c>
    </row>
    <row r="5127" spans="1:2" ht="15">
      <c r="A5127" s="80" t="s">
        <v>5452</v>
      </c>
      <c r="B5127" s="79" t="s">
        <v>7638</v>
      </c>
    </row>
    <row r="5128" spans="1:2" ht="15">
      <c r="A5128" s="80" t="s">
        <v>5453</v>
      </c>
      <c r="B5128" s="79" t="s">
        <v>7638</v>
      </c>
    </row>
    <row r="5129" spans="1:2" ht="15">
      <c r="A5129" s="80" t="s">
        <v>5454</v>
      </c>
      <c r="B5129" s="79" t="s">
        <v>7638</v>
      </c>
    </row>
    <row r="5130" spans="1:2" ht="15">
      <c r="A5130" s="80" t="s">
        <v>5455</v>
      </c>
      <c r="B5130" s="79" t="s">
        <v>7638</v>
      </c>
    </row>
    <row r="5131" spans="1:2" ht="15">
      <c r="A5131" s="80" t="s">
        <v>5456</v>
      </c>
      <c r="B5131" s="79" t="s">
        <v>7638</v>
      </c>
    </row>
    <row r="5132" spans="1:2" ht="15">
      <c r="A5132" s="80" t="s">
        <v>5457</v>
      </c>
      <c r="B5132" s="79" t="s">
        <v>7638</v>
      </c>
    </row>
    <row r="5133" spans="1:2" ht="15">
      <c r="A5133" s="80" t="s">
        <v>5458</v>
      </c>
      <c r="B5133" s="79" t="s">
        <v>7638</v>
      </c>
    </row>
    <row r="5134" spans="1:2" ht="15">
      <c r="A5134" s="80" t="s">
        <v>5459</v>
      </c>
      <c r="B5134" s="79" t="s">
        <v>7638</v>
      </c>
    </row>
    <row r="5135" spans="1:2" ht="15">
      <c r="A5135" s="80" t="s">
        <v>5460</v>
      </c>
      <c r="B5135" s="79" t="s">
        <v>7638</v>
      </c>
    </row>
    <row r="5136" spans="1:2" ht="15">
      <c r="A5136" s="80" t="s">
        <v>5461</v>
      </c>
      <c r="B5136" s="79" t="s">
        <v>7638</v>
      </c>
    </row>
    <row r="5137" spans="1:2" ht="15">
      <c r="A5137" s="80" t="s">
        <v>5462</v>
      </c>
      <c r="B5137" s="79" t="s">
        <v>7638</v>
      </c>
    </row>
    <row r="5138" spans="1:2" ht="15">
      <c r="A5138" s="80" t="s">
        <v>5463</v>
      </c>
      <c r="B5138" s="79" t="s">
        <v>7638</v>
      </c>
    </row>
    <row r="5139" spans="1:2" ht="15">
      <c r="A5139" s="80" t="s">
        <v>5464</v>
      </c>
      <c r="B5139" s="79" t="s">
        <v>7638</v>
      </c>
    </row>
    <row r="5140" spans="1:2" ht="15">
      <c r="A5140" s="80" t="s">
        <v>5465</v>
      </c>
      <c r="B5140" s="79" t="s">
        <v>7638</v>
      </c>
    </row>
    <row r="5141" spans="1:2" ht="15">
      <c r="A5141" s="80" t="s">
        <v>5466</v>
      </c>
      <c r="B5141" s="79" t="s">
        <v>7638</v>
      </c>
    </row>
    <row r="5142" spans="1:2" ht="15">
      <c r="A5142" s="80" t="s">
        <v>5467</v>
      </c>
      <c r="B5142" s="79" t="s">
        <v>7638</v>
      </c>
    </row>
    <row r="5143" spans="1:2" ht="15">
      <c r="A5143" s="80" t="s">
        <v>5468</v>
      </c>
      <c r="B5143" s="79" t="s">
        <v>7638</v>
      </c>
    </row>
    <row r="5144" spans="1:2" ht="15">
      <c r="A5144" s="80" t="s">
        <v>5469</v>
      </c>
      <c r="B5144" s="79" t="s">
        <v>7638</v>
      </c>
    </row>
    <row r="5145" spans="1:2" ht="15">
      <c r="A5145" s="80" t="s">
        <v>5470</v>
      </c>
      <c r="B5145" s="79" t="s">
        <v>7638</v>
      </c>
    </row>
    <row r="5146" spans="1:2" ht="15">
      <c r="A5146" s="80" t="s">
        <v>5471</v>
      </c>
      <c r="B5146" s="79" t="s">
        <v>7638</v>
      </c>
    </row>
    <row r="5147" spans="1:2" ht="15">
      <c r="A5147" s="80" t="s">
        <v>5472</v>
      </c>
      <c r="B5147" s="79" t="s">
        <v>7638</v>
      </c>
    </row>
    <row r="5148" spans="1:2" ht="15">
      <c r="A5148" s="80" t="s">
        <v>5473</v>
      </c>
      <c r="B5148" s="79" t="s">
        <v>7638</v>
      </c>
    </row>
    <row r="5149" spans="1:2" ht="15">
      <c r="A5149" s="80" t="s">
        <v>5474</v>
      </c>
      <c r="B5149" s="79" t="s">
        <v>7638</v>
      </c>
    </row>
    <row r="5150" spans="1:2" ht="15">
      <c r="A5150" s="80" t="s">
        <v>5475</v>
      </c>
      <c r="B5150" s="79" t="s">
        <v>7638</v>
      </c>
    </row>
    <row r="5151" spans="1:2" ht="15">
      <c r="A5151" s="80" t="s">
        <v>5476</v>
      </c>
      <c r="B5151" s="79" t="s">
        <v>7638</v>
      </c>
    </row>
    <row r="5152" spans="1:2" ht="15">
      <c r="A5152" s="80" t="s">
        <v>5477</v>
      </c>
      <c r="B5152" s="79" t="s">
        <v>7638</v>
      </c>
    </row>
    <row r="5153" spans="1:2" ht="15">
      <c r="A5153" s="80" t="s">
        <v>5478</v>
      </c>
      <c r="B5153" s="79" t="s">
        <v>7638</v>
      </c>
    </row>
    <row r="5154" spans="1:2" ht="15">
      <c r="A5154" s="80" t="s">
        <v>5479</v>
      </c>
      <c r="B5154" s="79" t="s">
        <v>7638</v>
      </c>
    </row>
    <row r="5155" spans="1:2" ht="15">
      <c r="A5155" s="80" t="s">
        <v>5480</v>
      </c>
      <c r="B5155" s="79" t="s">
        <v>7638</v>
      </c>
    </row>
    <row r="5156" spans="1:2" ht="15">
      <c r="A5156" s="80" t="s">
        <v>5481</v>
      </c>
      <c r="B5156" s="79" t="s">
        <v>7638</v>
      </c>
    </row>
    <row r="5157" spans="1:2" ht="15">
      <c r="A5157" s="80" t="s">
        <v>5482</v>
      </c>
      <c r="B5157" s="79" t="s">
        <v>7638</v>
      </c>
    </row>
    <row r="5158" spans="1:2" ht="15">
      <c r="A5158" s="80" t="s">
        <v>5483</v>
      </c>
      <c r="B5158" s="79" t="s">
        <v>7638</v>
      </c>
    </row>
    <row r="5159" spans="1:2" ht="15">
      <c r="A5159" s="80" t="s">
        <v>5484</v>
      </c>
      <c r="B5159" s="79" t="s">
        <v>7638</v>
      </c>
    </row>
    <row r="5160" spans="1:2" ht="15">
      <c r="A5160" s="80" t="s">
        <v>5485</v>
      </c>
      <c r="B5160" s="79" t="s">
        <v>7638</v>
      </c>
    </row>
    <row r="5161" spans="1:2" ht="15">
      <c r="A5161" s="80" t="s">
        <v>5486</v>
      </c>
      <c r="B5161" s="79" t="s">
        <v>7638</v>
      </c>
    </row>
    <row r="5162" spans="1:2" ht="15">
      <c r="A5162" s="80" t="s">
        <v>5487</v>
      </c>
      <c r="B5162" s="79" t="s">
        <v>7638</v>
      </c>
    </row>
    <row r="5163" spans="1:2" ht="15">
      <c r="A5163" s="80" t="s">
        <v>5488</v>
      </c>
      <c r="B5163" s="79" t="s">
        <v>7638</v>
      </c>
    </row>
    <row r="5164" spans="1:2" ht="15">
      <c r="A5164" s="80" t="s">
        <v>5489</v>
      </c>
      <c r="B5164" s="79" t="s">
        <v>7638</v>
      </c>
    </row>
    <row r="5165" spans="1:2" ht="15">
      <c r="A5165" s="80" t="s">
        <v>5490</v>
      </c>
      <c r="B5165" s="79" t="s">
        <v>7638</v>
      </c>
    </row>
    <row r="5166" spans="1:2" ht="15">
      <c r="A5166" s="80" t="s">
        <v>5491</v>
      </c>
      <c r="B5166" s="79" t="s">
        <v>7638</v>
      </c>
    </row>
    <row r="5167" spans="1:2" ht="15">
      <c r="A5167" s="80" t="s">
        <v>5492</v>
      </c>
      <c r="B5167" s="79" t="s">
        <v>7638</v>
      </c>
    </row>
    <row r="5168" spans="1:2" ht="15">
      <c r="A5168" s="80" t="s">
        <v>5493</v>
      </c>
      <c r="B5168" s="79" t="s">
        <v>7638</v>
      </c>
    </row>
    <row r="5169" spans="1:2" ht="15">
      <c r="A5169" s="80" t="s">
        <v>5494</v>
      </c>
      <c r="B5169" s="79" t="s">
        <v>7638</v>
      </c>
    </row>
    <row r="5170" spans="1:2" ht="15">
      <c r="A5170" s="80" t="s">
        <v>5495</v>
      </c>
      <c r="B5170" s="79" t="s">
        <v>7638</v>
      </c>
    </row>
    <row r="5171" spans="1:2" ht="15">
      <c r="A5171" s="80" t="s">
        <v>5496</v>
      </c>
      <c r="B5171" s="79" t="s">
        <v>7638</v>
      </c>
    </row>
    <row r="5172" spans="1:2" ht="15">
      <c r="A5172" s="80" t="s">
        <v>5497</v>
      </c>
      <c r="B5172" s="79" t="s">
        <v>7638</v>
      </c>
    </row>
    <row r="5173" spans="1:2" ht="15">
      <c r="A5173" s="80" t="s">
        <v>5498</v>
      </c>
      <c r="B5173" s="79" t="s">
        <v>7638</v>
      </c>
    </row>
    <row r="5174" spans="1:2" ht="15">
      <c r="A5174" s="80" t="s">
        <v>5499</v>
      </c>
      <c r="B5174" s="79" t="s">
        <v>7638</v>
      </c>
    </row>
    <row r="5175" spans="1:2" ht="15">
      <c r="A5175" s="80" t="s">
        <v>5500</v>
      </c>
      <c r="B5175" s="79" t="s">
        <v>7638</v>
      </c>
    </row>
    <row r="5176" spans="1:2" ht="15">
      <c r="A5176" s="80" t="s">
        <v>5501</v>
      </c>
      <c r="B5176" s="79" t="s">
        <v>7638</v>
      </c>
    </row>
    <row r="5177" spans="1:2" ht="15">
      <c r="A5177" s="80" t="s">
        <v>5502</v>
      </c>
      <c r="B5177" s="79" t="s">
        <v>7638</v>
      </c>
    </row>
    <row r="5178" spans="1:2" ht="15">
      <c r="A5178" s="80" t="s">
        <v>5503</v>
      </c>
      <c r="B5178" s="79" t="s">
        <v>7638</v>
      </c>
    </row>
    <row r="5179" spans="1:2" ht="15">
      <c r="A5179" s="80" t="s">
        <v>5504</v>
      </c>
      <c r="B5179" s="79" t="s">
        <v>7638</v>
      </c>
    </row>
    <row r="5180" spans="1:2" ht="15">
      <c r="A5180" s="80" t="s">
        <v>5505</v>
      </c>
      <c r="B5180" s="79" t="s">
        <v>7638</v>
      </c>
    </row>
    <row r="5181" spans="1:2" ht="15">
      <c r="A5181" s="80" t="s">
        <v>5506</v>
      </c>
      <c r="B5181" s="79" t="s">
        <v>7638</v>
      </c>
    </row>
    <row r="5182" spans="1:2" ht="15">
      <c r="A5182" s="80" t="s">
        <v>5507</v>
      </c>
      <c r="B5182" s="79" t="s">
        <v>7638</v>
      </c>
    </row>
    <row r="5183" spans="1:2" ht="15">
      <c r="A5183" s="80" t="s">
        <v>5508</v>
      </c>
      <c r="B5183" s="79" t="s">
        <v>7638</v>
      </c>
    </row>
    <row r="5184" spans="1:2" ht="15">
      <c r="A5184" s="80" t="s">
        <v>5509</v>
      </c>
      <c r="B5184" s="79" t="s">
        <v>7638</v>
      </c>
    </row>
    <row r="5185" spans="1:2" ht="15">
      <c r="A5185" s="80" t="s">
        <v>5510</v>
      </c>
      <c r="B5185" s="79" t="s">
        <v>7638</v>
      </c>
    </row>
    <row r="5186" spans="1:2" ht="15">
      <c r="A5186" s="80" t="s">
        <v>5511</v>
      </c>
      <c r="B5186" s="79" t="s">
        <v>7638</v>
      </c>
    </row>
    <row r="5187" spans="1:2" ht="15">
      <c r="A5187" s="80" t="s">
        <v>5512</v>
      </c>
      <c r="B5187" s="79" t="s">
        <v>7638</v>
      </c>
    </row>
    <row r="5188" spans="1:2" ht="15">
      <c r="A5188" s="80" t="s">
        <v>5513</v>
      </c>
      <c r="B5188" s="79" t="s">
        <v>7638</v>
      </c>
    </row>
    <row r="5189" spans="1:2" ht="15">
      <c r="A5189" s="80" t="s">
        <v>5514</v>
      </c>
      <c r="B5189" s="79" t="s">
        <v>7638</v>
      </c>
    </row>
    <row r="5190" spans="1:2" ht="15">
      <c r="A5190" s="80" t="s">
        <v>5515</v>
      </c>
      <c r="B5190" s="79" t="s">
        <v>7638</v>
      </c>
    </row>
    <row r="5191" spans="1:2" ht="15">
      <c r="A5191" s="80" t="s">
        <v>5516</v>
      </c>
      <c r="B5191" s="79" t="s">
        <v>7638</v>
      </c>
    </row>
    <row r="5192" spans="1:2" ht="15">
      <c r="A5192" s="80" t="s">
        <v>5517</v>
      </c>
      <c r="B5192" s="79" t="s">
        <v>7638</v>
      </c>
    </row>
    <row r="5193" spans="1:2" ht="15">
      <c r="A5193" s="80" t="s">
        <v>5518</v>
      </c>
      <c r="B5193" s="79" t="s">
        <v>7638</v>
      </c>
    </row>
    <row r="5194" spans="1:2" ht="15">
      <c r="A5194" s="80" t="s">
        <v>5519</v>
      </c>
      <c r="B5194" s="79" t="s">
        <v>7638</v>
      </c>
    </row>
    <row r="5195" spans="1:2" ht="15">
      <c r="A5195" s="80" t="s">
        <v>5520</v>
      </c>
      <c r="B5195" s="79" t="s">
        <v>7638</v>
      </c>
    </row>
    <row r="5196" spans="1:2" ht="15">
      <c r="A5196" s="80" t="s">
        <v>5521</v>
      </c>
      <c r="B5196" s="79" t="s">
        <v>7638</v>
      </c>
    </row>
    <row r="5197" spans="1:2" ht="15">
      <c r="A5197" s="80" t="s">
        <v>5522</v>
      </c>
      <c r="B5197" s="79" t="s">
        <v>7638</v>
      </c>
    </row>
    <row r="5198" spans="1:2" ht="15">
      <c r="A5198" s="80" t="s">
        <v>5523</v>
      </c>
      <c r="B5198" s="79" t="s">
        <v>7638</v>
      </c>
    </row>
    <row r="5199" spans="1:2" ht="15">
      <c r="A5199" s="80" t="s">
        <v>5524</v>
      </c>
      <c r="B5199" s="79" t="s">
        <v>7638</v>
      </c>
    </row>
    <row r="5200" spans="1:2" ht="15">
      <c r="A5200" s="80" t="s">
        <v>5525</v>
      </c>
      <c r="B5200" s="79" t="s">
        <v>7638</v>
      </c>
    </row>
    <row r="5201" spans="1:2" ht="15">
      <c r="A5201" s="80" t="s">
        <v>5526</v>
      </c>
      <c r="B5201" s="79" t="s">
        <v>7638</v>
      </c>
    </row>
    <row r="5202" spans="1:2" ht="15">
      <c r="A5202" s="80" t="s">
        <v>5527</v>
      </c>
      <c r="B5202" s="79" t="s">
        <v>7638</v>
      </c>
    </row>
    <row r="5203" spans="1:2" ht="15">
      <c r="A5203" s="80" t="s">
        <v>5528</v>
      </c>
      <c r="B5203" s="79" t="s">
        <v>7638</v>
      </c>
    </row>
    <row r="5204" spans="1:2" ht="15">
      <c r="A5204" s="80" t="s">
        <v>5529</v>
      </c>
      <c r="B5204" s="79" t="s">
        <v>7638</v>
      </c>
    </row>
    <row r="5205" spans="1:2" ht="15">
      <c r="A5205" s="80" t="s">
        <v>5530</v>
      </c>
      <c r="B5205" s="79" t="s">
        <v>7638</v>
      </c>
    </row>
    <row r="5206" spans="1:2" ht="15">
      <c r="A5206" s="80" t="s">
        <v>5531</v>
      </c>
      <c r="B5206" s="79" t="s">
        <v>7638</v>
      </c>
    </row>
    <row r="5207" spans="1:2" ht="15">
      <c r="A5207" s="80" t="s">
        <v>5532</v>
      </c>
      <c r="B5207" s="79" t="s">
        <v>7638</v>
      </c>
    </row>
    <row r="5208" spans="1:2" ht="15">
      <c r="A5208" s="80" t="s">
        <v>5533</v>
      </c>
      <c r="B5208" s="79" t="s">
        <v>7638</v>
      </c>
    </row>
    <row r="5209" spans="1:2" ht="15">
      <c r="A5209" s="80" t="s">
        <v>5534</v>
      </c>
      <c r="B5209" s="79" t="s">
        <v>7638</v>
      </c>
    </row>
    <row r="5210" spans="1:2" ht="15">
      <c r="A5210" s="80" t="s">
        <v>5535</v>
      </c>
      <c r="B5210" s="79" t="s">
        <v>7638</v>
      </c>
    </row>
    <row r="5211" spans="1:2" ht="15">
      <c r="A5211" s="80" t="s">
        <v>5536</v>
      </c>
      <c r="B5211" s="79" t="s">
        <v>7638</v>
      </c>
    </row>
    <row r="5212" spans="1:2" ht="15">
      <c r="A5212" s="80" t="s">
        <v>5537</v>
      </c>
      <c r="B5212" s="79" t="s">
        <v>7638</v>
      </c>
    </row>
    <row r="5213" spans="1:2" ht="15">
      <c r="A5213" s="80" t="s">
        <v>5538</v>
      </c>
      <c r="B5213" s="79" t="s">
        <v>7638</v>
      </c>
    </row>
    <row r="5214" spans="1:2" ht="15">
      <c r="A5214" s="80" t="s">
        <v>5539</v>
      </c>
      <c r="B5214" s="79" t="s">
        <v>7638</v>
      </c>
    </row>
    <row r="5215" spans="1:2" ht="15">
      <c r="A5215" s="80" t="s">
        <v>5540</v>
      </c>
      <c r="B5215" s="79" t="s">
        <v>7638</v>
      </c>
    </row>
    <row r="5216" spans="1:2" ht="15">
      <c r="A5216" s="80" t="s">
        <v>5541</v>
      </c>
      <c r="B5216" s="79" t="s">
        <v>7638</v>
      </c>
    </row>
    <row r="5217" spans="1:2" ht="15">
      <c r="A5217" s="80" t="s">
        <v>5542</v>
      </c>
      <c r="B5217" s="79" t="s">
        <v>7638</v>
      </c>
    </row>
    <row r="5218" spans="1:2" ht="15">
      <c r="A5218" s="80" t="s">
        <v>5543</v>
      </c>
      <c r="B5218" s="79" t="s">
        <v>7638</v>
      </c>
    </row>
    <row r="5219" spans="1:2" ht="15">
      <c r="A5219" s="80" t="s">
        <v>5544</v>
      </c>
      <c r="B5219" s="79" t="s">
        <v>7638</v>
      </c>
    </row>
    <row r="5220" spans="1:2" ht="15">
      <c r="A5220" s="80" t="s">
        <v>5545</v>
      </c>
      <c r="B5220" s="79" t="s">
        <v>7638</v>
      </c>
    </row>
    <row r="5221" spans="1:2" ht="15">
      <c r="A5221" s="80" t="s">
        <v>5546</v>
      </c>
      <c r="B5221" s="79" t="s">
        <v>7638</v>
      </c>
    </row>
    <row r="5222" spans="1:2" ht="15">
      <c r="A5222" s="80" t="s">
        <v>5547</v>
      </c>
      <c r="B5222" s="79" t="s">
        <v>7638</v>
      </c>
    </row>
    <row r="5223" spans="1:2" ht="15">
      <c r="A5223" s="80" t="s">
        <v>5548</v>
      </c>
      <c r="B5223" s="79" t="s">
        <v>7638</v>
      </c>
    </row>
    <row r="5224" spans="1:2" ht="15">
      <c r="A5224" s="80" t="s">
        <v>5549</v>
      </c>
      <c r="B5224" s="79" t="s">
        <v>7638</v>
      </c>
    </row>
    <row r="5225" spans="1:2" ht="15">
      <c r="A5225" s="80" t="s">
        <v>5550</v>
      </c>
      <c r="B5225" s="79" t="s">
        <v>7638</v>
      </c>
    </row>
    <row r="5226" spans="1:2" ht="15">
      <c r="A5226" s="80" t="s">
        <v>5551</v>
      </c>
      <c r="B5226" s="79" t="s">
        <v>7638</v>
      </c>
    </row>
    <row r="5227" spans="1:2" ht="15">
      <c r="A5227" s="80" t="s">
        <v>5552</v>
      </c>
      <c r="B5227" s="79" t="s">
        <v>7638</v>
      </c>
    </row>
    <row r="5228" spans="1:2" ht="15">
      <c r="A5228" s="80" t="s">
        <v>5553</v>
      </c>
      <c r="B5228" s="79" t="s">
        <v>7638</v>
      </c>
    </row>
    <row r="5229" spans="1:2" ht="15">
      <c r="A5229" s="80" t="s">
        <v>5554</v>
      </c>
      <c r="B5229" s="79" t="s">
        <v>7638</v>
      </c>
    </row>
    <row r="5230" spans="1:2" ht="15">
      <c r="A5230" s="80" t="s">
        <v>5555</v>
      </c>
      <c r="B5230" s="79" t="s">
        <v>7638</v>
      </c>
    </row>
    <row r="5231" spans="1:2" ht="15">
      <c r="A5231" s="80" t="s">
        <v>5556</v>
      </c>
      <c r="B5231" s="79" t="s">
        <v>7638</v>
      </c>
    </row>
    <row r="5232" spans="1:2" ht="15">
      <c r="A5232" s="80" t="s">
        <v>5557</v>
      </c>
      <c r="B5232" s="79" t="s">
        <v>7638</v>
      </c>
    </row>
    <row r="5233" spans="1:2" ht="15">
      <c r="A5233" s="80" t="s">
        <v>5558</v>
      </c>
      <c r="B5233" s="79" t="s">
        <v>7638</v>
      </c>
    </row>
    <row r="5234" spans="1:2" ht="15">
      <c r="A5234" s="80" t="s">
        <v>5559</v>
      </c>
      <c r="B5234" s="79" t="s">
        <v>7638</v>
      </c>
    </row>
    <row r="5235" spans="1:2" ht="15">
      <c r="A5235" s="80" t="s">
        <v>5560</v>
      </c>
      <c r="B5235" s="79" t="s">
        <v>7638</v>
      </c>
    </row>
    <row r="5236" spans="1:2" ht="15">
      <c r="A5236" s="80" t="s">
        <v>5561</v>
      </c>
      <c r="B5236" s="79" t="s">
        <v>7638</v>
      </c>
    </row>
    <row r="5237" spans="1:2" ht="15">
      <c r="A5237" s="80" t="s">
        <v>5562</v>
      </c>
      <c r="B5237" s="79" t="s">
        <v>7638</v>
      </c>
    </row>
    <row r="5238" spans="1:2" ht="15">
      <c r="A5238" s="80" t="s">
        <v>5563</v>
      </c>
      <c r="B5238" s="79" t="s">
        <v>7638</v>
      </c>
    </row>
    <row r="5239" spans="1:2" ht="15">
      <c r="A5239" s="80" t="s">
        <v>5564</v>
      </c>
      <c r="B5239" s="79" t="s">
        <v>7638</v>
      </c>
    </row>
    <row r="5240" spans="1:2" ht="15">
      <c r="A5240" s="80" t="s">
        <v>5565</v>
      </c>
      <c r="B5240" s="79" t="s">
        <v>7638</v>
      </c>
    </row>
    <row r="5241" spans="1:2" ht="15">
      <c r="A5241" s="80" t="s">
        <v>5566</v>
      </c>
      <c r="B5241" s="79" t="s">
        <v>7638</v>
      </c>
    </row>
    <row r="5242" spans="1:2" ht="15">
      <c r="A5242" s="80" t="s">
        <v>5567</v>
      </c>
      <c r="B5242" s="79" t="s">
        <v>7638</v>
      </c>
    </row>
    <row r="5243" spans="1:2" ht="15">
      <c r="A5243" s="80" t="s">
        <v>5568</v>
      </c>
      <c r="B5243" s="79" t="s">
        <v>7638</v>
      </c>
    </row>
    <row r="5244" spans="1:2" ht="15">
      <c r="A5244" s="80" t="s">
        <v>5569</v>
      </c>
      <c r="B5244" s="79" t="s">
        <v>7638</v>
      </c>
    </row>
    <row r="5245" spans="1:2" ht="15">
      <c r="A5245" s="80" t="s">
        <v>5570</v>
      </c>
      <c r="B5245" s="79" t="s">
        <v>7638</v>
      </c>
    </row>
    <row r="5246" spans="1:2" ht="15">
      <c r="A5246" s="80" t="s">
        <v>5571</v>
      </c>
      <c r="B5246" s="79" t="s">
        <v>7638</v>
      </c>
    </row>
    <row r="5247" spans="1:2" ht="15">
      <c r="A5247" s="80" t="s">
        <v>5572</v>
      </c>
      <c r="B5247" s="79" t="s">
        <v>7638</v>
      </c>
    </row>
    <row r="5248" spans="1:2" ht="15">
      <c r="A5248" s="80" t="s">
        <v>5573</v>
      </c>
      <c r="B5248" s="79" t="s">
        <v>7638</v>
      </c>
    </row>
    <row r="5249" spans="1:2" ht="15">
      <c r="A5249" s="80" t="s">
        <v>5574</v>
      </c>
      <c r="B5249" s="79" t="s">
        <v>7638</v>
      </c>
    </row>
    <row r="5250" spans="1:2" ht="15">
      <c r="A5250" s="80" t="s">
        <v>5575</v>
      </c>
      <c r="B5250" s="79" t="s">
        <v>7638</v>
      </c>
    </row>
    <row r="5251" spans="1:2" ht="15">
      <c r="A5251" s="80" t="s">
        <v>5576</v>
      </c>
      <c r="B5251" s="79" t="s">
        <v>7638</v>
      </c>
    </row>
    <row r="5252" spans="1:2" ht="15">
      <c r="A5252" s="80" t="s">
        <v>5577</v>
      </c>
      <c r="B5252" s="79" t="s">
        <v>7638</v>
      </c>
    </row>
    <row r="5253" spans="1:2" ht="15">
      <c r="A5253" s="80" t="s">
        <v>5578</v>
      </c>
      <c r="B5253" s="79" t="s">
        <v>7638</v>
      </c>
    </row>
    <row r="5254" spans="1:2" ht="15">
      <c r="A5254" s="80" t="s">
        <v>5579</v>
      </c>
      <c r="B5254" s="79" t="s">
        <v>7638</v>
      </c>
    </row>
    <row r="5255" spans="1:2" ht="15">
      <c r="A5255" s="80" t="s">
        <v>5580</v>
      </c>
      <c r="B5255" s="79" t="s">
        <v>7638</v>
      </c>
    </row>
    <row r="5256" spans="1:2" ht="15">
      <c r="A5256" s="80" t="s">
        <v>5581</v>
      </c>
      <c r="B5256" s="79" t="s">
        <v>7638</v>
      </c>
    </row>
    <row r="5257" spans="1:2" ht="15">
      <c r="A5257" s="80" t="s">
        <v>5582</v>
      </c>
      <c r="B5257" s="79" t="s">
        <v>7638</v>
      </c>
    </row>
    <row r="5258" spans="1:2" ht="15">
      <c r="A5258" s="80" t="s">
        <v>5583</v>
      </c>
      <c r="B5258" s="79" t="s">
        <v>7638</v>
      </c>
    </row>
    <row r="5259" spans="1:2" ht="15">
      <c r="A5259" s="80" t="s">
        <v>5584</v>
      </c>
      <c r="B5259" s="79" t="s">
        <v>7638</v>
      </c>
    </row>
    <row r="5260" spans="1:2" ht="15">
      <c r="A5260" s="80" t="s">
        <v>5585</v>
      </c>
      <c r="B5260" s="79" t="s">
        <v>7638</v>
      </c>
    </row>
    <row r="5261" spans="1:2" ht="15">
      <c r="A5261" s="80" t="s">
        <v>5586</v>
      </c>
      <c r="B5261" s="79" t="s">
        <v>7638</v>
      </c>
    </row>
    <row r="5262" spans="1:2" ht="15">
      <c r="A5262" s="80" t="s">
        <v>5587</v>
      </c>
      <c r="B5262" s="79" t="s">
        <v>7638</v>
      </c>
    </row>
    <row r="5263" spans="1:2" ht="15">
      <c r="A5263" s="80" t="s">
        <v>5588</v>
      </c>
      <c r="B5263" s="79" t="s">
        <v>7638</v>
      </c>
    </row>
    <row r="5264" spans="1:2" ht="15">
      <c r="A5264" s="80" t="s">
        <v>5589</v>
      </c>
      <c r="B5264" s="79" t="s">
        <v>7638</v>
      </c>
    </row>
    <row r="5265" spans="1:2" ht="15">
      <c r="A5265" s="80" t="s">
        <v>5590</v>
      </c>
      <c r="B5265" s="79" t="s">
        <v>7638</v>
      </c>
    </row>
    <row r="5266" spans="1:2" ht="15">
      <c r="A5266" s="80" t="s">
        <v>5591</v>
      </c>
      <c r="B5266" s="79" t="s">
        <v>7638</v>
      </c>
    </row>
    <row r="5267" spans="1:2" ht="15">
      <c r="A5267" s="80" t="s">
        <v>5592</v>
      </c>
      <c r="B5267" s="79" t="s">
        <v>7638</v>
      </c>
    </row>
    <row r="5268" spans="1:2" ht="15">
      <c r="A5268" s="80" t="s">
        <v>5593</v>
      </c>
      <c r="B5268" s="79" t="s">
        <v>7638</v>
      </c>
    </row>
    <row r="5269" spans="1:2" ht="15">
      <c r="A5269" s="80" t="s">
        <v>5594</v>
      </c>
      <c r="B5269" s="79" t="s">
        <v>7638</v>
      </c>
    </row>
    <row r="5270" spans="1:2" ht="15">
      <c r="A5270" s="80" t="s">
        <v>5595</v>
      </c>
      <c r="B5270" s="79" t="s">
        <v>7638</v>
      </c>
    </row>
    <row r="5271" spans="1:2" ht="15">
      <c r="A5271" s="80" t="s">
        <v>5596</v>
      </c>
      <c r="B5271" s="79" t="s">
        <v>7638</v>
      </c>
    </row>
    <row r="5272" spans="1:2" ht="15">
      <c r="A5272" s="80" t="s">
        <v>5597</v>
      </c>
      <c r="B5272" s="79" t="s">
        <v>7638</v>
      </c>
    </row>
    <row r="5273" spans="1:2" ht="15">
      <c r="A5273" s="80" t="s">
        <v>5598</v>
      </c>
      <c r="B5273" s="79" t="s">
        <v>7638</v>
      </c>
    </row>
    <row r="5274" spans="1:2" ht="15">
      <c r="A5274" s="80" t="s">
        <v>5599</v>
      </c>
      <c r="B5274" s="79" t="s">
        <v>7638</v>
      </c>
    </row>
    <row r="5275" spans="1:2" ht="15">
      <c r="A5275" s="80" t="s">
        <v>5600</v>
      </c>
      <c r="B5275" s="79" t="s">
        <v>7638</v>
      </c>
    </row>
    <row r="5276" spans="1:2" ht="15">
      <c r="A5276" s="80" t="s">
        <v>5601</v>
      </c>
      <c r="B5276" s="79" t="s">
        <v>7638</v>
      </c>
    </row>
    <row r="5277" spans="1:2" ht="15">
      <c r="A5277" s="80" t="s">
        <v>5602</v>
      </c>
      <c r="B5277" s="79" t="s">
        <v>7638</v>
      </c>
    </row>
    <row r="5278" spans="1:2" ht="15">
      <c r="A5278" s="80" t="s">
        <v>5603</v>
      </c>
      <c r="B5278" s="79" t="s">
        <v>7638</v>
      </c>
    </row>
    <row r="5279" spans="1:2" ht="15">
      <c r="A5279" s="80" t="s">
        <v>5604</v>
      </c>
      <c r="B5279" s="79" t="s">
        <v>7638</v>
      </c>
    </row>
    <row r="5280" spans="1:2" ht="15">
      <c r="A5280" s="80" t="s">
        <v>5605</v>
      </c>
      <c r="B5280" s="79" t="s">
        <v>7638</v>
      </c>
    </row>
    <row r="5281" spans="1:2" ht="15">
      <c r="A5281" s="80" t="s">
        <v>5606</v>
      </c>
      <c r="B5281" s="79" t="s">
        <v>7638</v>
      </c>
    </row>
    <row r="5282" spans="1:2" ht="15">
      <c r="A5282" s="80" t="s">
        <v>5607</v>
      </c>
      <c r="B5282" s="79" t="s">
        <v>7638</v>
      </c>
    </row>
    <row r="5283" spans="1:2" ht="15">
      <c r="A5283" s="80" t="s">
        <v>5608</v>
      </c>
      <c r="B5283" s="79" t="s">
        <v>7638</v>
      </c>
    </row>
    <row r="5284" spans="1:2" ht="15">
      <c r="A5284" s="80" t="s">
        <v>5609</v>
      </c>
      <c r="B5284" s="79" t="s">
        <v>7638</v>
      </c>
    </row>
    <row r="5285" spans="1:2" ht="15">
      <c r="A5285" s="80" t="s">
        <v>5610</v>
      </c>
      <c r="B5285" s="79" t="s">
        <v>7638</v>
      </c>
    </row>
    <row r="5286" spans="1:2" ht="15">
      <c r="A5286" s="80" t="s">
        <v>5611</v>
      </c>
      <c r="B5286" s="79" t="s">
        <v>7638</v>
      </c>
    </row>
    <row r="5287" spans="1:2" ht="15">
      <c r="A5287" s="80" t="s">
        <v>5612</v>
      </c>
      <c r="B5287" s="79" t="s">
        <v>7638</v>
      </c>
    </row>
    <row r="5288" spans="1:2" ht="15">
      <c r="A5288" s="80" t="s">
        <v>5613</v>
      </c>
      <c r="B5288" s="79" t="s">
        <v>7638</v>
      </c>
    </row>
    <row r="5289" spans="1:2" ht="15">
      <c r="A5289" s="80" t="s">
        <v>5614</v>
      </c>
      <c r="B5289" s="79" t="s">
        <v>7638</v>
      </c>
    </row>
    <row r="5290" spans="1:2" ht="15">
      <c r="A5290" s="80" t="s">
        <v>5615</v>
      </c>
      <c r="B5290" s="79" t="s">
        <v>7638</v>
      </c>
    </row>
    <row r="5291" spans="1:2" ht="15">
      <c r="A5291" s="80" t="s">
        <v>5616</v>
      </c>
      <c r="B5291" s="79" t="s">
        <v>7638</v>
      </c>
    </row>
    <row r="5292" spans="1:2" ht="15">
      <c r="A5292" s="80" t="s">
        <v>5617</v>
      </c>
      <c r="B5292" s="79" t="s">
        <v>7638</v>
      </c>
    </row>
    <row r="5293" spans="1:2" ht="15">
      <c r="A5293" s="80" t="s">
        <v>5618</v>
      </c>
      <c r="B5293" s="79" t="s">
        <v>7638</v>
      </c>
    </row>
    <row r="5294" spans="1:2" ht="15">
      <c r="A5294" s="80" t="s">
        <v>5619</v>
      </c>
      <c r="B5294" s="79" t="s">
        <v>7638</v>
      </c>
    </row>
    <row r="5295" spans="1:2" ht="15">
      <c r="A5295" s="80" t="s">
        <v>5620</v>
      </c>
      <c r="B5295" s="79" t="s">
        <v>7638</v>
      </c>
    </row>
    <row r="5296" spans="1:2" ht="15">
      <c r="A5296" s="80" t="s">
        <v>5621</v>
      </c>
      <c r="B5296" s="79" t="s">
        <v>7638</v>
      </c>
    </row>
    <row r="5297" spans="1:2" ht="15">
      <c r="A5297" s="80" t="s">
        <v>5622</v>
      </c>
      <c r="B5297" s="79" t="s">
        <v>7638</v>
      </c>
    </row>
    <row r="5298" spans="1:2" ht="15">
      <c r="A5298" s="80" t="s">
        <v>5623</v>
      </c>
      <c r="B5298" s="79" t="s">
        <v>7638</v>
      </c>
    </row>
    <row r="5299" spans="1:2" ht="15">
      <c r="A5299" s="80" t="s">
        <v>5624</v>
      </c>
      <c r="B5299" s="79" t="s">
        <v>7638</v>
      </c>
    </row>
    <row r="5300" spans="1:2" ht="15">
      <c r="A5300" s="80" t="s">
        <v>5625</v>
      </c>
      <c r="B5300" s="79" t="s">
        <v>7638</v>
      </c>
    </row>
    <row r="5301" spans="1:2" ht="15">
      <c r="A5301" s="80" t="s">
        <v>5626</v>
      </c>
      <c r="B5301" s="79" t="s">
        <v>7638</v>
      </c>
    </row>
    <row r="5302" spans="1:2" ht="15">
      <c r="A5302" s="80" t="s">
        <v>5627</v>
      </c>
      <c r="B5302" s="79" t="s">
        <v>7638</v>
      </c>
    </row>
    <row r="5303" spans="1:2" ht="15">
      <c r="A5303" s="80" t="s">
        <v>5628</v>
      </c>
      <c r="B5303" s="79" t="s">
        <v>7638</v>
      </c>
    </row>
    <row r="5304" spans="1:2" ht="15">
      <c r="A5304" s="80" t="s">
        <v>5629</v>
      </c>
      <c r="B5304" s="79" t="s">
        <v>7638</v>
      </c>
    </row>
    <row r="5305" spans="1:2" ht="15">
      <c r="A5305" s="80" t="s">
        <v>5630</v>
      </c>
      <c r="B5305" s="79" t="s">
        <v>7638</v>
      </c>
    </row>
    <row r="5306" spans="1:2" ht="15">
      <c r="A5306" s="80" t="s">
        <v>5631</v>
      </c>
      <c r="B5306" s="79" t="s">
        <v>7638</v>
      </c>
    </row>
    <row r="5307" spans="1:2" ht="15">
      <c r="A5307" s="80" t="s">
        <v>5632</v>
      </c>
      <c r="B5307" s="79" t="s">
        <v>7638</v>
      </c>
    </row>
    <row r="5308" spans="1:2" ht="15">
      <c r="A5308" s="80" t="s">
        <v>5633</v>
      </c>
      <c r="B5308" s="79" t="s">
        <v>7638</v>
      </c>
    </row>
    <row r="5309" spans="1:2" ht="15">
      <c r="A5309" s="80" t="s">
        <v>5634</v>
      </c>
      <c r="B5309" s="79" t="s">
        <v>7638</v>
      </c>
    </row>
    <row r="5310" spans="1:2" ht="15">
      <c r="A5310" s="80" t="s">
        <v>5635</v>
      </c>
      <c r="B5310" s="79" t="s">
        <v>7638</v>
      </c>
    </row>
    <row r="5311" spans="1:2" ht="15">
      <c r="A5311" s="80" t="s">
        <v>5636</v>
      </c>
      <c r="B5311" s="79" t="s">
        <v>7638</v>
      </c>
    </row>
    <row r="5312" spans="1:2" ht="15">
      <c r="A5312" s="80" t="s">
        <v>5637</v>
      </c>
      <c r="B5312" s="79" t="s">
        <v>7638</v>
      </c>
    </row>
    <row r="5313" spans="1:2" ht="15">
      <c r="A5313" s="80" t="s">
        <v>5638</v>
      </c>
      <c r="B5313" s="79" t="s">
        <v>7638</v>
      </c>
    </row>
    <row r="5314" spans="1:2" ht="15">
      <c r="A5314" s="80" t="s">
        <v>5639</v>
      </c>
      <c r="B5314" s="79" t="s">
        <v>7638</v>
      </c>
    </row>
    <row r="5315" spans="1:2" ht="15">
      <c r="A5315" s="80" t="s">
        <v>5640</v>
      </c>
      <c r="B5315" s="79" t="s">
        <v>7638</v>
      </c>
    </row>
    <row r="5316" spans="1:2" ht="15">
      <c r="A5316" s="80" t="s">
        <v>5641</v>
      </c>
      <c r="B5316" s="79" t="s">
        <v>7638</v>
      </c>
    </row>
    <row r="5317" spans="1:2" ht="15">
      <c r="A5317" s="80" t="s">
        <v>5642</v>
      </c>
      <c r="B5317" s="79" t="s">
        <v>7638</v>
      </c>
    </row>
    <row r="5318" spans="1:2" ht="15">
      <c r="A5318" s="80" t="s">
        <v>5643</v>
      </c>
      <c r="B5318" s="79" t="s">
        <v>7638</v>
      </c>
    </row>
    <row r="5319" spans="1:2" ht="15">
      <c r="A5319" s="80" t="s">
        <v>5644</v>
      </c>
      <c r="B5319" s="79" t="s">
        <v>7638</v>
      </c>
    </row>
    <row r="5320" spans="1:2" ht="15">
      <c r="A5320" s="80" t="s">
        <v>5645</v>
      </c>
      <c r="B5320" s="79" t="s">
        <v>7638</v>
      </c>
    </row>
    <row r="5321" spans="1:2" ht="15">
      <c r="A5321" s="80" t="s">
        <v>5646</v>
      </c>
      <c r="B5321" s="79" t="s">
        <v>7638</v>
      </c>
    </row>
    <row r="5322" spans="1:2" ht="15">
      <c r="A5322" s="80" t="s">
        <v>5647</v>
      </c>
      <c r="B5322" s="79" t="s">
        <v>7638</v>
      </c>
    </row>
    <row r="5323" spans="1:2" ht="15">
      <c r="A5323" s="80" t="s">
        <v>5648</v>
      </c>
      <c r="B5323" s="79" t="s">
        <v>7638</v>
      </c>
    </row>
    <row r="5324" spans="1:2" ht="15">
      <c r="A5324" s="80" t="s">
        <v>5649</v>
      </c>
      <c r="B5324" s="79" t="s">
        <v>7638</v>
      </c>
    </row>
    <row r="5325" spans="1:2" ht="15">
      <c r="A5325" s="80" t="s">
        <v>5650</v>
      </c>
      <c r="B5325" s="79" t="s">
        <v>7638</v>
      </c>
    </row>
    <row r="5326" spans="1:2" ht="15">
      <c r="A5326" s="80" t="s">
        <v>5651</v>
      </c>
      <c r="B5326" s="79" t="s">
        <v>7638</v>
      </c>
    </row>
    <row r="5327" spans="1:2" ht="15">
      <c r="A5327" s="80" t="s">
        <v>5652</v>
      </c>
      <c r="B5327" s="79" t="s">
        <v>7638</v>
      </c>
    </row>
    <row r="5328" spans="1:2" ht="15">
      <c r="A5328" s="80" t="s">
        <v>5653</v>
      </c>
      <c r="B5328" s="79" t="s">
        <v>7638</v>
      </c>
    </row>
    <row r="5329" spans="1:2" ht="15">
      <c r="A5329" s="80" t="s">
        <v>5654</v>
      </c>
      <c r="B5329" s="79" t="s">
        <v>7638</v>
      </c>
    </row>
    <row r="5330" spans="1:2" ht="15">
      <c r="A5330" s="80" t="s">
        <v>5655</v>
      </c>
      <c r="B5330" s="79" t="s">
        <v>7638</v>
      </c>
    </row>
    <row r="5331" spans="1:2" ht="15">
      <c r="A5331" s="80" t="s">
        <v>5656</v>
      </c>
      <c r="B5331" s="79" t="s">
        <v>7638</v>
      </c>
    </row>
    <row r="5332" spans="1:2" ht="15">
      <c r="A5332" s="80" t="s">
        <v>5657</v>
      </c>
      <c r="B5332" s="79" t="s">
        <v>7638</v>
      </c>
    </row>
    <row r="5333" spans="1:2" ht="15">
      <c r="A5333" s="80" t="s">
        <v>5658</v>
      </c>
      <c r="B5333" s="79" t="s">
        <v>7638</v>
      </c>
    </row>
    <row r="5334" spans="1:2" ht="15">
      <c r="A5334" s="80" t="s">
        <v>5659</v>
      </c>
      <c r="B5334" s="79" t="s">
        <v>7638</v>
      </c>
    </row>
    <row r="5335" spans="1:2" ht="15">
      <c r="A5335" s="80" t="s">
        <v>5660</v>
      </c>
      <c r="B5335" s="79" t="s">
        <v>7638</v>
      </c>
    </row>
    <row r="5336" spans="1:2" ht="15">
      <c r="A5336" s="80" t="s">
        <v>5661</v>
      </c>
      <c r="B5336" s="79" t="s">
        <v>7638</v>
      </c>
    </row>
    <row r="5337" spans="1:2" ht="15">
      <c r="A5337" s="80" t="s">
        <v>5662</v>
      </c>
      <c r="B5337" s="79" t="s">
        <v>7638</v>
      </c>
    </row>
    <row r="5338" spans="1:2" ht="15">
      <c r="A5338" s="80" t="s">
        <v>5663</v>
      </c>
      <c r="B5338" s="79" t="s">
        <v>7638</v>
      </c>
    </row>
    <row r="5339" spans="1:2" ht="15">
      <c r="A5339" s="80" t="s">
        <v>5664</v>
      </c>
      <c r="B5339" s="79" t="s">
        <v>7638</v>
      </c>
    </row>
    <row r="5340" spans="1:2" ht="15">
      <c r="A5340" s="80" t="s">
        <v>5665</v>
      </c>
      <c r="B5340" s="79" t="s">
        <v>7638</v>
      </c>
    </row>
    <row r="5341" spans="1:2" ht="15">
      <c r="A5341" s="80" t="s">
        <v>5666</v>
      </c>
      <c r="B5341" s="79" t="s">
        <v>7638</v>
      </c>
    </row>
    <row r="5342" spans="1:2" ht="15">
      <c r="A5342" s="80" t="s">
        <v>5667</v>
      </c>
      <c r="B5342" s="79" t="s">
        <v>7638</v>
      </c>
    </row>
    <row r="5343" spans="1:2" ht="15">
      <c r="A5343" s="80" t="s">
        <v>5668</v>
      </c>
      <c r="B5343" s="79" t="s">
        <v>7638</v>
      </c>
    </row>
    <row r="5344" spans="1:2" ht="15">
      <c r="A5344" s="80" t="s">
        <v>5669</v>
      </c>
      <c r="B5344" s="79" t="s">
        <v>7638</v>
      </c>
    </row>
    <row r="5345" spans="1:2" ht="15">
      <c r="A5345" s="80" t="s">
        <v>5670</v>
      </c>
      <c r="B5345" s="79" t="s">
        <v>7638</v>
      </c>
    </row>
    <row r="5346" spans="1:2" ht="15">
      <c r="A5346" s="80" t="s">
        <v>5671</v>
      </c>
      <c r="B5346" s="79" t="s">
        <v>7638</v>
      </c>
    </row>
    <row r="5347" spans="1:2" ht="15">
      <c r="A5347" s="80" t="s">
        <v>5672</v>
      </c>
      <c r="B5347" s="79" t="s">
        <v>7638</v>
      </c>
    </row>
    <row r="5348" spans="1:2" ht="15">
      <c r="A5348" s="80" t="s">
        <v>5673</v>
      </c>
      <c r="B5348" s="79" t="s">
        <v>7638</v>
      </c>
    </row>
    <row r="5349" spans="1:2" ht="15">
      <c r="A5349" s="80" t="s">
        <v>5674</v>
      </c>
      <c r="B5349" s="79" t="s">
        <v>7638</v>
      </c>
    </row>
    <row r="5350" spans="1:2" ht="15">
      <c r="A5350" s="80" t="s">
        <v>5675</v>
      </c>
      <c r="B5350" s="79" t="s">
        <v>7638</v>
      </c>
    </row>
    <row r="5351" spans="1:2" ht="15">
      <c r="A5351" s="80" t="s">
        <v>5676</v>
      </c>
      <c r="B5351" s="79" t="s">
        <v>7638</v>
      </c>
    </row>
    <row r="5352" spans="1:2" ht="15">
      <c r="A5352" s="80" t="s">
        <v>5677</v>
      </c>
      <c r="B5352" s="79" t="s">
        <v>7638</v>
      </c>
    </row>
    <row r="5353" spans="1:2" ht="15">
      <c r="A5353" s="80" t="s">
        <v>5678</v>
      </c>
      <c r="B5353" s="79" t="s">
        <v>7638</v>
      </c>
    </row>
    <row r="5354" spans="1:2" ht="15">
      <c r="A5354" s="80" t="s">
        <v>5679</v>
      </c>
      <c r="B5354" s="79" t="s">
        <v>7638</v>
      </c>
    </row>
    <row r="5355" spans="1:2" ht="15">
      <c r="A5355" s="80" t="s">
        <v>5680</v>
      </c>
      <c r="B5355" s="79" t="s">
        <v>7638</v>
      </c>
    </row>
    <row r="5356" spans="1:2" ht="15">
      <c r="A5356" s="80" t="s">
        <v>5681</v>
      </c>
      <c r="B5356" s="79" t="s">
        <v>7638</v>
      </c>
    </row>
    <row r="5357" spans="1:2" ht="15">
      <c r="A5357" s="80" t="s">
        <v>5682</v>
      </c>
      <c r="B5357" s="79" t="s">
        <v>7638</v>
      </c>
    </row>
    <row r="5358" spans="1:2" ht="15">
      <c r="A5358" s="80" t="s">
        <v>5683</v>
      </c>
      <c r="B5358" s="79" t="s">
        <v>7638</v>
      </c>
    </row>
    <row r="5359" spans="1:2" ht="15">
      <c r="A5359" s="80" t="s">
        <v>5684</v>
      </c>
      <c r="B5359" s="79" t="s">
        <v>7638</v>
      </c>
    </row>
    <row r="5360" spans="1:2" ht="15">
      <c r="A5360" s="80" t="s">
        <v>5685</v>
      </c>
      <c r="B5360" s="79" t="s">
        <v>7638</v>
      </c>
    </row>
    <row r="5361" spans="1:2" ht="15">
      <c r="A5361" s="80" t="s">
        <v>5686</v>
      </c>
      <c r="B5361" s="79" t="s">
        <v>7638</v>
      </c>
    </row>
    <row r="5362" spans="1:2" ht="15">
      <c r="A5362" s="80" t="s">
        <v>5687</v>
      </c>
      <c r="B5362" s="79" t="s">
        <v>7638</v>
      </c>
    </row>
    <row r="5363" spans="1:2" ht="15">
      <c r="A5363" s="80" t="s">
        <v>5688</v>
      </c>
      <c r="B5363" s="79" t="s">
        <v>7638</v>
      </c>
    </row>
    <row r="5364" spans="1:2" ht="15">
      <c r="A5364" s="80" t="s">
        <v>5689</v>
      </c>
      <c r="B5364" s="79" t="s">
        <v>7638</v>
      </c>
    </row>
    <row r="5365" spans="1:2" ht="15">
      <c r="A5365" s="80" t="s">
        <v>5690</v>
      </c>
      <c r="B5365" s="79" t="s">
        <v>7638</v>
      </c>
    </row>
    <row r="5366" spans="1:2" ht="15">
      <c r="A5366" s="80" t="s">
        <v>5691</v>
      </c>
      <c r="B5366" s="79" t="s">
        <v>7638</v>
      </c>
    </row>
    <row r="5367" spans="1:2" ht="15">
      <c r="A5367" s="80" t="s">
        <v>5692</v>
      </c>
      <c r="B5367" s="79" t="s">
        <v>7638</v>
      </c>
    </row>
    <row r="5368" spans="1:2" ht="15">
      <c r="A5368" s="80" t="s">
        <v>5693</v>
      </c>
      <c r="B5368" s="79" t="s">
        <v>7638</v>
      </c>
    </row>
    <row r="5369" spans="1:2" ht="15">
      <c r="A5369" s="80" t="s">
        <v>5694</v>
      </c>
      <c r="B5369" s="79" t="s">
        <v>7638</v>
      </c>
    </row>
    <row r="5370" spans="1:2" ht="15">
      <c r="A5370" s="80" t="s">
        <v>5695</v>
      </c>
      <c r="B5370" s="79" t="s">
        <v>7638</v>
      </c>
    </row>
    <row r="5371" spans="1:2" ht="15">
      <c r="A5371" s="80" t="s">
        <v>5696</v>
      </c>
      <c r="B5371" s="79" t="s">
        <v>7638</v>
      </c>
    </row>
    <row r="5372" spans="1:2" ht="15">
      <c r="A5372" s="80" t="s">
        <v>5697</v>
      </c>
      <c r="B5372" s="79" t="s">
        <v>7638</v>
      </c>
    </row>
    <row r="5373" spans="1:2" ht="15">
      <c r="A5373" s="80" t="s">
        <v>5698</v>
      </c>
      <c r="B5373" s="79" t="s">
        <v>7638</v>
      </c>
    </row>
    <row r="5374" spans="1:2" ht="15">
      <c r="A5374" s="80" t="s">
        <v>5699</v>
      </c>
      <c r="B5374" s="79" t="s">
        <v>7638</v>
      </c>
    </row>
    <row r="5375" spans="1:2" ht="15">
      <c r="A5375" s="80" t="s">
        <v>5700</v>
      </c>
      <c r="B5375" s="79" t="s">
        <v>7638</v>
      </c>
    </row>
    <row r="5376" spans="1:2" ht="15">
      <c r="A5376" s="80" t="s">
        <v>5701</v>
      </c>
      <c r="B5376" s="79" t="s">
        <v>7638</v>
      </c>
    </row>
    <row r="5377" spans="1:2" ht="15">
      <c r="A5377" s="80" t="s">
        <v>5702</v>
      </c>
      <c r="B5377" s="79" t="s">
        <v>7638</v>
      </c>
    </row>
    <row r="5378" spans="1:2" ht="15">
      <c r="A5378" s="80" t="s">
        <v>5703</v>
      </c>
      <c r="B5378" s="79" t="s">
        <v>7638</v>
      </c>
    </row>
    <row r="5379" spans="1:2" ht="15">
      <c r="A5379" s="80" t="s">
        <v>5704</v>
      </c>
      <c r="B5379" s="79" t="s">
        <v>7638</v>
      </c>
    </row>
    <row r="5380" spans="1:2" ht="15">
      <c r="A5380" s="80" t="s">
        <v>5705</v>
      </c>
      <c r="B5380" s="79" t="s">
        <v>7638</v>
      </c>
    </row>
    <row r="5381" spans="1:2" ht="15">
      <c r="A5381" s="80" t="s">
        <v>5706</v>
      </c>
      <c r="B5381" s="79" t="s">
        <v>7638</v>
      </c>
    </row>
    <row r="5382" spans="1:2" ht="15">
      <c r="A5382" s="80" t="s">
        <v>5707</v>
      </c>
      <c r="B5382" s="79" t="s">
        <v>7638</v>
      </c>
    </row>
    <row r="5383" spans="1:2" ht="15">
      <c r="A5383" s="80" t="s">
        <v>5708</v>
      </c>
      <c r="B5383" s="79" t="s">
        <v>7638</v>
      </c>
    </row>
    <row r="5384" spans="1:2" ht="15">
      <c r="A5384" s="80" t="s">
        <v>5709</v>
      </c>
      <c r="B5384" s="79" t="s">
        <v>7638</v>
      </c>
    </row>
    <row r="5385" spans="1:2" ht="15">
      <c r="A5385" s="80" t="s">
        <v>5710</v>
      </c>
      <c r="B5385" s="79" t="s">
        <v>7638</v>
      </c>
    </row>
    <row r="5386" spans="1:2" ht="15">
      <c r="A5386" s="80" t="s">
        <v>5711</v>
      </c>
      <c r="B5386" s="79" t="s">
        <v>7638</v>
      </c>
    </row>
    <row r="5387" spans="1:2" ht="15">
      <c r="A5387" s="80" t="s">
        <v>5712</v>
      </c>
      <c r="B5387" s="79" t="s">
        <v>7638</v>
      </c>
    </row>
    <row r="5388" spans="1:2" ht="15">
      <c r="A5388" s="80" t="s">
        <v>5713</v>
      </c>
      <c r="B5388" s="79" t="s">
        <v>7638</v>
      </c>
    </row>
    <row r="5389" spans="1:2" ht="15">
      <c r="A5389" s="80" t="s">
        <v>5714</v>
      </c>
      <c r="B5389" s="79" t="s">
        <v>7638</v>
      </c>
    </row>
    <row r="5390" spans="1:2" ht="15">
      <c r="A5390" s="80" t="s">
        <v>5715</v>
      </c>
      <c r="B5390" s="79" t="s">
        <v>7638</v>
      </c>
    </row>
    <row r="5391" spans="1:2" ht="15">
      <c r="A5391" s="80" t="s">
        <v>5716</v>
      </c>
      <c r="B5391" s="79" t="s">
        <v>7638</v>
      </c>
    </row>
    <row r="5392" spans="1:2" ht="15">
      <c r="A5392" s="80" t="s">
        <v>5717</v>
      </c>
      <c r="B5392" s="79" t="s">
        <v>7638</v>
      </c>
    </row>
    <row r="5393" spans="1:2" ht="15">
      <c r="A5393" s="80" t="s">
        <v>5718</v>
      </c>
      <c r="B5393" s="79" t="s">
        <v>7638</v>
      </c>
    </row>
    <row r="5394" spans="1:2" ht="15">
      <c r="A5394" s="80" t="s">
        <v>5719</v>
      </c>
      <c r="B5394" s="79" t="s">
        <v>7638</v>
      </c>
    </row>
    <row r="5395" spans="1:2" ht="15">
      <c r="A5395" s="80" t="s">
        <v>5720</v>
      </c>
      <c r="B5395" s="79" t="s">
        <v>7638</v>
      </c>
    </row>
    <row r="5396" spans="1:2" ht="15">
      <c r="A5396" s="80" t="s">
        <v>5721</v>
      </c>
      <c r="B5396" s="79" t="s">
        <v>7638</v>
      </c>
    </row>
    <row r="5397" spans="1:2" ht="15">
      <c r="A5397" s="80" t="s">
        <v>5722</v>
      </c>
      <c r="B5397" s="79" t="s">
        <v>7638</v>
      </c>
    </row>
    <row r="5398" spans="1:2" ht="15">
      <c r="A5398" s="80" t="s">
        <v>5723</v>
      </c>
      <c r="B5398" s="79" t="s">
        <v>7638</v>
      </c>
    </row>
    <row r="5399" spans="1:2" ht="15">
      <c r="A5399" s="80" t="s">
        <v>5724</v>
      </c>
      <c r="B5399" s="79" t="s">
        <v>7638</v>
      </c>
    </row>
    <row r="5400" spans="1:2" ht="15">
      <c r="A5400" s="80" t="s">
        <v>5725</v>
      </c>
      <c r="B5400" s="79" t="s">
        <v>7638</v>
      </c>
    </row>
    <row r="5401" spans="1:2" ht="15">
      <c r="A5401" s="80" t="s">
        <v>5726</v>
      </c>
      <c r="B5401" s="79" t="s">
        <v>7638</v>
      </c>
    </row>
    <row r="5402" spans="1:2" ht="15">
      <c r="A5402" s="80" t="s">
        <v>5727</v>
      </c>
      <c r="B5402" s="79" t="s">
        <v>7638</v>
      </c>
    </row>
    <row r="5403" spans="1:2" ht="15">
      <c r="A5403" s="80" t="s">
        <v>5728</v>
      </c>
      <c r="B5403" s="79" t="s">
        <v>7638</v>
      </c>
    </row>
    <row r="5404" spans="1:2" ht="15">
      <c r="A5404" s="80" t="s">
        <v>5729</v>
      </c>
      <c r="B5404" s="79" t="s">
        <v>7638</v>
      </c>
    </row>
    <row r="5405" spans="1:2" ht="15">
      <c r="A5405" s="80" t="s">
        <v>5730</v>
      </c>
      <c r="B5405" s="79" t="s">
        <v>7638</v>
      </c>
    </row>
    <row r="5406" spans="1:2" ht="15">
      <c r="A5406" s="80" t="s">
        <v>5731</v>
      </c>
      <c r="B5406" s="79" t="s">
        <v>7638</v>
      </c>
    </row>
    <row r="5407" spans="1:2" ht="15">
      <c r="A5407" s="80" t="s">
        <v>5732</v>
      </c>
      <c r="B5407" s="79" t="s">
        <v>7638</v>
      </c>
    </row>
    <row r="5408" spans="1:2" ht="15">
      <c r="A5408" s="80" t="s">
        <v>5733</v>
      </c>
      <c r="B5408" s="79" t="s">
        <v>7638</v>
      </c>
    </row>
    <row r="5409" spans="1:2" ht="15">
      <c r="A5409" s="80" t="s">
        <v>5734</v>
      </c>
      <c r="B5409" s="79" t="s">
        <v>7638</v>
      </c>
    </row>
    <row r="5410" spans="1:2" ht="15">
      <c r="A5410" s="80" t="s">
        <v>5735</v>
      </c>
      <c r="B5410" s="79" t="s">
        <v>7638</v>
      </c>
    </row>
    <row r="5411" spans="1:2" ht="15">
      <c r="A5411" s="80" t="s">
        <v>5736</v>
      </c>
      <c r="B5411" s="79" t="s">
        <v>7638</v>
      </c>
    </row>
    <row r="5412" spans="1:2" ht="15">
      <c r="A5412" s="80" t="s">
        <v>5737</v>
      </c>
      <c r="B5412" s="79" t="s">
        <v>7638</v>
      </c>
    </row>
    <row r="5413" spans="1:2" ht="15">
      <c r="A5413" s="80" t="s">
        <v>5738</v>
      </c>
      <c r="B5413" s="79" t="s">
        <v>7638</v>
      </c>
    </row>
    <row r="5414" spans="1:2" ht="15">
      <c r="A5414" s="80" t="s">
        <v>5739</v>
      </c>
      <c r="B5414" s="79" t="s">
        <v>7638</v>
      </c>
    </row>
    <row r="5415" spans="1:2" ht="15">
      <c r="A5415" s="80" t="s">
        <v>5740</v>
      </c>
      <c r="B5415" s="79" t="s">
        <v>7638</v>
      </c>
    </row>
    <row r="5416" spans="1:2" ht="15">
      <c r="A5416" s="80" t="s">
        <v>5741</v>
      </c>
      <c r="B5416" s="79" t="s">
        <v>7638</v>
      </c>
    </row>
    <row r="5417" spans="1:2" ht="15">
      <c r="A5417" s="80" t="s">
        <v>5742</v>
      </c>
      <c r="B5417" s="79" t="s">
        <v>7638</v>
      </c>
    </row>
    <row r="5418" spans="1:2" ht="15">
      <c r="A5418" s="80" t="s">
        <v>5743</v>
      </c>
      <c r="B5418" s="79" t="s">
        <v>7638</v>
      </c>
    </row>
    <row r="5419" spans="1:2" ht="15">
      <c r="A5419" s="80" t="s">
        <v>5744</v>
      </c>
      <c r="B5419" s="79" t="s">
        <v>7638</v>
      </c>
    </row>
    <row r="5420" spans="1:2" ht="15">
      <c r="A5420" s="80" t="s">
        <v>5745</v>
      </c>
      <c r="B5420" s="79" t="s">
        <v>7638</v>
      </c>
    </row>
    <row r="5421" spans="1:2" ht="15">
      <c r="A5421" s="80" t="s">
        <v>5746</v>
      </c>
      <c r="B5421" s="79" t="s">
        <v>7638</v>
      </c>
    </row>
    <row r="5422" spans="1:2" ht="15">
      <c r="A5422" s="80" t="s">
        <v>5747</v>
      </c>
      <c r="B5422" s="79" t="s">
        <v>7638</v>
      </c>
    </row>
    <row r="5423" spans="1:2" ht="15">
      <c r="A5423" s="80" t="s">
        <v>5748</v>
      </c>
      <c r="B5423" s="79" t="s">
        <v>7638</v>
      </c>
    </row>
    <row r="5424" spans="1:2" ht="15">
      <c r="A5424" s="80" t="s">
        <v>5749</v>
      </c>
      <c r="B5424" s="79" t="s">
        <v>7638</v>
      </c>
    </row>
    <row r="5425" spans="1:2" ht="15">
      <c r="A5425" s="80" t="s">
        <v>5750</v>
      </c>
      <c r="B5425" s="79" t="s">
        <v>7638</v>
      </c>
    </row>
    <row r="5426" spans="1:2" ht="15">
      <c r="A5426" s="80" t="s">
        <v>5751</v>
      </c>
      <c r="B5426" s="79" t="s">
        <v>7638</v>
      </c>
    </row>
    <row r="5427" spans="1:2" ht="15">
      <c r="A5427" s="80" t="s">
        <v>5752</v>
      </c>
      <c r="B5427" s="79" t="s">
        <v>7638</v>
      </c>
    </row>
    <row r="5428" spans="1:2" ht="15">
      <c r="A5428" s="80" t="s">
        <v>5753</v>
      </c>
      <c r="B5428" s="79" t="s">
        <v>7638</v>
      </c>
    </row>
    <row r="5429" spans="1:2" ht="15">
      <c r="A5429" s="80" t="s">
        <v>5754</v>
      </c>
      <c r="B5429" s="79" t="s">
        <v>7638</v>
      </c>
    </row>
    <row r="5430" spans="1:2" ht="15">
      <c r="A5430" s="80" t="s">
        <v>5755</v>
      </c>
      <c r="B5430" s="79" t="s">
        <v>7638</v>
      </c>
    </row>
    <row r="5431" spans="1:2" ht="15">
      <c r="A5431" s="80" t="s">
        <v>5756</v>
      </c>
      <c r="B5431" s="79" t="s">
        <v>7638</v>
      </c>
    </row>
    <row r="5432" spans="1:2" ht="15">
      <c r="A5432" s="80" t="s">
        <v>5757</v>
      </c>
      <c r="B5432" s="79" t="s">
        <v>7638</v>
      </c>
    </row>
    <row r="5433" spans="1:2" ht="15">
      <c r="A5433" s="80" t="s">
        <v>5758</v>
      </c>
      <c r="B5433" s="79" t="s">
        <v>7638</v>
      </c>
    </row>
    <row r="5434" spans="1:2" ht="15">
      <c r="A5434" s="80" t="s">
        <v>5759</v>
      </c>
      <c r="B5434" s="79" t="s">
        <v>7638</v>
      </c>
    </row>
    <row r="5435" spans="1:2" ht="15">
      <c r="A5435" s="80" t="s">
        <v>5760</v>
      </c>
      <c r="B5435" s="79" t="s">
        <v>7638</v>
      </c>
    </row>
    <row r="5436" spans="1:2" ht="15">
      <c r="A5436" s="80" t="s">
        <v>5761</v>
      </c>
      <c r="B5436" s="79" t="s">
        <v>7638</v>
      </c>
    </row>
    <row r="5437" spans="1:2" ht="15">
      <c r="A5437" s="80" t="s">
        <v>5762</v>
      </c>
      <c r="B5437" s="79" t="s">
        <v>7638</v>
      </c>
    </row>
    <row r="5438" spans="1:2" ht="15">
      <c r="A5438" s="80" t="s">
        <v>5763</v>
      </c>
      <c r="B5438" s="79" t="s">
        <v>7638</v>
      </c>
    </row>
    <row r="5439" spans="1:2" ht="15">
      <c r="A5439" s="80" t="s">
        <v>5764</v>
      </c>
      <c r="B5439" s="79" t="s">
        <v>7638</v>
      </c>
    </row>
    <row r="5440" spans="1:2" ht="15">
      <c r="A5440" s="80" t="s">
        <v>5765</v>
      </c>
      <c r="B5440" s="79" t="s">
        <v>7638</v>
      </c>
    </row>
    <row r="5441" spans="1:2" ht="15">
      <c r="A5441" s="80" t="s">
        <v>5766</v>
      </c>
      <c r="B5441" s="79" t="s">
        <v>7638</v>
      </c>
    </row>
    <row r="5442" spans="1:2" ht="15">
      <c r="A5442" s="80" t="s">
        <v>5767</v>
      </c>
      <c r="B5442" s="79" t="s">
        <v>7638</v>
      </c>
    </row>
    <row r="5443" spans="1:2" ht="15">
      <c r="A5443" s="80" t="s">
        <v>5768</v>
      </c>
      <c r="B5443" s="79" t="s">
        <v>7638</v>
      </c>
    </row>
    <row r="5444" spans="1:2" ht="15">
      <c r="A5444" s="80" t="s">
        <v>5769</v>
      </c>
      <c r="B5444" s="79" t="s">
        <v>7638</v>
      </c>
    </row>
    <row r="5445" spans="1:2" ht="15">
      <c r="A5445" s="80" t="s">
        <v>5770</v>
      </c>
      <c r="B5445" s="79" t="s">
        <v>7638</v>
      </c>
    </row>
    <row r="5446" spans="1:2" ht="15">
      <c r="A5446" s="80" t="s">
        <v>5771</v>
      </c>
      <c r="B5446" s="79" t="s">
        <v>7638</v>
      </c>
    </row>
    <row r="5447" spans="1:2" ht="15">
      <c r="A5447" s="80" t="s">
        <v>401</v>
      </c>
      <c r="B5447" s="79" t="s">
        <v>7638</v>
      </c>
    </row>
    <row r="5448" spans="1:2" ht="15">
      <c r="A5448" s="80" t="s">
        <v>5772</v>
      </c>
      <c r="B5448" s="79" t="s">
        <v>7638</v>
      </c>
    </row>
    <row r="5449" spans="1:2" ht="15">
      <c r="A5449" s="80" t="s">
        <v>5773</v>
      </c>
      <c r="B5449" s="79" t="s">
        <v>7638</v>
      </c>
    </row>
    <row r="5450" spans="1:2" ht="15">
      <c r="A5450" s="80" t="s">
        <v>5774</v>
      </c>
      <c r="B5450" s="79" t="s">
        <v>7638</v>
      </c>
    </row>
    <row r="5451" spans="1:2" ht="15">
      <c r="A5451" s="80" t="s">
        <v>5775</v>
      </c>
      <c r="B5451" s="79" t="s">
        <v>7638</v>
      </c>
    </row>
    <row r="5452" spans="1:2" ht="15">
      <c r="A5452" s="80" t="s">
        <v>5776</v>
      </c>
      <c r="B5452" s="79" t="s">
        <v>7638</v>
      </c>
    </row>
    <row r="5453" spans="1:2" ht="15">
      <c r="A5453" s="80" t="s">
        <v>5777</v>
      </c>
      <c r="B5453" s="79" t="s">
        <v>7638</v>
      </c>
    </row>
    <row r="5454" spans="1:2" ht="15">
      <c r="A5454" s="80" t="s">
        <v>5778</v>
      </c>
      <c r="B5454" s="79" t="s">
        <v>7638</v>
      </c>
    </row>
    <row r="5455" spans="1:2" ht="15">
      <c r="A5455" s="80" t="s">
        <v>5779</v>
      </c>
      <c r="B5455" s="79" t="s">
        <v>7638</v>
      </c>
    </row>
    <row r="5456" spans="1:2" ht="15">
      <c r="A5456" s="80" t="s">
        <v>5780</v>
      </c>
      <c r="B5456" s="79" t="s">
        <v>7638</v>
      </c>
    </row>
    <row r="5457" spans="1:2" ht="15">
      <c r="A5457" s="80" t="s">
        <v>5781</v>
      </c>
      <c r="B5457" s="79" t="s">
        <v>7638</v>
      </c>
    </row>
    <row r="5458" spans="1:2" ht="15">
      <c r="A5458" s="80" t="s">
        <v>5782</v>
      </c>
      <c r="B5458" s="79" t="s">
        <v>7638</v>
      </c>
    </row>
    <row r="5459" spans="1:2" ht="15">
      <c r="A5459" s="80" t="s">
        <v>5783</v>
      </c>
      <c r="B5459" s="79" t="s">
        <v>7638</v>
      </c>
    </row>
    <row r="5460" spans="1:2" ht="15">
      <c r="A5460" s="80" t="s">
        <v>5784</v>
      </c>
      <c r="B5460" s="79" t="s">
        <v>7638</v>
      </c>
    </row>
    <row r="5461" spans="1:2" ht="15">
      <c r="A5461" s="80" t="s">
        <v>5785</v>
      </c>
      <c r="B5461" s="79" t="s">
        <v>7638</v>
      </c>
    </row>
    <row r="5462" spans="1:2" ht="15">
      <c r="A5462" s="80" t="s">
        <v>5786</v>
      </c>
      <c r="B5462" s="79" t="s">
        <v>7638</v>
      </c>
    </row>
    <row r="5463" spans="1:2" ht="15">
      <c r="A5463" s="80" t="s">
        <v>5787</v>
      </c>
      <c r="B5463" s="79" t="s">
        <v>7638</v>
      </c>
    </row>
    <row r="5464" spans="1:2" ht="15">
      <c r="A5464" s="80" t="s">
        <v>5788</v>
      </c>
      <c r="B5464" s="79" t="s">
        <v>7638</v>
      </c>
    </row>
    <row r="5465" spans="1:2" ht="15">
      <c r="A5465" s="80" t="s">
        <v>5789</v>
      </c>
      <c r="B5465" s="79" t="s">
        <v>7638</v>
      </c>
    </row>
    <row r="5466" spans="1:2" ht="15">
      <c r="A5466" s="80" t="s">
        <v>5790</v>
      </c>
      <c r="B5466" s="79" t="s">
        <v>7638</v>
      </c>
    </row>
    <row r="5467" spans="1:2" ht="15">
      <c r="A5467" s="80" t="s">
        <v>5791</v>
      </c>
      <c r="B5467" s="79" t="s">
        <v>7638</v>
      </c>
    </row>
    <row r="5468" spans="1:2" ht="15">
      <c r="A5468" s="80" t="s">
        <v>5792</v>
      </c>
      <c r="B5468" s="79" t="s">
        <v>7638</v>
      </c>
    </row>
    <row r="5469" spans="1:2" ht="15">
      <c r="A5469" s="80" t="s">
        <v>5793</v>
      </c>
      <c r="B5469" s="79" t="s">
        <v>7638</v>
      </c>
    </row>
    <row r="5470" spans="1:2" ht="15">
      <c r="A5470" s="80" t="s">
        <v>5794</v>
      </c>
      <c r="B5470" s="79" t="s">
        <v>7638</v>
      </c>
    </row>
    <row r="5471" spans="1:2" ht="15">
      <c r="A5471" s="80" t="s">
        <v>5795</v>
      </c>
      <c r="B5471" s="79" t="s">
        <v>7638</v>
      </c>
    </row>
    <row r="5472" spans="1:2" ht="15">
      <c r="A5472" s="80" t="s">
        <v>5796</v>
      </c>
      <c r="B5472" s="79" t="s">
        <v>7638</v>
      </c>
    </row>
    <row r="5473" spans="1:2" ht="15">
      <c r="A5473" s="80" t="s">
        <v>5797</v>
      </c>
      <c r="B5473" s="79" t="s">
        <v>7638</v>
      </c>
    </row>
    <row r="5474" spans="1:2" ht="15">
      <c r="A5474" s="80" t="s">
        <v>5798</v>
      </c>
      <c r="B5474" s="79" t="s">
        <v>7638</v>
      </c>
    </row>
    <row r="5475" spans="1:2" ht="15">
      <c r="A5475" s="80" t="s">
        <v>5799</v>
      </c>
      <c r="B5475" s="79" t="s">
        <v>7638</v>
      </c>
    </row>
    <row r="5476" spans="1:2" ht="15">
      <c r="A5476" s="80" t="s">
        <v>5800</v>
      </c>
      <c r="B5476" s="79" t="s">
        <v>7638</v>
      </c>
    </row>
    <row r="5477" spans="1:2" ht="15">
      <c r="A5477" s="80" t="s">
        <v>5801</v>
      </c>
      <c r="B5477" s="79" t="s">
        <v>7638</v>
      </c>
    </row>
    <row r="5478" spans="1:2" ht="15">
      <c r="A5478" s="80" t="s">
        <v>5802</v>
      </c>
      <c r="B5478" s="79" t="s">
        <v>7638</v>
      </c>
    </row>
    <row r="5479" spans="1:2" ht="15">
      <c r="A5479" s="80" t="s">
        <v>5803</v>
      </c>
      <c r="B5479" s="79" t="s">
        <v>7638</v>
      </c>
    </row>
    <row r="5480" spans="1:2" ht="15">
      <c r="A5480" s="80" t="s">
        <v>434</v>
      </c>
      <c r="B5480" s="79" t="s">
        <v>7638</v>
      </c>
    </row>
    <row r="5481" spans="1:2" ht="15">
      <c r="A5481" s="80" t="s">
        <v>5804</v>
      </c>
      <c r="B5481" s="79" t="s">
        <v>7638</v>
      </c>
    </row>
    <row r="5482" spans="1:2" ht="15">
      <c r="A5482" s="80" t="s">
        <v>5805</v>
      </c>
      <c r="B5482" s="79" t="s">
        <v>7638</v>
      </c>
    </row>
    <row r="5483" spans="1:2" ht="15">
      <c r="A5483" s="80" t="s">
        <v>5806</v>
      </c>
      <c r="B5483" s="79" t="s">
        <v>7638</v>
      </c>
    </row>
    <row r="5484" spans="1:2" ht="15">
      <c r="A5484" s="80" t="s">
        <v>5807</v>
      </c>
      <c r="B5484" s="79" t="s">
        <v>7638</v>
      </c>
    </row>
    <row r="5485" spans="1:2" ht="15">
      <c r="A5485" s="80" t="s">
        <v>5808</v>
      </c>
      <c r="B5485" s="79" t="s">
        <v>7638</v>
      </c>
    </row>
    <row r="5486" spans="1:2" ht="15">
      <c r="A5486" s="80" t="s">
        <v>5809</v>
      </c>
      <c r="B5486" s="79" t="s">
        <v>7638</v>
      </c>
    </row>
    <row r="5487" spans="1:2" ht="15">
      <c r="A5487" s="80" t="s">
        <v>5810</v>
      </c>
      <c r="B5487" s="79" t="s">
        <v>7638</v>
      </c>
    </row>
    <row r="5488" spans="1:2" ht="15">
      <c r="A5488" s="80" t="s">
        <v>5811</v>
      </c>
      <c r="B5488" s="79" t="s">
        <v>7638</v>
      </c>
    </row>
    <row r="5489" spans="1:2" ht="15">
      <c r="A5489" s="80" t="s">
        <v>5812</v>
      </c>
      <c r="B5489" s="79" t="s">
        <v>7638</v>
      </c>
    </row>
    <row r="5490" spans="1:2" ht="15">
      <c r="A5490" s="80" t="s">
        <v>5813</v>
      </c>
      <c r="B5490" s="79" t="s">
        <v>7638</v>
      </c>
    </row>
    <row r="5491" spans="1:2" ht="15">
      <c r="A5491" s="80" t="s">
        <v>5814</v>
      </c>
      <c r="B5491" s="79" t="s">
        <v>7638</v>
      </c>
    </row>
    <row r="5492" spans="1:2" ht="15">
      <c r="A5492" s="80" t="s">
        <v>5815</v>
      </c>
      <c r="B5492" s="79" t="s">
        <v>7638</v>
      </c>
    </row>
    <row r="5493" spans="1:2" ht="15">
      <c r="A5493" s="80" t="s">
        <v>5816</v>
      </c>
      <c r="B5493" s="79" t="s">
        <v>7638</v>
      </c>
    </row>
    <row r="5494" spans="1:2" ht="15">
      <c r="A5494" s="80" t="s">
        <v>5817</v>
      </c>
      <c r="B5494" s="79" t="s">
        <v>7638</v>
      </c>
    </row>
    <row r="5495" spans="1:2" ht="15">
      <c r="A5495" s="80" t="s">
        <v>5818</v>
      </c>
      <c r="B5495" s="79" t="s">
        <v>7638</v>
      </c>
    </row>
    <row r="5496" spans="1:2" ht="15">
      <c r="A5496" s="80" t="s">
        <v>5819</v>
      </c>
      <c r="B5496" s="79" t="s">
        <v>7638</v>
      </c>
    </row>
    <row r="5497" spans="1:2" ht="15">
      <c r="A5497" s="80" t="s">
        <v>5820</v>
      </c>
      <c r="B5497" s="79" t="s">
        <v>7638</v>
      </c>
    </row>
    <row r="5498" spans="1:2" ht="15">
      <c r="A5498" s="80" t="s">
        <v>5821</v>
      </c>
      <c r="B5498" s="79" t="s">
        <v>7638</v>
      </c>
    </row>
    <row r="5499" spans="1:2" ht="15">
      <c r="A5499" s="80" t="s">
        <v>5822</v>
      </c>
      <c r="B5499" s="79" t="s">
        <v>7638</v>
      </c>
    </row>
    <row r="5500" spans="1:2" ht="15">
      <c r="A5500" s="80" t="s">
        <v>5823</v>
      </c>
      <c r="B5500" s="79" t="s">
        <v>7638</v>
      </c>
    </row>
    <row r="5501" spans="1:2" ht="15">
      <c r="A5501" s="80" t="s">
        <v>5824</v>
      </c>
      <c r="B5501" s="79" t="s">
        <v>7638</v>
      </c>
    </row>
    <row r="5502" spans="1:2" ht="15">
      <c r="A5502" s="80" t="s">
        <v>5825</v>
      </c>
      <c r="B5502" s="79" t="s">
        <v>7638</v>
      </c>
    </row>
    <row r="5503" spans="1:2" ht="15">
      <c r="A5503" s="80" t="s">
        <v>5826</v>
      </c>
      <c r="B5503" s="79" t="s">
        <v>7638</v>
      </c>
    </row>
    <row r="5504" spans="1:2" ht="15">
      <c r="A5504" s="80" t="s">
        <v>5827</v>
      </c>
      <c r="B5504" s="79" t="s">
        <v>7638</v>
      </c>
    </row>
    <row r="5505" spans="1:2" ht="15">
      <c r="A5505" s="80" t="s">
        <v>5828</v>
      </c>
      <c r="B5505" s="79" t="s">
        <v>7638</v>
      </c>
    </row>
    <row r="5506" spans="1:2" ht="15">
      <c r="A5506" s="80" t="s">
        <v>5829</v>
      </c>
      <c r="B5506" s="79" t="s">
        <v>7638</v>
      </c>
    </row>
    <row r="5507" spans="1:2" ht="15">
      <c r="A5507" s="80" t="s">
        <v>5830</v>
      </c>
      <c r="B5507" s="79" t="s">
        <v>7638</v>
      </c>
    </row>
    <row r="5508" spans="1:2" ht="15">
      <c r="A5508" s="80" t="s">
        <v>5831</v>
      </c>
      <c r="B5508" s="79" t="s">
        <v>7638</v>
      </c>
    </row>
    <row r="5509" spans="1:2" ht="15">
      <c r="A5509" s="80" t="s">
        <v>5832</v>
      </c>
      <c r="B5509" s="79" t="s">
        <v>7638</v>
      </c>
    </row>
    <row r="5510" spans="1:2" ht="15">
      <c r="A5510" s="80" t="s">
        <v>5833</v>
      </c>
      <c r="B5510" s="79" t="s">
        <v>7638</v>
      </c>
    </row>
    <row r="5511" spans="1:2" ht="15">
      <c r="A5511" s="80" t="s">
        <v>5834</v>
      </c>
      <c r="B5511" s="79" t="s">
        <v>7638</v>
      </c>
    </row>
    <row r="5512" spans="1:2" ht="15">
      <c r="A5512" s="80" t="s">
        <v>5835</v>
      </c>
      <c r="B5512" s="79" t="s">
        <v>7638</v>
      </c>
    </row>
    <row r="5513" spans="1:2" ht="15">
      <c r="A5513" s="80" t="s">
        <v>5836</v>
      </c>
      <c r="B5513" s="79" t="s">
        <v>7638</v>
      </c>
    </row>
    <row r="5514" spans="1:2" ht="15">
      <c r="A5514" s="80" t="s">
        <v>5837</v>
      </c>
      <c r="B5514" s="79" t="s">
        <v>7638</v>
      </c>
    </row>
    <row r="5515" spans="1:2" ht="15">
      <c r="A5515" s="80" t="s">
        <v>5838</v>
      </c>
      <c r="B5515" s="79" t="s">
        <v>7638</v>
      </c>
    </row>
    <row r="5516" spans="1:2" ht="15">
      <c r="A5516" s="80" t="s">
        <v>5839</v>
      </c>
      <c r="B5516" s="79" t="s">
        <v>7638</v>
      </c>
    </row>
    <row r="5517" spans="1:2" ht="15">
      <c r="A5517" s="80" t="s">
        <v>5840</v>
      </c>
      <c r="B5517" s="79" t="s">
        <v>7638</v>
      </c>
    </row>
    <row r="5518" spans="1:2" ht="15">
      <c r="A5518" s="80" t="s">
        <v>5841</v>
      </c>
      <c r="B5518" s="79" t="s">
        <v>7638</v>
      </c>
    </row>
    <row r="5519" spans="1:2" ht="15">
      <c r="A5519" s="80" t="s">
        <v>5842</v>
      </c>
      <c r="B5519" s="79" t="s">
        <v>7638</v>
      </c>
    </row>
    <row r="5520" spans="1:2" ht="15">
      <c r="A5520" s="80" t="s">
        <v>5843</v>
      </c>
      <c r="B5520" s="79" t="s">
        <v>7638</v>
      </c>
    </row>
    <row r="5521" spans="1:2" ht="15">
      <c r="A5521" s="80" t="s">
        <v>5844</v>
      </c>
      <c r="B5521" s="79" t="s">
        <v>7638</v>
      </c>
    </row>
    <row r="5522" spans="1:2" ht="15">
      <c r="A5522" s="80" t="s">
        <v>5845</v>
      </c>
      <c r="B5522" s="79" t="s">
        <v>7638</v>
      </c>
    </row>
    <row r="5523" spans="1:2" ht="15">
      <c r="A5523" s="80" t="s">
        <v>5846</v>
      </c>
      <c r="B5523" s="79" t="s">
        <v>7638</v>
      </c>
    </row>
    <row r="5524" spans="1:2" ht="15">
      <c r="A5524" s="80" t="s">
        <v>5847</v>
      </c>
      <c r="B5524" s="79" t="s">
        <v>7638</v>
      </c>
    </row>
    <row r="5525" spans="1:2" ht="15">
      <c r="A5525" s="80" t="s">
        <v>5848</v>
      </c>
      <c r="B5525" s="79" t="s">
        <v>7638</v>
      </c>
    </row>
    <row r="5526" spans="1:2" ht="15">
      <c r="A5526" s="80" t="s">
        <v>5849</v>
      </c>
      <c r="B5526" s="79" t="s">
        <v>7638</v>
      </c>
    </row>
    <row r="5527" spans="1:2" ht="15">
      <c r="A5527" s="80" t="s">
        <v>5850</v>
      </c>
      <c r="B5527" s="79" t="s">
        <v>7638</v>
      </c>
    </row>
    <row r="5528" spans="1:2" ht="15">
      <c r="A5528" s="80" t="s">
        <v>5851</v>
      </c>
      <c r="B5528" s="79" t="s">
        <v>7638</v>
      </c>
    </row>
    <row r="5529" spans="1:2" ht="15">
      <c r="A5529" s="80" t="s">
        <v>5852</v>
      </c>
      <c r="B5529" s="79" t="s">
        <v>7638</v>
      </c>
    </row>
    <row r="5530" spans="1:2" ht="15">
      <c r="A5530" s="80" t="s">
        <v>5853</v>
      </c>
      <c r="B5530" s="79" t="s">
        <v>7638</v>
      </c>
    </row>
    <row r="5531" spans="1:2" ht="15">
      <c r="A5531" s="80" t="s">
        <v>5854</v>
      </c>
      <c r="B5531" s="79" t="s">
        <v>7638</v>
      </c>
    </row>
    <row r="5532" spans="1:2" ht="15">
      <c r="A5532" s="80" t="s">
        <v>5855</v>
      </c>
      <c r="B5532" s="79" t="s">
        <v>7638</v>
      </c>
    </row>
    <row r="5533" spans="1:2" ht="15">
      <c r="A5533" s="80" t="s">
        <v>5856</v>
      </c>
      <c r="B5533" s="79" t="s">
        <v>7638</v>
      </c>
    </row>
    <row r="5534" spans="1:2" ht="15">
      <c r="A5534" s="80" t="s">
        <v>5857</v>
      </c>
      <c r="B5534" s="79" t="s">
        <v>7638</v>
      </c>
    </row>
    <row r="5535" spans="1:2" ht="15">
      <c r="A5535" s="80" t="s">
        <v>5858</v>
      </c>
      <c r="B5535" s="79" t="s">
        <v>7638</v>
      </c>
    </row>
    <row r="5536" spans="1:2" ht="15">
      <c r="A5536" s="80" t="s">
        <v>5859</v>
      </c>
      <c r="B5536" s="79" t="s">
        <v>7638</v>
      </c>
    </row>
    <row r="5537" spans="1:2" ht="15">
      <c r="A5537" s="80" t="s">
        <v>5860</v>
      </c>
      <c r="B5537" s="79" t="s">
        <v>7638</v>
      </c>
    </row>
    <row r="5538" spans="1:2" ht="15">
      <c r="A5538" s="80" t="s">
        <v>5861</v>
      </c>
      <c r="B5538" s="79" t="s">
        <v>7638</v>
      </c>
    </row>
    <row r="5539" spans="1:2" ht="15">
      <c r="A5539" s="80" t="s">
        <v>5862</v>
      </c>
      <c r="B5539" s="79" t="s">
        <v>7638</v>
      </c>
    </row>
    <row r="5540" spans="1:2" ht="15">
      <c r="A5540" s="80" t="s">
        <v>5863</v>
      </c>
      <c r="B5540" s="79" t="s">
        <v>7638</v>
      </c>
    </row>
    <row r="5541" spans="1:2" ht="15">
      <c r="A5541" s="80" t="s">
        <v>5864</v>
      </c>
      <c r="B5541" s="79" t="s">
        <v>7638</v>
      </c>
    </row>
    <row r="5542" spans="1:2" ht="15">
      <c r="A5542" s="80" t="s">
        <v>5865</v>
      </c>
      <c r="B5542" s="79" t="s">
        <v>7638</v>
      </c>
    </row>
    <row r="5543" spans="1:2" ht="15">
      <c r="A5543" s="80" t="s">
        <v>5866</v>
      </c>
      <c r="B5543" s="79" t="s">
        <v>7638</v>
      </c>
    </row>
    <row r="5544" spans="1:2" ht="15">
      <c r="A5544" s="80" t="s">
        <v>5867</v>
      </c>
      <c r="B5544" s="79" t="s">
        <v>7638</v>
      </c>
    </row>
    <row r="5545" spans="1:2" ht="15">
      <c r="A5545" s="80" t="s">
        <v>5868</v>
      </c>
      <c r="B5545" s="79" t="s">
        <v>7638</v>
      </c>
    </row>
    <row r="5546" spans="1:2" ht="15">
      <c r="A5546" s="80" t="s">
        <v>5869</v>
      </c>
      <c r="B5546" s="79" t="s">
        <v>7638</v>
      </c>
    </row>
    <row r="5547" spans="1:2" ht="15">
      <c r="A5547" s="80" t="s">
        <v>5870</v>
      </c>
      <c r="B5547" s="79" t="s">
        <v>7638</v>
      </c>
    </row>
    <row r="5548" spans="1:2" ht="15">
      <c r="A5548" s="80" t="s">
        <v>5871</v>
      </c>
      <c r="B5548" s="79" t="s">
        <v>7638</v>
      </c>
    </row>
    <row r="5549" spans="1:2" ht="15">
      <c r="A5549" s="80" t="s">
        <v>5872</v>
      </c>
      <c r="B5549" s="79" t="s">
        <v>7638</v>
      </c>
    </row>
    <row r="5550" spans="1:2" ht="15">
      <c r="A5550" s="80" t="s">
        <v>5873</v>
      </c>
      <c r="B5550" s="79" t="s">
        <v>7638</v>
      </c>
    </row>
    <row r="5551" spans="1:2" ht="15">
      <c r="A5551" s="80" t="s">
        <v>5874</v>
      </c>
      <c r="B5551" s="79" t="s">
        <v>7638</v>
      </c>
    </row>
    <row r="5552" spans="1:2" ht="15">
      <c r="A5552" s="80" t="s">
        <v>5875</v>
      </c>
      <c r="B5552" s="79" t="s">
        <v>7638</v>
      </c>
    </row>
    <row r="5553" spans="1:2" ht="15">
      <c r="A5553" s="80" t="s">
        <v>5876</v>
      </c>
      <c r="B5553" s="79" t="s">
        <v>7638</v>
      </c>
    </row>
    <row r="5554" spans="1:2" ht="15">
      <c r="A5554" s="80" t="s">
        <v>5877</v>
      </c>
      <c r="B5554" s="79" t="s">
        <v>7638</v>
      </c>
    </row>
    <row r="5555" spans="1:2" ht="15">
      <c r="A5555" s="80" t="s">
        <v>5878</v>
      </c>
      <c r="B5555" s="79" t="s">
        <v>7638</v>
      </c>
    </row>
    <row r="5556" spans="1:2" ht="15">
      <c r="A5556" s="80" t="s">
        <v>5879</v>
      </c>
      <c r="B5556" s="79" t="s">
        <v>7638</v>
      </c>
    </row>
    <row r="5557" spans="1:2" ht="15">
      <c r="A5557" s="80" t="s">
        <v>5880</v>
      </c>
      <c r="B5557" s="79" t="s">
        <v>7638</v>
      </c>
    </row>
    <row r="5558" spans="1:2" ht="15">
      <c r="A5558" s="80" t="s">
        <v>5881</v>
      </c>
      <c r="B5558" s="79" t="s">
        <v>7638</v>
      </c>
    </row>
    <row r="5559" spans="1:2" ht="15">
      <c r="A5559" s="80" t="s">
        <v>5882</v>
      </c>
      <c r="B5559" s="79" t="s">
        <v>7638</v>
      </c>
    </row>
    <row r="5560" spans="1:2" ht="15">
      <c r="A5560" s="80" t="s">
        <v>5883</v>
      </c>
      <c r="B5560" s="79" t="s">
        <v>7638</v>
      </c>
    </row>
    <row r="5561" spans="1:2" ht="15">
      <c r="A5561" s="80" t="s">
        <v>5884</v>
      </c>
      <c r="B5561" s="79" t="s">
        <v>7638</v>
      </c>
    </row>
    <row r="5562" spans="1:2" ht="15">
      <c r="A5562" s="80" t="s">
        <v>5885</v>
      </c>
      <c r="B5562" s="79" t="s">
        <v>7638</v>
      </c>
    </row>
    <row r="5563" spans="1:2" ht="15">
      <c r="A5563" s="80" t="s">
        <v>5886</v>
      </c>
      <c r="B5563" s="79" t="s">
        <v>7638</v>
      </c>
    </row>
    <row r="5564" spans="1:2" ht="15">
      <c r="A5564" s="80" t="s">
        <v>5887</v>
      </c>
      <c r="B5564" s="79" t="s">
        <v>7638</v>
      </c>
    </row>
    <row r="5565" spans="1:2" ht="15">
      <c r="A5565" s="80" t="s">
        <v>5888</v>
      </c>
      <c r="B5565" s="79" t="s">
        <v>7638</v>
      </c>
    </row>
    <row r="5566" spans="1:2" ht="15">
      <c r="A5566" s="80" t="s">
        <v>5889</v>
      </c>
      <c r="B5566" s="79" t="s">
        <v>7638</v>
      </c>
    </row>
    <row r="5567" spans="1:2" ht="15">
      <c r="A5567" s="80" t="s">
        <v>5890</v>
      </c>
      <c r="B5567" s="79" t="s">
        <v>7638</v>
      </c>
    </row>
    <row r="5568" spans="1:2" ht="15">
      <c r="A5568" s="80" t="s">
        <v>5891</v>
      </c>
      <c r="B5568" s="79" t="s">
        <v>7638</v>
      </c>
    </row>
    <row r="5569" spans="1:2" ht="15">
      <c r="A5569" s="80" t="s">
        <v>5892</v>
      </c>
      <c r="B5569" s="79" t="s">
        <v>7638</v>
      </c>
    </row>
    <row r="5570" spans="1:2" ht="15">
      <c r="A5570" s="80" t="s">
        <v>5893</v>
      </c>
      <c r="B5570" s="79" t="s">
        <v>7638</v>
      </c>
    </row>
    <row r="5571" spans="1:2" ht="15">
      <c r="A5571" s="80" t="s">
        <v>5894</v>
      </c>
      <c r="B5571" s="79" t="s">
        <v>7638</v>
      </c>
    </row>
    <row r="5572" spans="1:2" ht="15">
      <c r="A5572" s="80" t="s">
        <v>5895</v>
      </c>
      <c r="B5572" s="79" t="s">
        <v>7638</v>
      </c>
    </row>
    <row r="5573" spans="1:2" ht="15">
      <c r="A5573" s="80" t="s">
        <v>5896</v>
      </c>
      <c r="B5573" s="79" t="s">
        <v>7638</v>
      </c>
    </row>
    <row r="5574" spans="1:2" ht="15">
      <c r="A5574" s="80" t="s">
        <v>5897</v>
      </c>
      <c r="B5574" s="79" t="s">
        <v>7638</v>
      </c>
    </row>
    <row r="5575" spans="1:2" ht="15">
      <c r="A5575" s="80" t="s">
        <v>5898</v>
      </c>
      <c r="B5575" s="79" t="s">
        <v>7638</v>
      </c>
    </row>
    <row r="5576" spans="1:2" ht="15">
      <c r="A5576" s="80" t="s">
        <v>5899</v>
      </c>
      <c r="B5576" s="79" t="s">
        <v>7638</v>
      </c>
    </row>
    <row r="5577" spans="1:2" ht="15">
      <c r="A5577" s="80" t="s">
        <v>5900</v>
      </c>
      <c r="B5577" s="79" t="s">
        <v>7638</v>
      </c>
    </row>
    <row r="5578" spans="1:2" ht="15">
      <c r="A5578" s="80" t="s">
        <v>5901</v>
      </c>
      <c r="B5578" s="79" t="s">
        <v>7638</v>
      </c>
    </row>
    <row r="5579" spans="1:2" ht="15">
      <c r="A5579" s="80" t="s">
        <v>5902</v>
      </c>
      <c r="B5579" s="79" t="s">
        <v>7638</v>
      </c>
    </row>
    <row r="5580" spans="1:2" ht="15">
      <c r="A5580" s="80" t="s">
        <v>5903</v>
      </c>
      <c r="B5580" s="79" t="s">
        <v>7638</v>
      </c>
    </row>
    <row r="5581" spans="1:2" ht="15">
      <c r="A5581" s="80" t="s">
        <v>5904</v>
      </c>
      <c r="B5581" s="79" t="s">
        <v>7638</v>
      </c>
    </row>
    <row r="5582" spans="1:2" ht="15">
      <c r="A5582" s="80" t="s">
        <v>5905</v>
      </c>
      <c r="B5582" s="79" t="s">
        <v>7638</v>
      </c>
    </row>
    <row r="5583" spans="1:2" ht="15">
      <c r="A5583" s="80" t="s">
        <v>5906</v>
      </c>
      <c r="B5583" s="79" t="s">
        <v>7638</v>
      </c>
    </row>
    <row r="5584" spans="1:2" ht="15">
      <c r="A5584" s="80" t="s">
        <v>5907</v>
      </c>
      <c r="B5584" s="79" t="s">
        <v>7638</v>
      </c>
    </row>
    <row r="5585" spans="1:2" ht="15">
      <c r="A5585" s="80" t="s">
        <v>5908</v>
      </c>
      <c r="B5585" s="79" t="s">
        <v>7638</v>
      </c>
    </row>
    <row r="5586" spans="1:2" ht="15">
      <c r="A5586" s="80" t="s">
        <v>5909</v>
      </c>
      <c r="B5586" s="79" t="s">
        <v>7638</v>
      </c>
    </row>
    <row r="5587" spans="1:2" ht="15">
      <c r="A5587" s="80" t="s">
        <v>5910</v>
      </c>
      <c r="B5587" s="79" t="s">
        <v>7638</v>
      </c>
    </row>
    <row r="5588" spans="1:2" ht="15">
      <c r="A5588" s="80" t="s">
        <v>5911</v>
      </c>
      <c r="B5588" s="79" t="s">
        <v>7638</v>
      </c>
    </row>
    <row r="5589" spans="1:2" ht="15">
      <c r="A5589" s="80" t="s">
        <v>5912</v>
      </c>
      <c r="B5589" s="79" t="s">
        <v>7638</v>
      </c>
    </row>
    <row r="5590" spans="1:2" ht="15">
      <c r="A5590" s="80" t="s">
        <v>5913</v>
      </c>
      <c r="B5590" s="79" t="s">
        <v>7638</v>
      </c>
    </row>
    <row r="5591" spans="1:2" ht="15">
      <c r="A5591" s="80" t="s">
        <v>5914</v>
      </c>
      <c r="B5591" s="79" t="s">
        <v>7638</v>
      </c>
    </row>
    <row r="5592" spans="1:2" ht="15">
      <c r="A5592" s="80" t="s">
        <v>5915</v>
      </c>
      <c r="B5592" s="79" t="s">
        <v>7638</v>
      </c>
    </row>
    <row r="5593" spans="1:2" ht="15">
      <c r="A5593" s="80" t="s">
        <v>5916</v>
      </c>
      <c r="B5593" s="79" t="s">
        <v>7638</v>
      </c>
    </row>
    <row r="5594" spans="1:2" ht="15">
      <c r="A5594" s="80" t="s">
        <v>5917</v>
      </c>
      <c r="B5594" s="79" t="s">
        <v>7638</v>
      </c>
    </row>
    <row r="5595" spans="1:2" ht="15">
      <c r="A5595" s="80" t="s">
        <v>5918</v>
      </c>
      <c r="B5595" s="79" t="s">
        <v>7638</v>
      </c>
    </row>
    <row r="5596" spans="1:2" ht="15">
      <c r="A5596" s="80" t="s">
        <v>5919</v>
      </c>
      <c r="B5596" s="79" t="s">
        <v>7638</v>
      </c>
    </row>
    <row r="5597" spans="1:2" ht="15">
      <c r="A5597" s="80" t="s">
        <v>5920</v>
      </c>
      <c r="B5597" s="79" t="s">
        <v>7638</v>
      </c>
    </row>
    <row r="5598" spans="1:2" ht="15">
      <c r="A5598" s="80" t="s">
        <v>5921</v>
      </c>
      <c r="B5598" s="79" t="s">
        <v>7638</v>
      </c>
    </row>
    <row r="5599" spans="1:2" ht="15">
      <c r="A5599" s="80" t="s">
        <v>5922</v>
      </c>
      <c r="B5599" s="79" t="s">
        <v>7638</v>
      </c>
    </row>
    <row r="5600" spans="1:2" ht="15">
      <c r="A5600" s="80" t="s">
        <v>5923</v>
      </c>
      <c r="B5600" s="79" t="s">
        <v>7638</v>
      </c>
    </row>
    <row r="5601" spans="1:2" ht="15">
      <c r="A5601" s="80" t="s">
        <v>5924</v>
      </c>
      <c r="B5601" s="79" t="s">
        <v>7638</v>
      </c>
    </row>
    <row r="5602" spans="1:2" ht="15">
      <c r="A5602" s="80" t="s">
        <v>5925</v>
      </c>
      <c r="B5602" s="79" t="s">
        <v>7638</v>
      </c>
    </row>
    <row r="5603" spans="1:2" ht="15">
      <c r="A5603" s="80" t="s">
        <v>5926</v>
      </c>
      <c r="B5603" s="79" t="s">
        <v>7638</v>
      </c>
    </row>
    <row r="5604" spans="1:2" ht="15">
      <c r="A5604" s="80" t="s">
        <v>5927</v>
      </c>
      <c r="B5604" s="79" t="s">
        <v>7638</v>
      </c>
    </row>
    <row r="5605" spans="1:2" ht="15">
      <c r="A5605" s="80" t="s">
        <v>5928</v>
      </c>
      <c r="B5605" s="79" t="s">
        <v>7638</v>
      </c>
    </row>
    <row r="5606" spans="1:2" ht="15">
      <c r="A5606" s="80" t="s">
        <v>5929</v>
      </c>
      <c r="B5606" s="79" t="s">
        <v>7638</v>
      </c>
    </row>
    <row r="5607" spans="1:2" ht="15">
      <c r="A5607" s="80" t="s">
        <v>5930</v>
      </c>
      <c r="B5607" s="79" t="s">
        <v>7638</v>
      </c>
    </row>
    <row r="5608" spans="1:2" ht="15">
      <c r="A5608" s="80" t="s">
        <v>5931</v>
      </c>
      <c r="B5608" s="79" t="s">
        <v>7638</v>
      </c>
    </row>
    <row r="5609" spans="1:2" ht="15">
      <c r="A5609" s="80" t="s">
        <v>5932</v>
      </c>
      <c r="B5609" s="79" t="s">
        <v>7638</v>
      </c>
    </row>
    <row r="5610" spans="1:2" ht="15">
      <c r="A5610" s="80" t="s">
        <v>5933</v>
      </c>
      <c r="B5610" s="79" t="s">
        <v>7638</v>
      </c>
    </row>
    <row r="5611" spans="1:2" ht="15">
      <c r="A5611" s="80" t="s">
        <v>5934</v>
      </c>
      <c r="B5611" s="79" t="s">
        <v>7638</v>
      </c>
    </row>
    <row r="5612" spans="1:2" ht="15">
      <c r="A5612" s="80" t="s">
        <v>5935</v>
      </c>
      <c r="B5612" s="79" t="s">
        <v>7638</v>
      </c>
    </row>
    <row r="5613" spans="1:2" ht="15">
      <c r="A5613" s="80" t="s">
        <v>5936</v>
      </c>
      <c r="B5613" s="79" t="s">
        <v>7638</v>
      </c>
    </row>
    <row r="5614" spans="1:2" ht="15">
      <c r="A5614" s="80" t="s">
        <v>5937</v>
      </c>
      <c r="B5614" s="79" t="s">
        <v>7638</v>
      </c>
    </row>
    <row r="5615" spans="1:2" ht="15">
      <c r="A5615" s="80" t="s">
        <v>5938</v>
      </c>
      <c r="B5615" s="79" t="s">
        <v>7638</v>
      </c>
    </row>
    <row r="5616" spans="1:2" ht="15">
      <c r="A5616" s="80" t="s">
        <v>5939</v>
      </c>
      <c r="B5616" s="79" t="s">
        <v>7638</v>
      </c>
    </row>
    <row r="5617" spans="1:2" ht="15">
      <c r="A5617" s="80" t="s">
        <v>5940</v>
      </c>
      <c r="B5617" s="79" t="s">
        <v>7638</v>
      </c>
    </row>
    <row r="5618" spans="1:2" ht="15">
      <c r="A5618" s="80" t="s">
        <v>5941</v>
      </c>
      <c r="B5618" s="79" t="s">
        <v>7638</v>
      </c>
    </row>
    <row r="5619" spans="1:2" ht="15">
      <c r="A5619" s="80" t="s">
        <v>5942</v>
      </c>
      <c r="B5619" s="79" t="s">
        <v>7638</v>
      </c>
    </row>
    <row r="5620" spans="1:2" ht="15">
      <c r="A5620" s="80" t="s">
        <v>5943</v>
      </c>
      <c r="B5620" s="79" t="s">
        <v>7638</v>
      </c>
    </row>
    <row r="5621" spans="1:2" ht="15">
      <c r="A5621" s="80" t="s">
        <v>5944</v>
      </c>
      <c r="B5621" s="79" t="s">
        <v>7638</v>
      </c>
    </row>
    <row r="5622" spans="1:2" ht="15">
      <c r="A5622" s="80" t="s">
        <v>5945</v>
      </c>
      <c r="B5622" s="79" t="s">
        <v>7638</v>
      </c>
    </row>
    <row r="5623" spans="1:2" ht="15">
      <c r="A5623" s="80" t="s">
        <v>5946</v>
      </c>
      <c r="B5623" s="79" t="s">
        <v>7638</v>
      </c>
    </row>
    <row r="5624" spans="1:2" ht="15">
      <c r="A5624" s="80" t="s">
        <v>5947</v>
      </c>
      <c r="B5624" s="79" t="s">
        <v>7638</v>
      </c>
    </row>
    <row r="5625" spans="1:2" ht="15">
      <c r="A5625" s="80" t="s">
        <v>5948</v>
      </c>
      <c r="B5625" s="79" t="s">
        <v>7638</v>
      </c>
    </row>
    <row r="5626" spans="1:2" ht="15">
      <c r="A5626" s="80" t="s">
        <v>5949</v>
      </c>
      <c r="B5626" s="79" t="s">
        <v>7638</v>
      </c>
    </row>
    <row r="5627" spans="1:2" ht="15">
      <c r="A5627" s="80" t="s">
        <v>5950</v>
      </c>
      <c r="B5627" s="79" t="s">
        <v>7638</v>
      </c>
    </row>
    <row r="5628" spans="1:2" ht="15">
      <c r="A5628" s="80" t="s">
        <v>5951</v>
      </c>
      <c r="B5628" s="79" t="s">
        <v>7638</v>
      </c>
    </row>
    <row r="5629" spans="1:2" ht="15">
      <c r="A5629" s="80" t="s">
        <v>5952</v>
      </c>
      <c r="B5629" s="79" t="s">
        <v>7638</v>
      </c>
    </row>
    <row r="5630" spans="1:2" ht="15">
      <c r="A5630" s="80" t="s">
        <v>5953</v>
      </c>
      <c r="B5630" s="79" t="s">
        <v>7638</v>
      </c>
    </row>
    <row r="5631" spans="1:2" ht="15">
      <c r="A5631" s="80" t="s">
        <v>5954</v>
      </c>
      <c r="B5631" s="79" t="s">
        <v>7638</v>
      </c>
    </row>
    <row r="5632" spans="1:2" ht="15">
      <c r="A5632" s="80" t="s">
        <v>5955</v>
      </c>
      <c r="B5632" s="79" t="s">
        <v>7638</v>
      </c>
    </row>
    <row r="5633" spans="1:2" ht="15">
      <c r="A5633" s="80" t="s">
        <v>5956</v>
      </c>
      <c r="B5633" s="79" t="s">
        <v>7638</v>
      </c>
    </row>
    <row r="5634" spans="1:2" ht="15">
      <c r="A5634" s="80" t="s">
        <v>5957</v>
      </c>
      <c r="B5634" s="79" t="s">
        <v>7638</v>
      </c>
    </row>
    <row r="5635" spans="1:2" ht="15">
      <c r="A5635" s="80" t="s">
        <v>5958</v>
      </c>
      <c r="B5635" s="79" t="s">
        <v>7638</v>
      </c>
    </row>
    <row r="5636" spans="1:2" ht="15">
      <c r="A5636" s="80" t="s">
        <v>5959</v>
      </c>
      <c r="B5636" s="79" t="s">
        <v>7638</v>
      </c>
    </row>
    <row r="5637" spans="1:2" ht="15">
      <c r="A5637" s="80" t="s">
        <v>5960</v>
      </c>
      <c r="B5637" s="79" t="s">
        <v>7638</v>
      </c>
    </row>
    <row r="5638" spans="1:2" ht="15">
      <c r="A5638" s="80" t="s">
        <v>5961</v>
      </c>
      <c r="B5638" s="79" t="s">
        <v>7638</v>
      </c>
    </row>
    <row r="5639" spans="1:2" ht="15">
      <c r="A5639" s="80" t="s">
        <v>5962</v>
      </c>
      <c r="B5639" s="79" t="s">
        <v>7638</v>
      </c>
    </row>
    <row r="5640" spans="1:2" ht="15">
      <c r="A5640" s="80" t="s">
        <v>5963</v>
      </c>
      <c r="B5640" s="79" t="s">
        <v>7638</v>
      </c>
    </row>
    <row r="5641" spans="1:2" ht="15">
      <c r="A5641" s="80" t="s">
        <v>5964</v>
      </c>
      <c r="B5641" s="79" t="s">
        <v>7638</v>
      </c>
    </row>
    <row r="5642" spans="1:2" ht="15">
      <c r="A5642" s="80" t="s">
        <v>5965</v>
      </c>
      <c r="B5642" s="79" t="s">
        <v>7638</v>
      </c>
    </row>
    <row r="5643" spans="1:2" ht="15">
      <c r="A5643" s="80" t="s">
        <v>5966</v>
      </c>
      <c r="B5643" s="79" t="s">
        <v>7638</v>
      </c>
    </row>
    <row r="5644" spans="1:2" ht="15">
      <c r="A5644" s="80" t="s">
        <v>5967</v>
      </c>
      <c r="B5644" s="79" t="s">
        <v>7638</v>
      </c>
    </row>
    <row r="5645" spans="1:2" ht="15">
      <c r="A5645" s="80" t="s">
        <v>5968</v>
      </c>
      <c r="B5645" s="79" t="s">
        <v>7638</v>
      </c>
    </row>
    <row r="5646" spans="1:2" ht="15">
      <c r="A5646" s="80" t="s">
        <v>5969</v>
      </c>
      <c r="B5646" s="79" t="s">
        <v>7638</v>
      </c>
    </row>
    <row r="5647" spans="1:2" ht="15">
      <c r="A5647" s="80" t="s">
        <v>5970</v>
      </c>
      <c r="B5647" s="79" t="s">
        <v>7638</v>
      </c>
    </row>
    <row r="5648" spans="1:2" ht="15">
      <c r="A5648" s="80" t="s">
        <v>5971</v>
      </c>
      <c r="B5648" s="79" t="s">
        <v>7638</v>
      </c>
    </row>
    <row r="5649" spans="1:2" ht="15">
      <c r="A5649" s="80" t="s">
        <v>5972</v>
      </c>
      <c r="B5649" s="79" t="s">
        <v>7638</v>
      </c>
    </row>
    <row r="5650" spans="1:2" ht="15">
      <c r="A5650" s="80" t="s">
        <v>5973</v>
      </c>
      <c r="B5650" s="79" t="s">
        <v>7638</v>
      </c>
    </row>
    <row r="5651" spans="1:2" ht="15">
      <c r="A5651" s="80" t="s">
        <v>5974</v>
      </c>
      <c r="B5651" s="79" t="s">
        <v>7638</v>
      </c>
    </row>
    <row r="5652" spans="1:2" ht="15">
      <c r="A5652" s="80" t="s">
        <v>5975</v>
      </c>
      <c r="B5652" s="79" t="s">
        <v>7638</v>
      </c>
    </row>
    <row r="5653" spans="1:2" ht="15">
      <c r="A5653" s="80" t="s">
        <v>5976</v>
      </c>
      <c r="B5653" s="79" t="s">
        <v>7638</v>
      </c>
    </row>
    <row r="5654" spans="1:2" ht="15">
      <c r="A5654" s="80" t="s">
        <v>5977</v>
      </c>
      <c r="B5654" s="79" t="s">
        <v>7638</v>
      </c>
    </row>
    <row r="5655" spans="1:2" ht="15">
      <c r="A5655" s="80" t="s">
        <v>5978</v>
      </c>
      <c r="B5655" s="79" t="s">
        <v>7638</v>
      </c>
    </row>
    <row r="5656" spans="1:2" ht="15">
      <c r="A5656" s="80" t="s">
        <v>5979</v>
      </c>
      <c r="B5656" s="79" t="s">
        <v>7638</v>
      </c>
    </row>
    <row r="5657" spans="1:2" ht="15">
      <c r="A5657" s="80" t="s">
        <v>5980</v>
      </c>
      <c r="B5657" s="79" t="s">
        <v>7638</v>
      </c>
    </row>
    <row r="5658" spans="1:2" ht="15">
      <c r="A5658" s="80" t="s">
        <v>5981</v>
      </c>
      <c r="B5658" s="79" t="s">
        <v>7638</v>
      </c>
    </row>
    <row r="5659" spans="1:2" ht="15">
      <c r="A5659" s="80" t="s">
        <v>5982</v>
      </c>
      <c r="B5659" s="79" t="s">
        <v>7638</v>
      </c>
    </row>
    <row r="5660" spans="1:2" ht="15">
      <c r="A5660" s="80" t="s">
        <v>5983</v>
      </c>
      <c r="B5660" s="79" t="s">
        <v>7638</v>
      </c>
    </row>
    <row r="5661" spans="1:2" ht="15">
      <c r="A5661" s="80" t="s">
        <v>5984</v>
      </c>
      <c r="B5661" s="79" t="s">
        <v>7638</v>
      </c>
    </row>
    <row r="5662" spans="1:2" ht="15">
      <c r="A5662" s="80" t="s">
        <v>5985</v>
      </c>
      <c r="B5662" s="79" t="s">
        <v>7638</v>
      </c>
    </row>
    <row r="5663" spans="1:2" ht="15">
      <c r="A5663" s="80" t="s">
        <v>5986</v>
      </c>
      <c r="B5663" s="79" t="s">
        <v>7638</v>
      </c>
    </row>
    <row r="5664" spans="1:2" ht="15">
      <c r="A5664" s="80" t="s">
        <v>5987</v>
      </c>
      <c r="B5664" s="79" t="s">
        <v>7638</v>
      </c>
    </row>
    <row r="5665" spans="1:2" ht="15">
      <c r="A5665" s="80" t="s">
        <v>5988</v>
      </c>
      <c r="B5665" s="79" t="s">
        <v>7638</v>
      </c>
    </row>
    <row r="5666" spans="1:2" ht="15">
      <c r="A5666" s="80" t="s">
        <v>5989</v>
      </c>
      <c r="B5666" s="79" t="s">
        <v>7638</v>
      </c>
    </row>
    <row r="5667" spans="1:2" ht="15">
      <c r="A5667" s="80" t="s">
        <v>5990</v>
      </c>
      <c r="B5667" s="79" t="s">
        <v>7638</v>
      </c>
    </row>
    <row r="5668" spans="1:2" ht="15">
      <c r="A5668" s="80" t="s">
        <v>5991</v>
      </c>
      <c r="B5668" s="79" t="s">
        <v>7638</v>
      </c>
    </row>
    <row r="5669" spans="1:2" ht="15">
      <c r="A5669" s="80" t="s">
        <v>5992</v>
      </c>
      <c r="B5669" s="79" t="s">
        <v>7638</v>
      </c>
    </row>
    <row r="5670" spans="1:2" ht="15">
      <c r="A5670" s="80" t="s">
        <v>5993</v>
      </c>
      <c r="B5670" s="79" t="s">
        <v>7638</v>
      </c>
    </row>
    <row r="5671" spans="1:2" ht="15">
      <c r="A5671" s="80" t="s">
        <v>5994</v>
      </c>
      <c r="B5671" s="79" t="s">
        <v>7638</v>
      </c>
    </row>
    <row r="5672" spans="1:2" ht="15">
      <c r="A5672" s="80" t="s">
        <v>5995</v>
      </c>
      <c r="B5672" s="79" t="s">
        <v>7638</v>
      </c>
    </row>
    <row r="5673" spans="1:2" ht="15">
      <c r="A5673" s="80" t="s">
        <v>5996</v>
      </c>
      <c r="B5673" s="79" t="s">
        <v>7638</v>
      </c>
    </row>
    <row r="5674" spans="1:2" ht="15">
      <c r="A5674" s="80" t="s">
        <v>5997</v>
      </c>
      <c r="B5674" s="79" t="s">
        <v>7638</v>
      </c>
    </row>
    <row r="5675" spans="1:2" ht="15">
      <c r="A5675" s="80" t="s">
        <v>5998</v>
      </c>
      <c r="B5675" s="79" t="s">
        <v>7638</v>
      </c>
    </row>
    <row r="5676" spans="1:2" ht="15">
      <c r="A5676" s="80" t="s">
        <v>5999</v>
      </c>
      <c r="B5676" s="79" t="s">
        <v>7638</v>
      </c>
    </row>
    <row r="5677" spans="1:2" ht="15">
      <c r="A5677" s="80" t="s">
        <v>6000</v>
      </c>
      <c r="B5677" s="79" t="s">
        <v>7638</v>
      </c>
    </row>
    <row r="5678" spans="1:2" ht="15">
      <c r="A5678" s="80" t="s">
        <v>6001</v>
      </c>
      <c r="B5678" s="79" t="s">
        <v>7638</v>
      </c>
    </row>
    <row r="5679" spans="1:2" ht="15">
      <c r="A5679" s="80" t="s">
        <v>6002</v>
      </c>
      <c r="B5679" s="79" t="s">
        <v>7638</v>
      </c>
    </row>
    <row r="5680" spans="1:2" ht="15">
      <c r="A5680" s="80" t="s">
        <v>6003</v>
      </c>
      <c r="B5680" s="79" t="s">
        <v>7638</v>
      </c>
    </row>
    <row r="5681" spans="1:2" ht="15">
      <c r="A5681" s="80" t="s">
        <v>6004</v>
      </c>
      <c r="B5681" s="79" t="s">
        <v>7638</v>
      </c>
    </row>
    <row r="5682" spans="1:2" ht="15">
      <c r="A5682" s="80" t="s">
        <v>6005</v>
      </c>
      <c r="B5682" s="79" t="s">
        <v>7638</v>
      </c>
    </row>
    <row r="5683" spans="1:2" ht="15">
      <c r="A5683" s="80" t="s">
        <v>6006</v>
      </c>
      <c r="B5683" s="79" t="s">
        <v>7638</v>
      </c>
    </row>
    <row r="5684" spans="1:2" ht="15">
      <c r="A5684" s="80" t="s">
        <v>6007</v>
      </c>
      <c r="B5684" s="79" t="s">
        <v>7638</v>
      </c>
    </row>
    <row r="5685" spans="1:2" ht="15">
      <c r="A5685" s="80" t="s">
        <v>6008</v>
      </c>
      <c r="B5685" s="79" t="s">
        <v>7638</v>
      </c>
    </row>
    <row r="5686" spans="1:2" ht="15">
      <c r="A5686" s="80" t="s">
        <v>6009</v>
      </c>
      <c r="B5686" s="79" t="s">
        <v>7638</v>
      </c>
    </row>
    <row r="5687" spans="1:2" ht="15">
      <c r="A5687" s="80" t="s">
        <v>6010</v>
      </c>
      <c r="B5687" s="79" t="s">
        <v>7638</v>
      </c>
    </row>
    <row r="5688" spans="1:2" ht="15">
      <c r="A5688" s="80" t="s">
        <v>6011</v>
      </c>
      <c r="B5688" s="79" t="s">
        <v>7638</v>
      </c>
    </row>
    <row r="5689" spans="1:2" ht="15">
      <c r="A5689" s="80" t="s">
        <v>6012</v>
      </c>
      <c r="B5689" s="79" t="s">
        <v>7638</v>
      </c>
    </row>
    <row r="5690" spans="1:2" ht="15">
      <c r="A5690" s="80" t="s">
        <v>6013</v>
      </c>
      <c r="B5690" s="79" t="s">
        <v>7638</v>
      </c>
    </row>
    <row r="5691" spans="1:2" ht="15">
      <c r="A5691" s="80" t="s">
        <v>6014</v>
      </c>
      <c r="B5691" s="79" t="s">
        <v>7638</v>
      </c>
    </row>
    <row r="5692" spans="1:2" ht="15">
      <c r="A5692" s="80" t="s">
        <v>6015</v>
      </c>
      <c r="B5692" s="79" t="s">
        <v>7638</v>
      </c>
    </row>
    <row r="5693" spans="1:2" ht="15">
      <c r="A5693" s="80" t="s">
        <v>6016</v>
      </c>
      <c r="B5693" s="79" t="s">
        <v>7638</v>
      </c>
    </row>
    <row r="5694" spans="1:2" ht="15">
      <c r="A5694" s="80" t="s">
        <v>6017</v>
      </c>
      <c r="B5694" s="79" t="s">
        <v>7638</v>
      </c>
    </row>
    <row r="5695" spans="1:2" ht="15">
      <c r="A5695" s="80" t="s">
        <v>6018</v>
      </c>
      <c r="B5695" s="79" t="s">
        <v>7638</v>
      </c>
    </row>
    <row r="5696" spans="1:2" ht="15">
      <c r="A5696" s="80" t="s">
        <v>6019</v>
      </c>
      <c r="B5696" s="79" t="s">
        <v>7638</v>
      </c>
    </row>
    <row r="5697" spans="1:2" ht="15">
      <c r="A5697" s="80" t="s">
        <v>6020</v>
      </c>
      <c r="B5697" s="79" t="s">
        <v>7638</v>
      </c>
    </row>
    <row r="5698" spans="1:2" ht="15">
      <c r="A5698" s="80" t="s">
        <v>6021</v>
      </c>
      <c r="B5698" s="79" t="s">
        <v>7638</v>
      </c>
    </row>
    <row r="5699" spans="1:2" ht="15">
      <c r="A5699" s="80" t="s">
        <v>6022</v>
      </c>
      <c r="B5699" s="79" t="s">
        <v>7638</v>
      </c>
    </row>
    <row r="5700" spans="1:2" ht="15">
      <c r="A5700" s="80" t="s">
        <v>6023</v>
      </c>
      <c r="B5700" s="79" t="s">
        <v>7638</v>
      </c>
    </row>
    <row r="5701" spans="1:2" ht="15">
      <c r="A5701" s="80" t="s">
        <v>6024</v>
      </c>
      <c r="B5701" s="79" t="s">
        <v>7638</v>
      </c>
    </row>
    <row r="5702" spans="1:2" ht="15">
      <c r="A5702" s="80" t="s">
        <v>6025</v>
      </c>
      <c r="B5702" s="79" t="s">
        <v>7638</v>
      </c>
    </row>
    <row r="5703" spans="1:2" ht="15">
      <c r="A5703" s="80" t="s">
        <v>6026</v>
      </c>
      <c r="B5703" s="79" t="s">
        <v>7638</v>
      </c>
    </row>
    <row r="5704" spans="1:2" ht="15">
      <c r="A5704" s="80" t="s">
        <v>6027</v>
      </c>
      <c r="B5704" s="79" t="s">
        <v>7638</v>
      </c>
    </row>
    <row r="5705" spans="1:2" ht="15">
      <c r="A5705" s="80" t="s">
        <v>6028</v>
      </c>
      <c r="B5705" s="79" t="s">
        <v>7638</v>
      </c>
    </row>
    <row r="5706" spans="1:2" ht="15">
      <c r="A5706" s="80" t="s">
        <v>6029</v>
      </c>
      <c r="B5706" s="79" t="s">
        <v>7638</v>
      </c>
    </row>
    <row r="5707" spans="1:2" ht="15">
      <c r="A5707" s="80" t="s">
        <v>6030</v>
      </c>
      <c r="B5707" s="79" t="s">
        <v>7638</v>
      </c>
    </row>
    <row r="5708" spans="1:2" ht="15">
      <c r="A5708" s="80" t="s">
        <v>6031</v>
      </c>
      <c r="B5708" s="79" t="s">
        <v>7638</v>
      </c>
    </row>
    <row r="5709" spans="1:2" ht="15">
      <c r="A5709" s="80" t="s">
        <v>6032</v>
      </c>
      <c r="B5709" s="79" t="s">
        <v>7638</v>
      </c>
    </row>
    <row r="5710" spans="1:2" ht="15">
      <c r="A5710" s="80" t="s">
        <v>6033</v>
      </c>
      <c r="B5710" s="79" t="s">
        <v>7638</v>
      </c>
    </row>
    <row r="5711" spans="1:2" ht="15">
      <c r="A5711" s="80" t="s">
        <v>6034</v>
      </c>
      <c r="B5711" s="79" t="s">
        <v>7638</v>
      </c>
    </row>
    <row r="5712" spans="1:2" ht="15">
      <c r="A5712" s="80" t="s">
        <v>6035</v>
      </c>
      <c r="B5712" s="79" t="s">
        <v>7638</v>
      </c>
    </row>
    <row r="5713" spans="1:2" ht="15">
      <c r="A5713" s="80" t="s">
        <v>6036</v>
      </c>
      <c r="B5713" s="79" t="s">
        <v>7638</v>
      </c>
    </row>
    <row r="5714" spans="1:2" ht="15">
      <c r="A5714" s="80" t="s">
        <v>6037</v>
      </c>
      <c r="B5714" s="79" t="s">
        <v>7638</v>
      </c>
    </row>
    <row r="5715" spans="1:2" ht="15">
      <c r="A5715" s="80" t="s">
        <v>6038</v>
      </c>
      <c r="B5715" s="79" t="s">
        <v>7638</v>
      </c>
    </row>
    <row r="5716" spans="1:2" ht="15">
      <c r="A5716" s="80" t="s">
        <v>6039</v>
      </c>
      <c r="B5716" s="79" t="s">
        <v>7638</v>
      </c>
    </row>
    <row r="5717" spans="1:2" ht="15">
      <c r="A5717" s="80" t="s">
        <v>6040</v>
      </c>
      <c r="B5717" s="79" t="s">
        <v>7638</v>
      </c>
    </row>
    <row r="5718" spans="1:2" ht="15">
      <c r="A5718" s="80" t="s">
        <v>6041</v>
      </c>
      <c r="B5718" s="79" t="s">
        <v>7638</v>
      </c>
    </row>
    <row r="5719" spans="1:2" ht="15">
      <c r="A5719" s="80" t="s">
        <v>6042</v>
      </c>
      <c r="B5719" s="79" t="s">
        <v>7638</v>
      </c>
    </row>
    <row r="5720" spans="1:2" ht="15">
      <c r="A5720" s="80" t="s">
        <v>6043</v>
      </c>
      <c r="B5720" s="79" t="s">
        <v>7638</v>
      </c>
    </row>
    <row r="5721" spans="1:2" ht="15">
      <c r="A5721" s="80" t="s">
        <v>6044</v>
      </c>
      <c r="B5721" s="79" t="s">
        <v>7638</v>
      </c>
    </row>
    <row r="5722" spans="1:2" ht="15">
      <c r="A5722" s="80" t="s">
        <v>6045</v>
      </c>
      <c r="B5722" s="79" t="s">
        <v>7638</v>
      </c>
    </row>
    <row r="5723" spans="1:2" ht="15">
      <c r="A5723" s="80" t="s">
        <v>6046</v>
      </c>
      <c r="B5723" s="79" t="s">
        <v>7638</v>
      </c>
    </row>
    <row r="5724" spans="1:2" ht="15">
      <c r="A5724" s="80" t="s">
        <v>6047</v>
      </c>
      <c r="B5724" s="79" t="s">
        <v>7638</v>
      </c>
    </row>
    <row r="5725" spans="1:2" ht="15">
      <c r="A5725" s="80" t="s">
        <v>6048</v>
      </c>
      <c r="B5725" s="79" t="s">
        <v>7638</v>
      </c>
    </row>
    <row r="5726" spans="1:2" ht="15">
      <c r="A5726" s="80" t="s">
        <v>6049</v>
      </c>
      <c r="B5726" s="79" t="s">
        <v>7638</v>
      </c>
    </row>
    <row r="5727" spans="1:2" ht="15">
      <c r="A5727" s="80" t="s">
        <v>6050</v>
      </c>
      <c r="B5727" s="79" t="s">
        <v>7638</v>
      </c>
    </row>
    <row r="5728" spans="1:2" ht="15">
      <c r="A5728" s="80" t="s">
        <v>6051</v>
      </c>
      <c r="B5728" s="79" t="s">
        <v>7638</v>
      </c>
    </row>
    <row r="5729" spans="1:2" ht="15">
      <c r="A5729" s="80" t="s">
        <v>6052</v>
      </c>
      <c r="B5729" s="79" t="s">
        <v>7638</v>
      </c>
    </row>
    <row r="5730" spans="1:2" ht="15">
      <c r="A5730" s="80" t="s">
        <v>6053</v>
      </c>
      <c r="B5730" s="79" t="s">
        <v>7638</v>
      </c>
    </row>
    <row r="5731" spans="1:2" ht="15">
      <c r="A5731" s="80" t="s">
        <v>6054</v>
      </c>
      <c r="B5731" s="79" t="s">
        <v>7638</v>
      </c>
    </row>
    <row r="5732" spans="1:2" ht="15">
      <c r="A5732" s="80" t="s">
        <v>6055</v>
      </c>
      <c r="B5732" s="79" t="s">
        <v>7638</v>
      </c>
    </row>
    <row r="5733" spans="1:2" ht="15">
      <c r="A5733" s="80" t="s">
        <v>6056</v>
      </c>
      <c r="B5733" s="79" t="s">
        <v>7638</v>
      </c>
    </row>
    <row r="5734" spans="1:2" ht="15">
      <c r="A5734" s="80" t="s">
        <v>6057</v>
      </c>
      <c r="B5734" s="79" t="s">
        <v>7638</v>
      </c>
    </row>
    <row r="5735" spans="1:2" ht="15">
      <c r="A5735" s="80" t="s">
        <v>6058</v>
      </c>
      <c r="B5735" s="79" t="s">
        <v>7638</v>
      </c>
    </row>
    <row r="5736" spans="1:2" ht="15">
      <c r="A5736" s="80" t="s">
        <v>6059</v>
      </c>
      <c r="B5736" s="79" t="s">
        <v>7638</v>
      </c>
    </row>
    <row r="5737" spans="1:2" ht="15">
      <c r="A5737" s="80" t="s">
        <v>6060</v>
      </c>
      <c r="B5737" s="79" t="s">
        <v>7638</v>
      </c>
    </row>
    <row r="5738" spans="1:2" ht="15">
      <c r="A5738" s="80" t="s">
        <v>6061</v>
      </c>
      <c r="B5738" s="79" t="s">
        <v>7638</v>
      </c>
    </row>
    <row r="5739" spans="1:2" ht="15">
      <c r="A5739" s="80" t="s">
        <v>6062</v>
      </c>
      <c r="B5739" s="79" t="s">
        <v>7638</v>
      </c>
    </row>
    <row r="5740" spans="1:2" ht="15">
      <c r="A5740" s="80" t="s">
        <v>6063</v>
      </c>
      <c r="B5740" s="79" t="s">
        <v>7638</v>
      </c>
    </row>
    <row r="5741" spans="1:2" ht="15">
      <c r="A5741" s="80" t="s">
        <v>6064</v>
      </c>
      <c r="B5741" s="79" t="s">
        <v>7638</v>
      </c>
    </row>
    <row r="5742" spans="1:2" ht="15">
      <c r="A5742" s="80" t="s">
        <v>6065</v>
      </c>
      <c r="B5742" s="79" t="s">
        <v>7638</v>
      </c>
    </row>
    <row r="5743" spans="1:2" ht="15">
      <c r="A5743" s="80" t="s">
        <v>6066</v>
      </c>
      <c r="B5743" s="79" t="s">
        <v>7638</v>
      </c>
    </row>
    <row r="5744" spans="1:2" ht="15">
      <c r="A5744" s="80" t="s">
        <v>6067</v>
      </c>
      <c r="B5744" s="79" t="s">
        <v>7638</v>
      </c>
    </row>
    <row r="5745" spans="1:2" ht="15">
      <c r="A5745" s="80" t="s">
        <v>6068</v>
      </c>
      <c r="B5745" s="79" t="s">
        <v>7638</v>
      </c>
    </row>
    <row r="5746" spans="1:2" ht="15">
      <c r="A5746" s="80" t="s">
        <v>6069</v>
      </c>
      <c r="B5746" s="79" t="s">
        <v>7638</v>
      </c>
    </row>
    <row r="5747" spans="1:2" ht="15">
      <c r="A5747" s="80" t="s">
        <v>6070</v>
      </c>
      <c r="B5747" s="79" t="s">
        <v>7638</v>
      </c>
    </row>
    <row r="5748" spans="1:2" ht="15">
      <c r="A5748" s="80" t="s">
        <v>6071</v>
      </c>
      <c r="B5748" s="79" t="s">
        <v>7638</v>
      </c>
    </row>
    <row r="5749" spans="1:2" ht="15">
      <c r="A5749" s="80" t="s">
        <v>6072</v>
      </c>
      <c r="B5749" s="79" t="s">
        <v>7638</v>
      </c>
    </row>
    <row r="5750" spans="1:2" ht="15">
      <c r="A5750" s="80" t="s">
        <v>6073</v>
      </c>
      <c r="B5750" s="79" t="s">
        <v>7638</v>
      </c>
    </row>
    <row r="5751" spans="1:2" ht="15">
      <c r="A5751" s="80" t="s">
        <v>6074</v>
      </c>
      <c r="B5751" s="79" t="s">
        <v>7638</v>
      </c>
    </row>
    <row r="5752" spans="1:2" ht="15">
      <c r="A5752" s="80" t="s">
        <v>6075</v>
      </c>
      <c r="B5752" s="79" t="s">
        <v>7638</v>
      </c>
    </row>
    <row r="5753" spans="1:2" ht="15">
      <c r="A5753" s="80" t="s">
        <v>6076</v>
      </c>
      <c r="B5753" s="79" t="s">
        <v>7638</v>
      </c>
    </row>
    <row r="5754" spans="1:2" ht="15">
      <c r="A5754" s="80" t="s">
        <v>6077</v>
      </c>
      <c r="B5754" s="79" t="s">
        <v>7638</v>
      </c>
    </row>
    <row r="5755" spans="1:2" ht="15">
      <c r="A5755" s="80" t="s">
        <v>6078</v>
      </c>
      <c r="B5755" s="79" t="s">
        <v>7638</v>
      </c>
    </row>
    <row r="5756" spans="1:2" ht="15">
      <c r="A5756" s="80" t="s">
        <v>6079</v>
      </c>
      <c r="B5756" s="79" t="s">
        <v>7638</v>
      </c>
    </row>
    <row r="5757" spans="1:2" ht="15">
      <c r="A5757" s="80" t="s">
        <v>6080</v>
      </c>
      <c r="B5757" s="79" t="s">
        <v>7638</v>
      </c>
    </row>
    <row r="5758" spans="1:2" ht="15">
      <c r="A5758" s="80" t="s">
        <v>6081</v>
      </c>
      <c r="B5758" s="79" t="s">
        <v>7638</v>
      </c>
    </row>
    <row r="5759" spans="1:2" ht="15">
      <c r="A5759" s="80" t="s">
        <v>6082</v>
      </c>
      <c r="B5759" s="79" t="s">
        <v>7638</v>
      </c>
    </row>
    <row r="5760" spans="1:2" ht="15">
      <c r="A5760" s="80" t="s">
        <v>6083</v>
      </c>
      <c r="B5760" s="79" t="s">
        <v>7638</v>
      </c>
    </row>
    <row r="5761" spans="1:2" ht="15">
      <c r="A5761" s="80" t="s">
        <v>6084</v>
      </c>
      <c r="B5761" s="79" t="s">
        <v>7638</v>
      </c>
    </row>
    <row r="5762" spans="1:2" ht="15">
      <c r="A5762" s="80" t="s">
        <v>6085</v>
      </c>
      <c r="B5762" s="79" t="s">
        <v>7638</v>
      </c>
    </row>
    <row r="5763" spans="1:2" ht="15">
      <c r="A5763" s="80" t="s">
        <v>6086</v>
      </c>
      <c r="B5763" s="79" t="s">
        <v>7638</v>
      </c>
    </row>
    <row r="5764" spans="1:2" ht="15">
      <c r="A5764" s="80" t="s">
        <v>6087</v>
      </c>
      <c r="B5764" s="79" t="s">
        <v>7638</v>
      </c>
    </row>
    <row r="5765" spans="1:2" ht="15">
      <c r="A5765" s="80" t="s">
        <v>6088</v>
      </c>
      <c r="B5765" s="79" t="s">
        <v>7638</v>
      </c>
    </row>
    <row r="5766" spans="1:2" ht="15">
      <c r="A5766" s="80" t="s">
        <v>6089</v>
      </c>
      <c r="B5766" s="79" t="s">
        <v>7638</v>
      </c>
    </row>
    <row r="5767" spans="1:2" ht="15">
      <c r="A5767" s="80" t="s">
        <v>6090</v>
      </c>
      <c r="B5767" s="79" t="s">
        <v>7638</v>
      </c>
    </row>
    <row r="5768" spans="1:2" ht="15">
      <c r="A5768" s="80" t="s">
        <v>6091</v>
      </c>
      <c r="B5768" s="79" t="s">
        <v>7638</v>
      </c>
    </row>
    <row r="5769" spans="1:2" ht="15">
      <c r="A5769" s="80" t="s">
        <v>6092</v>
      </c>
      <c r="B5769" s="79" t="s">
        <v>7638</v>
      </c>
    </row>
    <row r="5770" spans="1:2" ht="15">
      <c r="A5770" s="80" t="s">
        <v>6093</v>
      </c>
      <c r="B5770" s="79" t="s">
        <v>7638</v>
      </c>
    </row>
    <row r="5771" spans="1:2" ht="15">
      <c r="A5771" s="80" t="s">
        <v>6094</v>
      </c>
      <c r="B5771" s="79" t="s">
        <v>7638</v>
      </c>
    </row>
    <row r="5772" spans="1:2" ht="15">
      <c r="A5772" s="80" t="s">
        <v>6095</v>
      </c>
      <c r="B5772" s="79" t="s">
        <v>7638</v>
      </c>
    </row>
    <row r="5773" spans="1:2" ht="15">
      <c r="A5773" s="80" t="s">
        <v>6096</v>
      </c>
      <c r="B5773" s="79" t="s">
        <v>7638</v>
      </c>
    </row>
    <row r="5774" spans="1:2" ht="15">
      <c r="A5774" s="80" t="s">
        <v>6097</v>
      </c>
      <c r="B5774" s="79" t="s">
        <v>7638</v>
      </c>
    </row>
    <row r="5775" spans="1:2" ht="15">
      <c r="A5775" s="80" t="s">
        <v>6098</v>
      </c>
      <c r="B5775" s="79" t="s">
        <v>7638</v>
      </c>
    </row>
    <row r="5776" spans="1:2" ht="15">
      <c r="A5776" s="80" t="s">
        <v>6099</v>
      </c>
      <c r="B5776" s="79" t="s">
        <v>7638</v>
      </c>
    </row>
    <row r="5777" spans="1:2" ht="15">
      <c r="A5777" s="80" t="s">
        <v>6100</v>
      </c>
      <c r="B5777" s="79" t="s">
        <v>7638</v>
      </c>
    </row>
    <row r="5778" spans="1:2" ht="15">
      <c r="A5778" s="80" t="s">
        <v>6101</v>
      </c>
      <c r="B5778" s="79" t="s">
        <v>7638</v>
      </c>
    </row>
    <row r="5779" spans="1:2" ht="15">
      <c r="A5779" s="80" t="s">
        <v>6102</v>
      </c>
      <c r="B5779" s="79" t="s">
        <v>7638</v>
      </c>
    </row>
    <row r="5780" spans="1:2" ht="15">
      <c r="A5780" s="80" t="s">
        <v>6103</v>
      </c>
      <c r="B5780" s="79" t="s">
        <v>7638</v>
      </c>
    </row>
    <row r="5781" spans="1:2" ht="15">
      <c r="A5781" s="80" t="s">
        <v>6104</v>
      </c>
      <c r="B5781" s="79" t="s">
        <v>7638</v>
      </c>
    </row>
    <row r="5782" spans="1:2" ht="15">
      <c r="A5782" s="80" t="s">
        <v>6105</v>
      </c>
      <c r="B5782" s="79" t="s">
        <v>7638</v>
      </c>
    </row>
    <row r="5783" spans="1:2" ht="15">
      <c r="A5783" s="80" t="s">
        <v>6106</v>
      </c>
      <c r="B5783" s="79" t="s">
        <v>7638</v>
      </c>
    </row>
    <row r="5784" spans="1:2" ht="15">
      <c r="A5784" s="80" t="s">
        <v>6107</v>
      </c>
      <c r="B5784" s="79" t="s">
        <v>7638</v>
      </c>
    </row>
    <row r="5785" spans="1:2" ht="15">
      <c r="A5785" s="80" t="s">
        <v>6108</v>
      </c>
      <c r="B5785" s="79" t="s">
        <v>7638</v>
      </c>
    </row>
    <row r="5786" spans="1:2" ht="15">
      <c r="A5786" s="80" t="s">
        <v>6109</v>
      </c>
      <c r="B5786" s="79" t="s">
        <v>7638</v>
      </c>
    </row>
    <row r="5787" spans="1:2" ht="15">
      <c r="A5787" s="80" t="s">
        <v>6110</v>
      </c>
      <c r="B5787" s="79" t="s">
        <v>7638</v>
      </c>
    </row>
    <row r="5788" spans="1:2" ht="15">
      <c r="A5788" s="80" t="s">
        <v>6111</v>
      </c>
      <c r="B5788" s="79" t="s">
        <v>7638</v>
      </c>
    </row>
    <row r="5789" spans="1:2" ht="15">
      <c r="A5789" s="80" t="s">
        <v>6112</v>
      </c>
      <c r="B5789" s="79" t="s">
        <v>7638</v>
      </c>
    </row>
    <row r="5790" spans="1:2" ht="15">
      <c r="A5790" s="80" t="s">
        <v>6113</v>
      </c>
      <c r="B5790" s="79" t="s">
        <v>7638</v>
      </c>
    </row>
    <row r="5791" spans="1:2" ht="15">
      <c r="A5791" s="80" t="s">
        <v>6114</v>
      </c>
      <c r="B5791" s="79" t="s">
        <v>7638</v>
      </c>
    </row>
    <row r="5792" spans="1:2" ht="15">
      <c r="A5792" s="80" t="s">
        <v>6115</v>
      </c>
      <c r="B5792" s="79" t="s">
        <v>7638</v>
      </c>
    </row>
    <row r="5793" spans="1:2" ht="15">
      <c r="A5793" s="80" t="s">
        <v>6116</v>
      </c>
      <c r="B5793" s="79" t="s">
        <v>7638</v>
      </c>
    </row>
    <row r="5794" spans="1:2" ht="15">
      <c r="A5794" s="80" t="s">
        <v>6117</v>
      </c>
      <c r="B5794" s="79" t="s">
        <v>7638</v>
      </c>
    </row>
    <row r="5795" spans="1:2" ht="15">
      <c r="A5795" s="80" t="s">
        <v>6118</v>
      </c>
      <c r="B5795" s="79" t="s">
        <v>7638</v>
      </c>
    </row>
    <row r="5796" spans="1:2" ht="15">
      <c r="A5796" s="80" t="s">
        <v>6119</v>
      </c>
      <c r="B5796" s="79" t="s">
        <v>7638</v>
      </c>
    </row>
    <row r="5797" spans="1:2" ht="15">
      <c r="A5797" s="80" t="s">
        <v>6120</v>
      </c>
      <c r="B5797" s="79" t="s">
        <v>7638</v>
      </c>
    </row>
    <row r="5798" spans="1:2" ht="15">
      <c r="A5798" s="80" t="s">
        <v>6121</v>
      </c>
      <c r="B5798" s="79" t="s">
        <v>7638</v>
      </c>
    </row>
    <row r="5799" spans="1:2" ht="15">
      <c r="A5799" s="80" t="s">
        <v>6122</v>
      </c>
      <c r="B5799" s="79" t="s">
        <v>7638</v>
      </c>
    </row>
    <row r="5800" spans="1:2" ht="15">
      <c r="A5800" s="80" t="s">
        <v>6123</v>
      </c>
      <c r="B5800" s="79" t="s">
        <v>7638</v>
      </c>
    </row>
    <row r="5801" spans="1:2" ht="15">
      <c r="A5801" s="80" t="s">
        <v>6124</v>
      </c>
      <c r="B5801" s="79" t="s">
        <v>7638</v>
      </c>
    </row>
    <row r="5802" spans="1:2" ht="15">
      <c r="A5802" s="80" t="s">
        <v>6125</v>
      </c>
      <c r="B5802" s="79" t="s">
        <v>7638</v>
      </c>
    </row>
    <row r="5803" spans="1:2" ht="15">
      <c r="A5803" s="80" t="s">
        <v>6126</v>
      </c>
      <c r="B5803" s="79" t="s">
        <v>7638</v>
      </c>
    </row>
    <row r="5804" spans="1:2" ht="15">
      <c r="A5804" s="80" t="s">
        <v>6127</v>
      </c>
      <c r="B5804" s="79" t="s">
        <v>7638</v>
      </c>
    </row>
    <row r="5805" spans="1:2" ht="15">
      <c r="A5805" s="80" t="s">
        <v>6128</v>
      </c>
      <c r="B5805" s="79" t="s">
        <v>7638</v>
      </c>
    </row>
    <row r="5806" spans="1:2" ht="15">
      <c r="A5806" s="80" t="s">
        <v>6129</v>
      </c>
      <c r="B5806" s="79" t="s">
        <v>7638</v>
      </c>
    </row>
    <row r="5807" spans="1:2" ht="15">
      <c r="A5807" s="80" t="s">
        <v>6130</v>
      </c>
      <c r="B5807" s="79" t="s">
        <v>7638</v>
      </c>
    </row>
    <row r="5808" spans="1:2" ht="15">
      <c r="A5808" s="80" t="s">
        <v>6131</v>
      </c>
      <c r="B5808" s="79" t="s">
        <v>7638</v>
      </c>
    </row>
    <row r="5809" spans="1:2" ht="15">
      <c r="A5809" s="80" t="s">
        <v>6132</v>
      </c>
      <c r="B5809" s="79" t="s">
        <v>7638</v>
      </c>
    </row>
    <row r="5810" spans="1:2" ht="15">
      <c r="A5810" s="80" t="s">
        <v>6133</v>
      </c>
      <c r="B5810" s="79" t="s">
        <v>7638</v>
      </c>
    </row>
    <row r="5811" spans="1:2" ht="15">
      <c r="A5811" s="80" t="s">
        <v>6134</v>
      </c>
      <c r="B5811" s="79" t="s">
        <v>7638</v>
      </c>
    </row>
    <row r="5812" spans="1:2" ht="15">
      <c r="A5812" s="80" t="s">
        <v>6135</v>
      </c>
      <c r="B5812" s="79" t="s">
        <v>7638</v>
      </c>
    </row>
    <row r="5813" spans="1:2" ht="15">
      <c r="A5813" s="80" t="s">
        <v>6136</v>
      </c>
      <c r="B5813" s="79" t="s">
        <v>7638</v>
      </c>
    </row>
    <row r="5814" spans="1:2" ht="15">
      <c r="A5814" s="80" t="s">
        <v>6137</v>
      </c>
      <c r="B5814" s="79" t="s">
        <v>7638</v>
      </c>
    </row>
    <row r="5815" spans="1:2" ht="15">
      <c r="A5815" s="80" t="s">
        <v>6138</v>
      </c>
      <c r="B5815" s="79" t="s">
        <v>7638</v>
      </c>
    </row>
    <row r="5816" spans="1:2" ht="15">
      <c r="A5816" s="80" t="s">
        <v>6139</v>
      </c>
      <c r="B5816" s="79" t="s">
        <v>7638</v>
      </c>
    </row>
    <row r="5817" spans="1:2" ht="15">
      <c r="A5817" s="80" t="s">
        <v>6140</v>
      </c>
      <c r="B5817" s="79" t="s">
        <v>7638</v>
      </c>
    </row>
    <row r="5818" spans="1:2" ht="15">
      <c r="A5818" s="80" t="s">
        <v>6141</v>
      </c>
      <c r="B5818" s="79" t="s">
        <v>7638</v>
      </c>
    </row>
    <row r="5819" spans="1:2" ht="15">
      <c r="A5819" s="80" t="s">
        <v>6142</v>
      </c>
      <c r="B5819" s="79" t="s">
        <v>7638</v>
      </c>
    </row>
    <row r="5820" spans="1:2" ht="15">
      <c r="A5820" s="80" t="s">
        <v>6143</v>
      </c>
      <c r="B5820" s="79" t="s">
        <v>7638</v>
      </c>
    </row>
    <row r="5821" spans="1:2" ht="15">
      <c r="A5821" s="80" t="s">
        <v>6144</v>
      </c>
      <c r="B5821" s="79" t="s">
        <v>7638</v>
      </c>
    </row>
    <row r="5822" spans="1:2" ht="15">
      <c r="A5822" s="80" t="s">
        <v>6145</v>
      </c>
      <c r="B5822" s="79" t="s">
        <v>7638</v>
      </c>
    </row>
    <row r="5823" spans="1:2" ht="15">
      <c r="A5823" s="80" t="s">
        <v>6146</v>
      </c>
      <c r="B5823" s="79" t="s">
        <v>7638</v>
      </c>
    </row>
    <row r="5824" spans="1:2" ht="15">
      <c r="A5824" s="80" t="s">
        <v>6147</v>
      </c>
      <c r="B5824" s="79" t="s">
        <v>7638</v>
      </c>
    </row>
    <row r="5825" spans="1:2" ht="15">
      <c r="A5825" s="80" t="s">
        <v>6148</v>
      </c>
      <c r="B5825" s="79" t="s">
        <v>7638</v>
      </c>
    </row>
    <row r="5826" spans="1:2" ht="15">
      <c r="A5826" s="80" t="s">
        <v>6149</v>
      </c>
      <c r="B5826" s="79" t="s">
        <v>7638</v>
      </c>
    </row>
    <row r="5827" spans="1:2" ht="15">
      <c r="A5827" s="80" t="s">
        <v>6150</v>
      </c>
      <c r="B5827" s="79" t="s">
        <v>7638</v>
      </c>
    </row>
    <row r="5828" spans="1:2" ht="15">
      <c r="A5828" s="80" t="s">
        <v>6151</v>
      </c>
      <c r="B5828" s="79" t="s">
        <v>7638</v>
      </c>
    </row>
    <row r="5829" spans="1:2" ht="15">
      <c r="A5829" s="80" t="s">
        <v>6152</v>
      </c>
      <c r="B5829" s="79" t="s">
        <v>7638</v>
      </c>
    </row>
    <row r="5830" spans="1:2" ht="15">
      <c r="A5830" s="80" t="s">
        <v>6153</v>
      </c>
      <c r="B5830" s="79" t="s">
        <v>7638</v>
      </c>
    </row>
    <row r="5831" spans="1:2" ht="15">
      <c r="A5831" s="80" t="s">
        <v>6154</v>
      </c>
      <c r="B5831" s="79" t="s">
        <v>7638</v>
      </c>
    </row>
    <row r="5832" spans="1:2" ht="15">
      <c r="A5832" s="80" t="s">
        <v>6155</v>
      </c>
      <c r="B5832" s="79" t="s">
        <v>7638</v>
      </c>
    </row>
    <row r="5833" spans="1:2" ht="15">
      <c r="A5833" s="80" t="s">
        <v>6156</v>
      </c>
      <c r="B5833" s="79" t="s">
        <v>7638</v>
      </c>
    </row>
    <row r="5834" spans="1:2" ht="15">
      <c r="A5834" s="80" t="s">
        <v>6157</v>
      </c>
      <c r="B5834" s="79" t="s">
        <v>7638</v>
      </c>
    </row>
    <row r="5835" spans="1:2" ht="15">
      <c r="A5835" s="80" t="s">
        <v>6158</v>
      </c>
      <c r="B5835" s="79" t="s">
        <v>7638</v>
      </c>
    </row>
    <row r="5836" spans="1:2" ht="15">
      <c r="A5836" s="80" t="s">
        <v>6159</v>
      </c>
      <c r="B5836" s="79" t="s">
        <v>7638</v>
      </c>
    </row>
    <row r="5837" spans="1:2" ht="15">
      <c r="A5837" s="80" t="s">
        <v>6160</v>
      </c>
      <c r="B5837" s="79" t="s">
        <v>7638</v>
      </c>
    </row>
    <row r="5838" spans="1:2" ht="15">
      <c r="A5838" s="80" t="s">
        <v>6161</v>
      </c>
      <c r="B5838" s="79" t="s">
        <v>7638</v>
      </c>
    </row>
    <row r="5839" spans="1:2" ht="15">
      <c r="A5839" s="80" t="s">
        <v>6162</v>
      </c>
      <c r="B5839" s="79" t="s">
        <v>7638</v>
      </c>
    </row>
    <row r="5840" spans="1:2" ht="15">
      <c r="A5840" s="80" t="s">
        <v>6163</v>
      </c>
      <c r="B5840" s="79" t="s">
        <v>7638</v>
      </c>
    </row>
    <row r="5841" spans="1:2" ht="15">
      <c r="A5841" s="80" t="s">
        <v>6164</v>
      </c>
      <c r="B5841" s="79" t="s">
        <v>7638</v>
      </c>
    </row>
    <row r="5842" spans="1:2" ht="15">
      <c r="A5842" s="80" t="s">
        <v>6165</v>
      </c>
      <c r="B5842" s="79" t="s">
        <v>7638</v>
      </c>
    </row>
    <row r="5843" spans="1:2" ht="15">
      <c r="A5843" s="80" t="s">
        <v>6166</v>
      </c>
      <c r="B5843" s="79" t="s">
        <v>7638</v>
      </c>
    </row>
    <row r="5844" spans="1:2" ht="15">
      <c r="A5844" s="80" t="s">
        <v>6167</v>
      </c>
      <c r="B5844" s="79" t="s">
        <v>7638</v>
      </c>
    </row>
    <row r="5845" spans="1:2" ht="15">
      <c r="A5845" s="80" t="s">
        <v>6168</v>
      </c>
      <c r="B5845" s="79" t="s">
        <v>7638</v>
      </c>
    </row>
    <row r="5846" spans="1:2" ht="15">
      <c r="A5846" s="80" t="s">
        <v>6169</v>
      </c>
      <c r="B5846" s="79" t="s">
        <v>7638</v>
      </c>
    </row>
    <row r="5847" spans="1:2" ht="15">
      <c r="A5847" s="80" t="s">
        <v>6170</v>
      </c>
      <c r="B5847" s="79" t="s">
        <v>7638</v>
      </c>
    </row>
    <row r="5848" spans="1:2" ht="15">
      <c r="A5848" s="80" t="s">
        <v>6171</v>
      </c>
      <c r="B5848" s="79" t="s">
        <v>7638</v>
      </c>
    </row>
    <row r="5849" spans="1:2" ht="15">
      <c r="A5849" s="80" t="s">
        <v>6172</v>
      </c>
      <c r="B5849" s="79" t="s">
        <v>7638</v>
      </c>
    </row>
    <row r="5850" spans="1:2" ht="15">
      <c r="A5850" s="80" t="s">
        <v>6173</v>
      </c>
      <c r="B5850" s="79" t="s">
        <v>7638</v>
      </c>
    </row>
    <row r="5851" spans="1:2" ht="15">
      <c r="A5851" s="80" t="s">
        <v>6174</v>
      </c>
      <c r="B5851" s="79" t="s">
        <v>7638</v>
      </c>
    </row>
    <row r="5852" spans="1:2" ht="15">
      <c r="A5852" s="80" t="s">
        <v>6175</v>
      </c>
      <c r="B5852" s="79" t="s">
        <v>7638</v>
      </c>
    </row>
    <row r="5853" spans="1:2" ht="15">
      <c r="A5853" s="80" t="s">
        <v>6176</v>
      </c>
      <c r="B5853" s="79" t="s">
        <v>7638</v>
      </c>
    </row>
    <row r="5854" spans="1:2" ht="15">
      <c r="A5854" s="80" t="s">
        <v>6177</v>
      </c>
      <c r="B5854" s="79" t="s">
        <v>7638</v>
      </c>
    </row>
    <row r="5855" spans="1:2" ht="15">
      <c r="A5855" s="80" t="s">
        <v>6178</v>
      </c>
      <c r="B5855" s="79" t="s">
        <v>7638</v>
      </c>
    </row>
    <row r="5856" spans="1:2" ht="15">
      <c r="A5856" s="80" t="s">
        <v>6179</v>
      </c>
      <c r="B5856" s="79" t="s">
        <v>7638</v>
      </c>
    </row>
    <row r="5857" spans="1:2" ht="15">
      <c r="A5857" s="80" t="s">
        <v>6180</v>
      </c>
      <c r="B5857" s="79" t="s">
        <v>7638</v>
      </c>
    </row>
    <row r="5858" spans="1:2" ht="15">
      <c r="A5858" s="80" t="s">
        <v>6181</v>
      </c>
      <c r="B5858" s="79" t="s">
        <v>7638</v>
      </c>
    </row>
    <row r="5859" spans="1:2" ht="15">
      <c r="A5859" s="80" t="s">
        <v>6182</v>
      </c>
      <c r="B5859" s="79" t="s">
        <v>7638</v>
      </c>
    </row>
    <row r="5860" spans="1:2" ht="15">
      <c r="A5860" s="80" t="s">
        <v>6183</v>
      </c>
      <c r="B5860" s="79" t="s">
        <v>7638</v>
      </c>
    </row>
    <row r="5861" spans="1:2" ht="15">
      <c r="A5861" s="80" t="s">
        <v>6184</v>
      </c>
      <c r="B5861" s="79" t="s">
        <v>7638</v>
      </c>
    </row>
    <row r="5862" spans="1:2" ht="15">
      <c r="A5862" s="80" t="s">
        <v>6185</v>
      </c>
      <c r="B5862" s="79" t="s">
        <v>7638</v>
      </c>
    </row>
    <row r="5863" spans="1:2" ht="15">
      <c r="A5863" s="80" t="s">
        <v>6186</v>
      </c>
      <c r="B5863" s="79" t="s">
        <v>7638</v>
      </c>
    </row>
    <row r="5864" spans="1:2" ht="15">
      <c r="A5864" s="80" t="s">
        <v>6187</v>
      </c>
      <c r="B5864" s="79" t="s">
        <v>7638</v>
      </c>
    </row>
    <row r="5865" spans="1:2" ht="15">
      <c r="A5865" s="80" t="s">
        <v>6188</v>
      </c>
      <c r="B5865" s="79" t="s">
        <v>7638</v>
      </c>
    </row>
    <row r="5866" spans="1:2" ht="15">
      <c r="A5866" s="80" t="s">
        <v>6189</v>
      </c>
      <c r="B5866" s="79" t="s">
        <v>7638</v>
      </c>
    </row>
    <row r="5867" spans="1:2" ht="15">
      <c r="A5867" s="80" t="s">
        <v>6190</v>
      </c>
      <c r="B5867" s="79" t="s">
        <v>7638</v>
      </c>
    </row>
    <row r="5868" spans="1:2" ht="15">
      <c r="A5868" s="80" t="s">
        <v>6191</v>
      </c>
      <c r="B5868" s="79" t="s">
        <v>7638</v>
      </c>
    </row>
    <row r="5869" spans="1:2" ht="15">
      <c r="A5869" s="80" t="s">
        <v>6192</v>
      </c>
      <c r="B5869" s="79" t="s">
        <v>7638</v>
      </c>
    </row>
    <row r="5870" spans="1:2" ht="15">
      <c r="A5870" s="80" t="s">
        <v>6193</v>
      </c>
      <c r="B5870" s="79" t="s">
        <v>7638</v>
      </c>
    </row>
    <row r="5871" spans="1:2" ht="15">
      <c r="A5871" s="80" t="s">
        <v>6194</v>
      </c>
      <c r="B5871" s="79" t="s">
        <v>7638</v>
      </c>
    </row>
    <row r="5872" spans="1:2" ht="15">
      <c r="A5872" s="80" t="s">
        <v>6195</v>
      </c>
      <c r="B5872" s="79" t="s">
        <v>7638</v>
      </c>
    </row>
    <row r="5873" spans="1:2" ht="15">
      <c r="A5873" s="80" t="s">
        <v>6196</v>
      </c>
      <c r="B5873" s="79" t="s">
        <v>7638</v>
      </c>
    </row>
    <row r="5874" spans="1:2" ht="15">
      <c r="A5874" s="80" t="s">
        <v>6197</v>
      </c>
      <c r="B5874" s="79" t="s">
        <v>7638</v>
      </c>
    </row>
    <row r="5875" spans="1:2" ht="15">
      <c r="A5875" s="80" t="s">
        <v>6198</v>
      </c>
      <c r="B5875" s="79" t="s">
        <v>7638</v>
      </c>
    </row>
    <row r="5876" spans="1:2" ht="15">
      <c r="A5876" s="80" t="s">
        <v>6199</v>
      </c>
      <c r="B5876" s="79" t="s">
        <v>7638</v>
      </c>
    </row>
    <row r="5877" spans="1:2" ht="15">
      <c r="A5877" s="80" t="s">
        <v>6200</v>
      </c>
      <c r="B5877" s="79" t="s">
        <v>7638</v>
      </c>
    </row>
    <row r="5878" spans="1:2" ht="15">
      <c r="A5878" s="80" t="s">
        <v>6201</v>
      </c>
      <c r="B5878" s="79" t="s">
        <v>7638</v>
      </c>
    </row>
    <row r="5879" spans="1:2" ht="15">
      <c r="A5879" s="80" t="s">
        <v>6202</v>
      </c>
      <c r="B5879" s="79" t="s">
        <v>7638</v>
      </c>
    </row>
    <row r="5880" spans="1:2" ht="15">
      <c r="A5880" s="80" t="s">
        <v>6203</v>
      </c>
      <c r="B5880" s="79" t="s">
        <v>7638</v>
      </c>
    </row>
    <row r="5881" spans="1:2" ht="15">
      <c r="A5881" s="80" t="s">
        <v>6204</v>
      </c>
      <c r="B5881" s="79" t="s">
        <v>7638</v>
      </c>
    </row>
    <row r="5882" spans="1:2" ht="15">
      <c r="A5882" s="80" t="s">
        <v>6205</v>
      </c>
      <c r="B5882" s="79" t="s">
        <v>7638</v>
      </c>
    </row>
    <row r="5883" spans="1:2" ht="15">
      <c r="A5883" s="80" t="s">
        <v>6206</v>
      </c>
      <c r="B5883" s="79" t="s">
        <v>7638</v>
      </c>
    </row>
    <row r="5884" spans="1:2" ht="15">
      <c r="A5884" s="80" t="s">
        <v>6207</v>
      </c>
      <c r="B5884" s="79" t="s">
        <v>7638</v>
      </c>
    </row>
    <row r="5885" spans="1:2" ht="15">
      <c r="A5885" s="80" t="s">
        <v>6208</v>
      </c>
      <c r="B5885" s="79" t="s">
        <v>7638</v>
      </c>
    </row>
    <row r="5886" spans="1:2" ht="15">
      <c r="A5886" s="80" t="s">
        <v>6209</v>
      </c>
      <c r="B5886" s="79" t="s">
        <v>7638</v>
      </c>
    </row>
    <row r="5887" spans="1:2" ht="15">
      <c r="A5887" s="80" t="s">
        <v>6210</v>
      </c>
      <c r="B5887" s="79" t="s">
        <v>7638</v>
      </c>
    </row>
    <row r="5888" spans="1:2" ht="15">
      <c r="A5888" s="80" t="s">
        <v>6211</v>
      </c>
      <c r="B5888" s="79" t="s">
        <v>7638</v>
      </c>
    </row>
    <row r="5889" spans="1:2" ht="15">
      <c r="A5889" s="80" t="s">
        <v>6212</v>
      </c>
      <c r="B5889" s="79" t="s">
        <v>7638</v>
      </c>
    </row>
    <row r="5890" spans="1:2" ht="15">
      <c r="A5890" s="80" t="s">
        <v>6213</v>
      </c>
      <c r="B5890" s="79" t="s">
        <v>7638</v>
      </c>
    </row>
    <row r="5891" spans="1:2" ht="15">
      <c r="A5891" s="80" t="s">
        <v>6214</v>
      </c>
      <c r="B5891" s="79" t="s">
        <v>7638</v>
      </c>
    </row>
    <row r="5892" spans="1:2" ht="15">
      <c r="A5892" s="80" t="s">
        <v>6215</v>
      </c>
      <c r="B5892" s="79" t="s">
        <v>7638</v>
      </c>
    </row>
    <row r="5893" spans="1:2" ht="15">
      <c r="A5893" s="80" t="s">
        <v>6216</v>
      </c>
      <c r="B5893" s="79" t="s">
        <v>7638</v>
      </c>
    </row>
    <row r="5894" spans="1:2" ht="15">
      <c r="A5894" s="80" t="s">
        <v>6217</v>
      </c>
      <c r="B5894" s="79" t="s">
        <v>7638</v>
      </c>
    </row>
    <row r="5895" spans="1:2" ht="15">
      <c r="A5895" s="80" t="s">
        <v>6218</v>
      </c>
      <c r="B5895" s="79" t="s">
        <v>7638</v>
      </c>
    </row>
    <row r="5896" spans="1:2" ht="15">
      <c r="A5896" s="80" t="s">
        <v>6219</v>
      </c>
      <c r="B5896" s="79" t="s">
        <v>7638</v>
      </c>
    </row>
    <row r="5897" spans="1:2" ht="15">
      <c r="A5897" s="80" t="s">
        <v>6220</v>
      </c>
      <c r="B5897" s="79" t="s">
        <v>7638</v>
      </c>
    </row>
    <row r="5898" spans="1:2" ht="15">
      <c r="A5898" s="80" t="s">
        <v>6221</v>
      </c>
      <c r="B5898" s="79" t="s">
        <v>7638</v>
      </c>
    </row>
    <row r="5899" spans="1:2" ht="15">
      <c r="A5899" s="80" t="s">
        <v>6222</v>
      </c>
      <c r="B5899" s="79" t="s">
        <v>7638</v>
      </c>
    </row>
    <row r="5900" spans="1:2" ht="15">
      <c r="A5900" s="80" t="s">
        <v>6223</v>
      </c>
      <c r="B5900" s="79" t="s">
        <v>7638</v>
      </c>
    </row>
    <row r="5901" spans="1:2" ht="15">
      <c r="A5901" s="80" t="s">
        <v>6224</v>
      </c>
      <c r="B5901" s="79" t="s">
        <v>7638</v>
      </c>
    </row>
    <row r="5902" spans="1:2" ht="15">
      <c r="A5902" s="80" t="s">
        <v>6225</v>
      </c>
      <c r="B5902" s="79" t="s">
        <v>7638</v>
      </c>
    </row>
    <row r="5903" spans="1:2" ht="15">
      <c r="A5903" s="80" t="s">
        <v>6226</v>
      </c>
      <c r="B5903" s="79" t="s">
        <v>7638</v>
      </c>
    </row>
    <row r="5904" spans="1:2" ht="15">
      <c r="A5904" s="80" t="s">
        <v>6227</v>
      </c>
      <c r="B5904" s="79" t="s">
        <v>7638</v>
      </c>
    </row>
    <row r="5905" spans="1:2" ht="15">
      <c r="A5905" s="80" t="s">
        <v>6228</v>
      </c>
      <c r="B5905" s="79" t="s">
        <v>7638</v>
      </c>
    </row>
    <row r="5906" spans="1:2" ht="15">
      <c r="A5906" s="80" t="s">
        <v>6229</v>
      </c>
      <c r="B5906" s="79" t="s">
        <v>7638</v>
      </c>
    </row>
    <row r="5907" spans="1:2" ht="15">
      <c r="A5907" s="80" t="s">
        <v>6230</v>
      </c>
      <c r="B5907" s="79" t="s">
        <v>7638</v>
      </c>
    </row>
    <row r="5908" spans="1:2" ht="15">
      <c r="A5908" s="80" t="s">
        <v>6231</v>
      </c>
      <c r="B5908" s="79" t="s">
        <v>7638</v>
      </c>
    </row>
    <row r="5909" spans="1:2" ht="15">
      <c r="A5909" s="80" t="s">
        <v>6232</v>
      </c>
      <c r="B5909" s="79" t="s">
        <v>7638</v>
      </c>
    </row>
    <row r="5910" spans="1:2" ht="15">
      <c r="A5910" s="80" t="s">
        <v>6233</v>
      </c>
      <c r="B5910" s="79" t="s">
        <v>7638</v>
      </c>
    </row>
    <row r="5911" spans="1:2" ht="15">
      <c r="A5911" s="80" t="s">
        <v>6234</v>
      </c>
      <c r="B5911" s="79" t="s">
        <v>7638</v>
      </c>
    </row>
    <row r="5912" spans="1:2" ht="15">
      <c r="A5912" s="80" t="s">
        <v>6235</v>
      </c>
      <c r="B5912" s="79" t="s">
        <v>7638</v>
      </c>
    </row>
    <row r="5913" spans="1:2" ht="15">
      <c r="A5913" s="80" t="s">
        <v>6236</v>
      </c>
      <c r="B5913" s="79" t="s">
        <v>7638</v>
      </c>
    </row>
    <row r="5914" spans="1:2" ht="15">
      <c r="A5914" s="80" t="s">
        <v>6237</v>
      </c>
      <c r="B5914" s="79" t="s">
        <v>7638</v>
      </c>
    </row>
    <row r="5915" spans="1:2" ht="15">
      <c r="A5915" s="80" t="s">
        <v>6238</v>
      </c>
      <c r="B5915" s="79" t="s">
        <v>7638</v>
      </c>
    </row>
    <row r="5916" spans="1:2" ht="15">
      <c r="A5916" s="80" t="s">
        <v>6239</v>
      </c>
      <c r="B5916" s="79" t="s">
        <v>7638</v>
      </c>
    </row>
    <row r="5917" spans="1:2" ht="15">
      <c r="A5917" s="80" t="s">
        <v>6240</v>
      </c>
      <c r="B5917" s="79" t="s">
        <v>7638</v>
      </c>
    </row>
    <row r="5918" spans="1:2" ht="15">
      <c r="A5918" s="80" t="s">
        <v>6241</v>
      </c>
      <c r="B5918" s="79" t="s">
        <v>7638</v>
      </c>
    </row>
    <row r="5919" spans="1:2" ht="15">
      <c r="A5919" s="80" t="s">
        <v>6242</v>
      </c>
      <c r="B5919" s="79" t="s">
        <v>7638</v>
      </c>
    </row>
    <row r="5920" spans="1:2" ht="15">
      <c r="A5920" s="80" t="s">
        <v>6243</v>
      </c>
      <c r="B5920" s="79" t="s">
        <v>7638</v>
      </c>
    </row>
    <row r="5921" spans="1:2" ht="15">
      <c r="A5921" s="80" t="s">
        <v>6244</v>
      </c>
      <c r="B5921" s="79" t="s">
        <v>7638</v>
      </c>
    </row>
    <row r="5922" spans="1:2" ht="15">
      <c r="A5922" s="80" t="s">
        <v>6245</v>
      </c>
      <c r="B5922" s="79" t="s">
        <v>7638</v>
      </c>
    </row>
    <row r="5923" spans="1:2" ht="15">
      <c r="A5923" s="80" t="s">
        <v>6246</v>
      </c>
      <c r="B5923" s="79" t="s">
        <v>7638</v>
      </c>
    </row>
    <row r="5924" spans="1:2" ht="15">
      <c r="A5924" s="80" t="s">
        <v>6247</v>
      </c>
      <c r="B5924" s="79" t="s">
        <v>7638</v>
      </c>
    </row>
    <row r="5925" spans="1:2" ht="15">
      <c r="A5925" s="80" t="s">
        <v>6248</v>
      </c>
      <c r="B5925" s="79" t="s">
        <v>7638</v>
      </c>
    </row>
    <row r="5926" spans="1:2" ht="15">
      <c r="A5926" s="80" t="s">
        <v>6249</v>
      </c>
      <c r="B5926" s="79" t="s">
        <v>7638</v>
      </c>
    </row>
    <row r="5927" spans="1:2" ht="15">
      <c r="A5927" s="80" t="s">
        <v>6250</v>
      </c>
      <c r="B5927" s="79" t="s">
        <v>7638</v>
      </c>
    </row>
    <row r="5928" spans="1:2" ht="15">
      <c r="A5928" s="80" t="s">
        <v>6251</v>
      </c>
      <c r="B5928" s="79" t="s">
        <v>7638</v>
      </c>
    </row>
    <row r="5929" spans="1:2" ht="15">
      <c r="A5929" s="80" t="s">
        <v>6252</v>
      </c>
      <c r="B5929" s="79" t="s">
        <v>7638</v>
      </c>
    </row>
    <row r="5930" spans="1:2" ht="15">
      <c r="A5930" s="80" t="s">
        <v>6253</v>
      </c>
      <c r="B5930" s="79" t="s">
        <v>7638</v>
      </c>
    </row>
    <row r="5931" spans="1:2" ht="15">
      <c r="A5931" s="80" t="s">
        <v>6254</v>
      </c>
      <c r="B5931" s="79" t="s">
        <v>7638</v>
      </c>
    </row>
    <row r="5932" spans="1:2" ht="15">
      <c r="A5932" s="80" t="s">
        <v>6255</v>
      </c>
      <c r="B5932" s="79" t="s">
        <v>7638</v>
      </c>
    </row>
    <row r="5933" spans="1:2" ht="15">
      <c r="A5933" s="80" t="s">
        <v>6256</v>
      </c>
      <c r="B5933" s="79" t="s">
        <v>7638</v>
      </c>
    </row>
    <row r="5934" spans="1:2" ht="15">
      <c r="A5934" s="80" t="s">
        <v>6257</v>
      </c>
      <c r="B5934" s="79" t="s">
        <v>7638</v>
      </c>
    </row>
    <row r="5935" spans="1:2" ht="15">
      <c r="A5935" s="80" t="s">
        <v>6258</v>
      </c>
      <c r="B5935" s="79" t="s">
        <v>7638</v>
      </c>
    </row>
    <row r="5936" spans="1:2" ht="15">
      <c r="A5936" s="80" t="s">
        <v>6259</v>
      </c>
      <c r="B5936" s="79" t="s">
        <v>7638</v>
      </c>
    </row>
    <row r="5937" spans="1:2" ht="15">
      <c r="A5937" s="80" t="s">
        <v>6260</v>
      </c>
      <c r="B5937" s="79" t="s">
        <v>7638</v>
      </c>
    </row>
    <row r="5938" spans="1:2" ht="15">
      <c r="A5938" s="80" t="s">
        <v>6261</v>
      </c>
      <c r="B5938" s="79" t="s">
        <v>7638</v>
      </c>
    </row>
    <row r="5939" spans="1:2" ht="15">
      <c r="A5939" s="80" t="s">
        <v>6262</v>
      </c>
      <c r="B5939" s="79" t="s">
        <v>7638</v>
      </c>
    </row>
    <row r="5940" spans="1:2" ht="15">
      <c r="A5940" s="80" t="s">
        <v>6263</v>
      </c>
      <c r="B5940" s="79" t="s">
        <v>7638</v>
      </c>
    </row>
    <row r="5941" spans="1:2" ht="15">
      <c r="A5941" s="80" t="s">
        <v>6264</v>
      </c>
      <c r="B5941" s="79" t="s">
        <v>7638</v>
      </c>
    </row>
    <row r="5942" spans="1:2" ht="15">
      <c r="A5942" s="80" t="s">
        <v>6265</v>
      </c>
      <c r="B5942" s="79" t="s">
        <v>7638</v>
      </c>
    </row>
    <row r="5943" spans="1:2" ht="15">
      <c r="A5943" s="80" t="s">
        <v>6266</v>
      </c>
      <c r="B5943" s="79" t="s">
        <v>7638</v>
      </c>
    </row>
    <row r="5944" spans="1:2" ht="15">
      <c r="A5944" s="80" t="s">
        <v>6267</v>
      </c>
      <c r="B5944" s="79" t="s">
        <v>7638</v>
      </c>
    </row>
    <row r="5945" spans="1:2" ht="15">
      <c r="A5945" s="80" t="s">
        <v>6268</v>
      </c>
      <c r="B5945" s="79" t="s">
        <v>7638</v>
      </c>
    </row>
    <row r="5946" spans="1:2" ht="15">
      <c r="A5946" s="80" t="s">
        <v>6269</v>
      </c>
      <c r="B5946" s="79" t="s">
        <v>7638</v>
      </c>
    </row>
    <row r="5947" spans="1:2" ht="15">
      <c r="A5947" s="80" t="s">
        <v>6270</v>
      </c>
      <c r="B5947" s="79" t="s">
        <v>7638</v>
      </c>
    </row>
    <row r="5948" spans="1:2" ht="15">
      <c r="A5948" s="80" t="s">
        <v>6271</v>
      </c>
      <c r="B5948" s="79" t="s">
        <v>7638</v>
      </c>
    </row>
    <row r="5949" spans="1:2" ht="15">
      <c r="A5949" s="80" t="s">
        <v>6272</v>
      </c>
      <c r="B5949" s="79" t="s">
        <v>7638</v>
      </c>
    </row>
    <row r="5950" spans="1:2" ht="15">
      <c r="A5950" s="80" t="s">
        <v>6273</v>
      </c>
      <c r="B5950" s="79" t="s">
        <v>7638</v>
      </c>
    </row>
    <row r="5951" spans="1:2" ht="15">
      <c r="A5951" s="80" t="s">
        <v>6274</v>
      </c>
      <c r="B5951" s="79" t="s">
        <v>7638</v>
      </c>
    </row>
    <row r="5952" spans="1:2" ht="15">
      <c r="A5952" s="80" t="s">
        <v>6275</v>
      </c>
      <c r="B5952" s="79" t="s">
        <v>7638</v>
      </c>
    </row>
    <row r="5953" spans="1:2" ht="15">
      <c r="A5953" s="80" t="s">
        <v>6276</v>
      </c>
      <c r="B5953" s="79" t="s">
        <v>7638</v>
      </c>
    </row>
    <row r="5954" spans="1:2" ht="15">
      <c r="A5954" s="80" t="s">
        <v>6277</v>
      </c>
      <c r="B5954" s="79" t="s">
        <v>7638</v>
      </c>
    </row>
    <row r="5955" spans="1:2" ht="15">
      <c r="A5955" s="80" t="s">
        <v>6278</v>
      </c>
      <c r="B5955" s="79" t="s">
        <v>7638</v>
      </c>
    </row>
    <row r="5956" spans="1:2" ht="15">
      <c r="A5956" s="80" t="s">
        <v>6279</v>
      </c>
      <c r="B5956" s="79" t="s">
        <v>7638</v>
      </c>
    </row>
    <row r="5957" spans="1:2" ht="15">
      <c r="A5957" s="80" t="s">
        <v>6280</v>
      </c>
      <c r="B5957" s="79" t="s">
        <v>7638</v>
      </c>
    </row>
    <row r="5958" spans="1:2" ht="15">
      <c r="A5958" s="80" t="s">
        <v>6281</v>
      </c>
      <c r="B5958" s="79" t="s">
        <v>7638</v>
      </c>
    </row>
    <row r="5959" spans="1:2" ht="15">
      <c r="A5959" s="80" t="s">
        <v>6282</v>
      </c>
      <c r="B5959" s="79" t="s">
        <v>7638</v>
      </c>
    </row>
    <row r="5960" spans="1:2" ht="15">
      <c r="A5960" s="80" t="s">
        <v>6283</v>
      </c>
      <c r="B5960" s="79" t="s">
        <v>7638</v>
      </c>
    </row>
    <row r="5961" spans="1:2" ht="15">
      <c r="A5961" s="80" t="s">
        <v>6284</v>
      </c>
      <c r="B5961" s="79" t="s">
        <v>7638</v>
      </c>
    </row>
    <row r="5962" spans="1:2" ht="15">
      <c r="A5962" s="80" t="s">
        <v>6285</v>
      </c>
      <c r="B5962" s="79" t="s">
        <v>7638</v>
      </c>
    </row>
    <row r="5963" spans="1:2" ht="15">
      <c r="A5963" s="80" t="s">
        <v>6286</v>
      </c>
      <c r="B5963" s="79" t="s">
        <v>7638</v>
      </c>
    </row>
    <row r="5964" spans="1:2" ht="15">
      <c r="A5964" s="80" t="s">
        <v>6287</v>
      </c>
      <c r="B5964" s="79" t="s">
        <v>7638</v>
      </c>
    </row>
    <row r="5965" spans="1:2" ht="15">
      <c r="A5965" s="80" t="s">
        <v>6288</v>
      </c>
      <c r="B5965" s="79" t="s">
        <v>7638</v>
      </c>
    </row>
    <row r="5966" spans="1:2" ht="15">
      <c r="A5966" s="80" t="s">
        <v>6289</v>
      </c>
      <c r="B5966" s="79" t="s">
        <v>7638</v>
      </c>
    </row>
    <row r="5967" spans="1:2" ht="15">
      <c r="A5967" s="80" t="s">
        <v>6290</v>
      </c>
      <c r="B5967" s="79" t="s">
        <v>7638</v>
      </c>
    </row>
    <row r="5968" spans="1:2" ht="15">
      <c r="A5968" s="80" t="s">
        <v>6291</v>
      </c>
      <c r="B5968" s="79" t="s">
        <v>7638</v>
      </c>
    </row>
    <row r="5969" spans="1:2" ht="15">
      <c r="A5969" s="80" t="s">
        <v>6292</v>
      </c>
      <c r="B5969" s="79" t="s">
        <v>7638</v>
      </c>
    </row>
    <row r="5970" spans="1:2" ht="15">
      <c r="A5970" s="80" t="s">
        <v>6293</v>
      </c>
      <c r="B5970" s="79" t="s">
        <v>7638</v>
      </c>
    </row>
    <row r="5971" spans="1:2" ht="15">
      <c r="A5971" s="80" t="s">
        <v>6294</v>
      </c>
      <c r="B5971" s="79" t="s">
        <v>7638</v>
      </c>
    </row>
    <row r="5972" spans="1:2" ht="15">
      <c r="A5972" s="80" t="s">
        <v>6295</v>
      </c>
      <c r="B5972" s="79" t="s">
        <v>7638</v>
      </c>
    </row>
    <row r="5973" spans="1:2" ht="15">
      <c r="A5973" s="80" t="s">
        <v>6296</v>
      </c>
      <c r="B5973" s="79" t="s">
        <v>7638</v>
      </c>
    </row>
    <row r="5974" spans="1:2" ht="15">
      <c r="A5974" s="80" t="s">
        <v>6297</v>
      </c>
      <c r="B5974" s="79" t="s">
        <v>7638</v>
      </c>
    </row>
    <row r="5975" spans="1:2" ht="15">
      <c r="A5975" s="80" t="s">
        <v>6298</v>
      </c>
      <c r="B5975" s="79" t="s">
        <v>7638</v>
      </c>
    </row>
    <row r="5976" spans="1:2" ht="15">
      <c r="A5976" s="80" t="s">
        <v>6299</v>
      </c>
      <c r="B5976" s="79" t="s">
        <v>7638</v>
      </c>
    </row>
    <row r="5977" spans="1:2" ht="15">
      <c r="A5977" s="80" t="s">
        <v>6300</v>
      </c>
      <c r="B5977" s="79" t="s">
        <v>7638</v>
      </c>
    </row>
    <row r="5978" spans="1:2" ht="15">
      <c r="A5978" s="80" t="s">
        <v>6301</v>
      </c>
      <c r="B5978" s="79" t="s">
        <v>7638</v>
      </c>
    </row>
    <row r="5979" spans="1:2" ht="15">
      <c r="A5979" s="80" t="s">
        <v>6302</v>
      </c>
      <c r="B5979" s="79" t="s">
        <v>7638</v>
      </c>
    </row>
    <row r="5980" spans="1:2" ht="15">
      <c r="A5980" s="80" t="s">
        <v>6303</v>
      </c>
      <c r="B5980" s="79" t="s">
        <v>7638</v>
      </c>
    </row>
    <row r="5981" spans="1:2" ht="15">
      <c r="A5981" s="80" t="s">
        <v>6304</v>
      </c>
      <c r="B5981" s="79" t="s">
        <v>7638</v>
      </c>
    </row>
    <row r="5982" spans="1:2" ht="15">
      <c r="A5982" s="80" t="s">
        <v>6305</v>
      </c>
      <c r="B5982" s="79" t="s">
        <v>7638</v>
      </c>
    </row>
    <row r="5983" spans="1:2" ht="15">
      <c r="A5983" s="80" t="s">
        <v>6306</v>
      </c>
      <c r="B5983" s="79" t="s">
        <v>7638</v>
      </c>
    </row>
    <row r="5984" spans="1:2" ht="15">
      <c r="A5984" s="80" t="s">
        <v>6307</v>
      </c>
      <c r="B5984" s="79" t="s">
        <v>7638</v>
      </c>
    </row>
    <row r="5985" spans="1:2" ht="15">
      <c r="A5985" s="80" t="s">
        <v>6308</v>
      </c>
      <c r="B5985" s="79" t="s">
        <v>7638</v>
      </c>
    </row>
    <row r="5986" spans="1:2" ht="15">
      <c r="A5986" s="80" t="s">
        <v>6309</v>
      </c>
      <c r="B5986" s="79" t="s">
        <v>7638</v>
      </c>
    </row>
    <row r="5987" spans="1:2" ht="15">
      <c r="A5987" s="80" t="s">
        <v>6310</v>
      </c>
      <c r="B5987" s="79" t="s">
        <v>7638</v>
      </c>
    </row>
    <row r="5988" spans="1:2" ht="15">
      <c r="A5988" s="80" t="s">
        <v>6311</v>
      </c>
      <c r="B5988" s="79" t="s">
        <v>7638</v>
      </c>
    </row>
    <row r="5989" spans="1:2" ht="15">
      <c r="A5989" s="80" t="s">
        <v>6312</v>
      </c>
      <c r="B5989" s="79" t="s">
        <v>7638</v>
      </c>
    </row>
    <row r="5990" spans="1:2" ht="15">
      <c r="A5990" s="80" t="s">
        <v>6313</v>
      </c>
      <c r="B5990" s="79" t="s">
        <v>7638</v>
      </c>
    </row>
    <row r="5991" spans="1:2" ht="15">
      <c r="A5991" s="80" t="s">
        <v>6314</v>
      </c>
      <c r="B5991" s="79" t="s">
        <v>7638</v>
      </c>
    </row>
    <row r="5992" spans="1:2" ht="15">
      <c r="A5992" s="80" t="s">
        <v>6315</v>
      </c>
      <c r="B5992" s="79" t="s">
        <v>7638</v>
      </c>
    </row>
    <row r="5993" spans="1:2" ht="15">
      <c r="A5993" s="80" t="s">
        <v>6316</v>
      </c>
      <c r="B5993" s="79" t="s">
        <v>7638</v>
      </c>
    </row>
    <row r="5994" spans="1:2" ht="15">
      <c r="A5994" s="80" t="s">
        <v>6317</v>
      </c>
      <c r="B5994" s="79" t="s">
        <v>7638</v>
      </c>
    </row>
    <row r="5995" spans="1:2" ht="15">
      <c r="A5995" s="80" t="s">
        <v>6318</v>
      </c>
      <c r="B5995" s="79" t="s">
        <v>7638</v>
      </c>
    </row>
    <row r="5996" spans="1:2" ht="15">
      <c r="A5996" s="80" t="s">
        <v>6319</v>
      </c>
      <c r="B5996" s="79" t="s">
        <v>7638</v>
      </c>
    </row>
    <row r="5997" spans="1:2" ht="15">
      <c r="A5997" s="80" t="s">
        <v>6320</v>
      </c>
      <c r="B5997" s="79" t="s">
        <v>7638</v>
      </c>
    </row>
    <row r="5998" spans="1:2" ht="15">
      <c r="A5998" s="80" t="s">
        <v>6321</v>
      </c>
      <c r="B5998" s="79" t="s">
        <v>7638</v>
      </c>
    </row>
    <row r="5999" spans="1:2" ht="15">
      <c r="A5999" s="80" t="s">
        <v>6322</v>
      </c>
      <c r="B5999" s="79" t="s">
        <v>7638</v>
      </c>
    </row>
    <row r="6000" spans="1:2" ht="15">
      <c r="A6000" s="80" t="s">
        <v>6323</v>
      </c>
      <c r="B6000" s="79" t="s">
        <v>7638</v>
      </c>
    </row>
    <row r="6001" spans="1:2" ht="15">
      <c r="A6001" s="80" t="s">
        <v>6324</v>
      </c>
      <c r="B6001" s="79" t="s">
        <v>7638</v>
      </c>
    </row>
    <row r="6002" spans="1:2" ht="15">
      <c r="A6002" s="80" t="s">
        <v>6325</v>
      </c>
      <c r="B6002" s="79" t="s">
        <v>7638</v>
      </c>
    </row>
    <row r="6003" spans="1:2" ht="15">
      <c r="A6003" s="80" t="s">
        <v>6326</v>
      </c>
      <c r="B6003" s="79" t="s">
        <v>7638</v>
      </c>
    </row>
    <row r="6004" spans="1:2" ht="15">
      <c r="A6004" s="80" t="s">
        <v>6327</v>
      </c>
      <c r="B6004" s="79" t="s">
        <v>7638</v>
      </c>
    </row>
    <row r="6005" spans="1:2" ht="15">
      <c r="A6005" s="80" t="s">
        <v>6328</v>
      </c>
      <c r="B6005" s="79" t="s">
        <v>7638</v>
      </c>
    </row>
    <row r="6006" spans="1:2" ht="15">
      <c r="A6006" s="80" t="s">
        <v>6329</v>
      </c>
      <c r="B6006" s="79" t="s">
        <v>7638</v>
      </c>
    </row>
    <row r="6007" spans="1:2" ht="15">
      <c r="A6007" s="80" t="s">
        <v>6330</v>
      </c>
      <c r="B6007" s="79" t="s">
        <v>7638</v>
      </c>
    </row>
    <row r="6008" spans="1:2" ht="15">
      <c r="A6008" s="80" t="s">
        <v>6331</v>
      </c>
      <c r="B6008" s="79" t="s">
        <v>7638</v>
      </c>
    </row>
    <row r="6009" spans="1:2" ht="15">
      <c r="A6009" s="80" t="s">
        <v>6332</v>
      </c>
      <c r="B6009" s="79" t="s">
        <v>7638</v>
      </c>
    </row>
    <row r="6010" spans="1:2" ht="15">
      <c r="A6010" s="80" t="s">
        <v>6333</v>
      </c>
      <c r="B6010" s="79" t="s">
        <v>7638</v>
      </c>
    </row>
    <row r="6011" spans="1:2" ht="15">
      <c r="A6011" s="80" t="s">
        <v>6334</v>
      </c>
      <c r="B6011" s="79" t="s">
        <v>7638</v>
      </c>
    </row>
    <row r="6012" spans="1:2" ht="15">
      <c r="A6012" s="80" t="s">
        <v>6335</v>
      </c>
      <c r="B6012" s="79" t="s">
        <v>7638</v>
      </c>
    </row>
    <row r="6013" spans="1:2" ht="15">
      <c r="A6013" s="80" t="s">
        <v>6336</v>
      </c>
      <c r="B6013" s="79" t="s">
        <v>7638</v>
      </c>
    </row>
    <row r="6014" spans="1:2" ht="15">
      <c r="A6014" s="80" t="s">
        <v>6337</v>
      </c>
      <c r="B6014" s="79" t="s">
        <v>7638</v>
      </c>
    </row>
    <row r="6015" spans="1:2" ht="15">
      <c r="A6015" s="80" t="s">
        <v>6338</v>
      </c>
      <c r="B6015" s="79" t="s">
        <v>7638</v>
      </c>
    </row>
    <row r="6016" spans="1:2" ht="15">
      <c r="A6016" s="80" t="s">
        <v>6339</v>
      </c>
      <c r="B6016" s="79" t="s">
        <v>7638</v>
      </c>
    </row>
    <row r="6017" spans="1:2" ht="15">
      <c r="A6017" s="80" t="s">
        <v>6340</v>
      </c>
      <c r="B6017" s="79" t="s">
        <v>7638</v>
      </c>
    </row>
    <row r="6018" spans="1:2" ht="15">
      <c r="A6018" s="80" t="s">
        <v>6341</v>
      </c>
      <c r="B6018" s="79" t="s">
        <v>7638</v>
      </c>
    </row>
    <row r="6019" spans="1:2" ht="15">
      <c r="A6019" s="80" t="s">
        <v>6342</v>
      </c>
      <c r="B6019" s="79" t="s">
        <v>7638</v>
      </c>
    </row>
    <row r="6020" spans="1:2" ht="15">
      <c r="A6020" s="80" t="s">
        <v>6343</v>
      </c>
      <c r="B6020" s="79" t="s">
        <v>7638</v>
      </c>
    </row>
    <row r="6021" spans="1:2" ht="15">
      <c r="A6021" s="80" t="s">
        <v>6344</v>
      </c>
      <c r="B6021" s="79" t="s">
        <v>7638</v>
      </c>
    </row>
    <row r="6022" spans="1:2" ht="15">
      <c r="A6022" s="80" t="s">
        <v>6345</v>
      </c>
      <c r="B6022" s="79" t="s">
        <v>7638</v>
      </c>
    </row>
    <row r="6023" spans="1:2" ht="15">
      <c r="A6023" s="80" t="s">
        <v>6346</v>
      </c>
      <c r="B6023" s="79" t="s">
        <v>7638</v>
      </c>
    </row>
    <row r="6024" spans="1:2" ht="15">
      <c r="A6024" s="80" t="s">
        <v>6347</v>
      </c>
      <c r="B6024" s="79" t="s">
        <v>7638</v>
      </c>
    </row>
    <row r="6025" spans="1:2" ht="15">
      <c r="A6025" s="80" t="s">
        <v>6348</v>
      </c>
      <c r="B6025" s="79" t="s">
        <v>7638</v>
      </c>
    </row>
    <row r="6026" spans="1:2" ht="15">
      <c r="A6026" s="80" t="s">
        <v>6349</v>
      </c>
      <c r="B6026" s="79" t="s">
        <v>7638</v>
      </c>
    </row>
    <row r="6027" spans="1:2" ht="15">
      <c r="A6027" s="80" t="s">
        <v>6350</v>
      </c>
      <c r="B6027" s="79" t="s">
        <v>7638</v>
      </c>
    </row>
    <row r="6028" spans="1:2" ht="15">
      <c r="A6028" s="80" t="s">
        <v>6351</v>
      </c>
      <c r="B6028" s="79" t="s">
        <v>7638</v>
      </c>
    </row>
    <row r="6029" spans="1:2" ht="15">
      <c r="A6029" s="80" t="s">
        <v>6352</v>
      </c>
      <c r="B6029" s="79" t="s">
        <v>7638</v>
      </c>
    </row>
    <row r="6030" spans="1:2" ht="15">
      <c r="A6030" s="80" t="s">
        <v>6353</v>
      </c>
      <c r="B6030" s="79" t="s">
        <v>7638</v>
      </c>
    </row>
    <row r="6031" spans="1:2" ht="15">
      <c r="A6031" s="80" t="s">
        <v>6354</v>
      </c>
      <c r="B6031" s="79" t="s">
        <v>7638</v>
      </c>
    </row>
    <row r="6032" spans="1:2" ht="15">
      <c r="A6032" s="80" t="s">
        <v>6355</v>
      </c>
      <c r="B6032" s="79" t="s">
        <v>7638</v>
      </c>
    </row>
    <row r="6033" spans="1:2" ht="15">
      <c r="A6033" s="80" t="s">
        <v>6356</v>
      </c>
      <c r="B6033" s="79" t="s">
        <v>7638</v>
      </c>
    </row>
    <row r="6034" spans="1:2" ht="15">
      <c r="A6034" s="80" t="s">
        <v>6357</v>
      </c>
      <c r="B6034" s="79" t="s">
        <v>7638</v>
      </c>
    </row>
    <row r="6035" spans="1:2" ht="15">
      <c r="A6035" s="80" t="s">
        <v>6358</v>
      </c>
      <c r="B6035" s="79" t="s">
        <v>7638</v>
      </c>
    </row>
    <row r="6036" spans="1:2" ht="15">
      <c r="A6036" s="80" t="s">
        <v>6359</v>
      </c>
      <c r="B6036" s="79" t="s">
        <v>7638</v>
      </c>
    </row>
    <row r="6037" spans="1:2" ht="15">
      <c r="A6037" s="80" t="s">
        <v>6360</v>
      </c>
      <c r="B6037" s="79" t="s">
        <v>7638</v>
      </c>
    </row>
    <row r="6038" spans="1:2" ht="15">
      <c r="A6038" s="80" t="s">
        <v>6361</v>
      </c>
      <c r="B6038" s="79" t="s">
        <v>7638</v>
      </c>
    </row>
    <row r="6039" spans="1:2" ht="15">
      <c r="A6039" s="80" t="s">
        <v>6362</v>
      </c>
      <c r="B6039" s="79" t="s">
        <v>7638</v>
      </c>
    </row>
    <row r="6040" spans="1:2" ht="15">
      <c r="A6040" s="80" t="s">
        <v>6363</v>
      </c>
      <c r="B6040" s="79" t="s">
        <v>7638</v>
      </c>
    </row>
    <row r="6041" spans="1:2" ht="15">
      <c r="A6041" s="80" t="s">
        <v>6364</v>
      </c>
      <c r="B6041" s="79" t="s">
        <v>7638</v>
      </c>
    </row>
    <row r="6042" spans="1:2" ht="15">
      <c r="A6042" s="80" t="s">
        <v>6365</v>
      </c>
      <c r="B6042" s="79" t="s">
        <v>7638</v>
      </c>
    </row>
    <row r="6043" spans="1:2" ht="15">
      <c r="A6043" s="80" t="s">
        <v>6366</v>
      </c>
      <c r="B6043" s="79" t="s">
        <v>7638</v>
      </c>
    </row>
    <row r="6044" spans="1:2" ht="15">
      <c r="A6044" s="80" t="s">
        <v>6367</v>
      </c>
      <c r="B6044" s="79" t="s">
        <v>7638</v>
      </c>
    </row>
    <row r="6045" spans="1:2" ht="15">
      <c r="A6045" s="80" t="s">
        <v>6368</v>
      </c>
      <c r="B6045" s="79" t="s">
        <v>7638</v>
      </c>
    </row>
    <row r="6046" spans="1:2" ht="15">
      <c r="A6046" s="80" t="s">
        <v>6369</v>
      </c>
      <c r="B6046" s="79" t="s">
        <v>7638</v>
      </c>
    </row>
    <row r="6047" spans="1:2" ht="15">
      <c r="A6047" s="80" t="s">
        <v>6370</v>
      </c>
      <c r="B6047" s="79" t="s">
        <v>7638</v>
      </c>
    </row>
    <row r="6048" spans="1:2" ht="15">
      <c r="A6048" s="80" t="s">
        <v>6371</v>
      </c>
      <c r="B6048" s="79" t="s">
        <v>7638</v>
      </c>
    </row>
    <row r="6049" spans="1:2" ht="15">
      <c r="A6049" s="80" t="s">
        <v>6372</v>
      </c>
      <c r="B6049" s="79" t="s">
        <v>7638</v>
      </c>
    </row>
    <row r="6050" spans="1:2" ht="15">
      <c r="A6050" s="80" t="s">
        <v>6373</v>
      </c>
      <c r="B6050" s="79" t="s">
        <v>7638</v>
      </c>
    </row>
    <row r="6051" spans="1:2" ht="15">
      <c r="A6051" s="80" t="s">
        <v>6374</v>
      </c>
      <c r="B6051" s="79" t="s">
        <v>7638</v>
      </c>
    </row>
    <row r="6052" spans="1:2" ht="15">
      <c r="A6052" s="80" t="s">
        <v>6375</v>
      </c>
      <c r="B6052" s="79" t="s">
        <v>7638</v>
      </c>
    </row>
    <row r="6053" spans="1:2" ht="15">
      <c r="A6053" s="80" t="s">
        <v>6376</v>
      </c>
      <c r="B6053" s="79" t="s">
        <v>7638</v>
      </c>
    </row>
    <row r="6054" spans="1:2" ht="15">
      <c r="A6054" s="80" t="s">
        <v>6377</v>
      </c>
      <c r="B6054" s="79" t="s">
        <v>7638</v>
      </c>
    </row>
    <row r="6055" spans="1:2" ht="15">
      <c r="A6055" s="80" t="s">
        <v>6378</v>
      </c>
      <c r="B6055" s="79" t="s">
        <v>7638</v>
      </c>
    </row>
    <row r="6056" spans="1:2" ht="15">
      <c r="A6056" s="80" t="s">
        <v>6379</v>
      </c>
      <c r="B6056" s="79" t="s">
        <v>7638</v>
      </c>
    </row>
    <row r="6057" spans="1:2" ht="15">
      <c r="A6057" s="80" t="s">
        <v>6380</v>
      </c>
      <c r="B6057" s="79" t="s">
        <v>7638</v>
      </c>
    </row>
    <row r="6058" spans="1:2" ht="15">
      <c r="A6058" s="80" t="s">
        <v>6381</v>
      </c>
      <c r="B6058" s="79" t="s">
        <v>7638</v>
      </c>
    </row>
    <row r="6059" spans="1:2" ht="15">
      <c r="A6059" s="80" t="s">
        <v>6382</v>
      </c>
      <c r="B6059" s="79" t="s">
        <v>7638</v>
      </c>
    </row>
    <row r="6060" spans="1:2" ht="15">
      <c r="A6060" s="80" t="s">
        <v>6383</v>
      </c>
      <c r="B6060" s="79" t="s">
        <v>7638</v>
      </c>
    </row>
    <row r="6061" spans="1:2" ht="15">
      <c r="A6061" s="80" t="s">
        <v>6384</v>
      </c>
      <c r="B6061" s="79" t="s">
        <v>7638</v>
      </c>
    </row>
    <row r="6062" spans="1:2" ht="15">
      <c r="A6062" s="80" t="s">
        <v>6385</v>
      </c>
      <c r="B6062" s="79" t="s">
        <v>7638</v>
      </c>
    </row>
    <row r="6063" spans="1:2" ht="15">
      <c r="A6063" s="80" t="s">
        <v>6386</v>
      </c>
      <c r="B6063" s="79" t="s">
        <v>7638</v>
      </c>
    </row>
    <row r="6064" spans="1:2" ht="15">
      <c r="A6064" s="80" t="s">
        <v>6387</v>
      </c>
      <c r="B6064" s="79" t="s">
        <v>7638</v>
      </c>
    </row>
    <row r="6065" spans="1:2" ht="15">
      <c r="A6065" s="80" t="s">
        <v>6388</v>
      </c>
      <c r="B6065" s="79" t="s">
        <v>7638</v>
      </c>
    </row>
    <row r="6066" spans="1:2" ht="15">
      <c r="A6066" s="80" t="s">
        <v>6389</v>
      </c>
      <c r="B6066" s="79" t="s">
        <v>7638</v>
      </c>
    </row>
    <row r="6067" spans="1:2" ht="15">
      <c r="A6067" s="80" t="s">
        <v>6390</v>
      </c>
      <c r="B6067" s="79" t="s">
        <v>7638</v>
      </c>
    </row>
    <row r="6068" spans="1:2" ht="15">
      <c r="A6068" s="80" t="s">
        <v>6391</v>
      </c>
      <c r="B6068" s="79" t="s">
        <v>7638</v>
      </c>
    </row>
    <row r="6069" spans="1:2" ht="15">
      <c r="A6069" s="80" t="s">
        <v>6392</v>
      </c>
      <c r="B6069" s="79" t="s">
        <v>7638</v>
      </c>
    </row>
    <row r="6070" spans="1:2" ht="15">
      <c r="A6070" s="80" t="s">
        <v>6393</v>
      </c>
      <c r="B6070" s="79" t="s">
        <v>7638</v>
      </c>
    </row>
    <row r="6071" spans="1:2" ht="15">
      <c r="A6071" s="80" t="s">
        <v>6394</v>
      </c>
      <c r="B6071" s="79" t="s">
        <v>7638</v>
      </c>
    </row>
    <row r="6072" spans="1:2" ht="15">
      <c r="A6072" s="80" t="s">
        <v>6395</v>
      </c>
      <c r="B6072" s="79" t="s">
        <v>7638</v>
      </c>
    </row>
    <row r="6073" spans="1:2" ht="15">
      <c r="A6073" s="80" t="s">
        <v>6396</v>
      </c>
      <c r="B6073" s="79" t="s">
        <v>7638</v>
      </c>
    </row>
    <row r="6074" spans="1:2" ht="15">
      <c r="A6074" s="80" t="s">
        <v>6397</v>
      </c>
      <c r="B6074" s="79" t="s">
        <v>7638</v>
      </c>
    </row>
    <row r="6075" spans="1:2" ht="15">
      <c r="A6075" s="80" t="s">
        <v>6398</v>
      </c>
      <c r="B6075" s="79" t="s">
        <v>7638</v>
      </c>
    </row>
    <row r="6076" spans="1:2" ht="15">
      <c r="A6076" s="80" t="s">
        <v>6399</v>
      </c>
      <c r="B6076" s="79" t="s">
        <v>7638</v>
      </c>
    </row>
    <row r="6077" spans="1:2" ht="15">
      <c r="A6077" s="80" t="s">
        <v>6400</v>
      </c>
      <c r="B6077" s="79" t="s">
        <v>7638</v>
      </c>
    </row>
    <row r="6078" spans="1:2" ht="15">
      <c r="A6078" s="80" t="s">
        <v>6401</v>
      </c>
      <c r="B6078" s="79" t="s">
        <v>7638</v>
      </c>
    </row>
    <row r="6079" spans="1:2" ht="15">
      <c r="A6079" s="80" t="s">
        <v>6402</v>
      </c>
      <c r="B6079" s="79" t="s">
        <v>7638</v>
      </c>
    </row>
    <row r="6080" spans="1:2" ht="15">
      <c r="A6080" s="80" t="s">
        <v>6403</v>
      </c>
      <c r="B6080" s="79" t="s">
        <v>7638</v>
      </c>
    </row>
    <row r="6081" spans="1:2" ht="15">
      <c r="A6081" s="80" t="s">
        <v>6404</v>
      </c>
      <c r="B6081" s="79" t="s">
        <v>7638</v>
      </c>
    </row>
    <row r="6082" spans="1:2" ht="15">
      <c r="A6082" s="80" t="s">
        <v>6405</v>
      </c>
      <c r="B6082" s="79" t="s">
        <v>7638</v>
      </c>
    </row>
    <row r="6083" spans="1:2" ht="15">
      <c r="A6083" s="80" t="s">
        <v>6406</v>
      </c>
      <c r="B6083" s="79" t="s">
        <v>7638</v>
      </c>
    </row>
    <row r="6084" spans="1:2" ht="15">
      <c r="A6084" s="80" t="s">
        <v>6407</v>
      </c>
      <c r="B6084" s="79" t="s">
        <v>7638</v>
      </c>
    </row>
    <row r="6085" spans="1:2" ht="15">
      <c r="A6085" s="80" t="s">
        <v>6408</v>
      </c>
      <c r="B6085" s="79" t="s">
        <v>7638</v>
      </c>
    </row>
    <row r="6086" spans="1:2" ht="15">
      <c r="A6086" s="80" t="s">
        <v>6409</v>
      </c>
      <c r="B6086" s="79" t="s">
        <v>7638</v>
      </c>
    </row>
    <row r="6087" spans="1:2" ht="15">
      <c r="A6087" s="80" t="s">
        <v>6410</v>
      </c>
      <c r="B6087" s="79" t="s">
        <v>7638</v>
      </c>
    </row>
    <row r="6088" spans="1:2" ht="15">
      <c r="A6088" s="80" t="s">
        <v>6411</v>
      </c>
      <c r="B6088" s="79" t="s">
        <v>7638</v>
      </c>
    </row>
    <row r="6089" spans="1:2" ht="15">
      <c r="A6089" s="80" t="s">
        <v>6412</v>
      </c>
      <c r="B6089" s="79" t="s">
        <v>7638</v>
      </c>
    </row>
    <row r="6090" spans="1:2" ht="15">
      <c r="A6090" s="80" t="s">
        <v>6413</v>
      </c>
      <c r="B6090" s="79" t="s">
        <v>7638</v>
      </c>
    </row>
    <row r="6091" spans="1:2" ht="15">
      <c r="A6091" s="80" t="s">
        <v>6414</v>
      </c>
      <c r="B6091" s="79" t="s">
        <v>7638</v>
      </c>
    </row>
    <row r="6092" spans="1:2" ht="15">
      <c r="A6092" s="80" t="s">
        <v>6415</v>
      </c>
      <c r="B6092" s="79" t="s">
        <v>7638</v>
      </c>
    </row>
    <row r="6093" spans="1:2" ht="15">
      <c r="A6093" s="80" t="s">
        <v>6416</v>
      </c>
      <c r="B6093" s="79" t="s">
        <v>7638</v>
      </c>
    </row>
    <row r="6094" spans="1:2" ht="15">
      <c r="A6094" s="80" t="s">
        <v>6417</v>
      </c>
      <c r="B6094" s="79" t="s">
        <v>7638</v>
      </c>
    </row>
    <row r="6095" spans="1:2" ht="15">
      <c r="A6095" s="80" t="s">
        <v>6418</v>
      </c>
      <c r="B6095" s="79" t="s">
        <v>7638</v>
      </c>
    </row>
    <row r="6096" spans="1:2" ht="15">
      <c r="A6096" s="80" t="s">
        <v>6419</v>
      </c>
      <c r="B6096" s="79" t="s">
        <v>7638</v>
      </c>
    </row>
    <row r="6097" spans="1:2" ht="15">
      <c r="A6097" s="80" t="s">
        <v>6420</v>
      </c>
      <c r="B6097" s="79" t="s">
        <v>7638</v>
      </c>
    </row>
    <row r="6098" spans="1:2" ht="15">
      <c r="A6098" s="80" t="s">
        <v>6421</v>
      </c>
      <c r="B6098" s="79" t="s">
        <v>7638</v>
      </c>
    </row>
    <row r="6099" spans="1:2" ht="15">
      <c r="A6099" s="80" t="s">
        <v>6422</v>
      </c>
      <c r="B6099" s="79" t="s">
        <v>7638</v>
      </c>
    </row>
    <row r="6100" spans="1:2" ht="15">
      <c r="A6100" s="80" t="s">
        <v>6423</v>
      </c>
      <c r="B6100" s="79" t="s">
        <v>7638</v>
      </c>
    </row>
    <row r="6101" spans="1:2" ht="15">
      <c r="A6101" s="80" t="s">
        <v>6424</v>
      </c>
      <c r="B6101" s="79" t="s">
        <v>7638</v>
      </c>
    </row>
    <row r="6102" spans="1:2" ht="15">
      <c r="A6102" s="80" t="s">
        <v>6425</v>
      </c>
      <c r="B6102" s="79" t="s">
        <v>7638</v>
      </c>
    </row>
    <row r="6103" spans="1:2" ht="15">
      <c r="A6103" s="80" t="s">
        <v>6426</v>
      </c>
      <c r="B6103" s="79" t="s">
        <v>7638</v>
      </c>
    </row>
    <row r="6104" spans="1:2" ht="15">
      <c r="A6104" s="80" t="s">
        <v>6427</v>
      </c>
      <c r="B6104" s="79" t="s">
        <v>7638</v>
      </c>
    </row>
    <row r="6105" spans="1:2" ht="15">
      <c r="A6105" s="80" t="s">
        <v>6428</v>
      </c>
      <c r="B6105" s="79" t="s">
        <v>7638</v>
      </c>
    </row>
    <row r="6106" spans="1:2" ht="15">
      <c r="A6106" s="80" t="s">
        <v>6429</v>
      </c>
      <c r="B6106" s="79" t="s">
        <v>7638</v>
      </c>
    </row>
    <row r="6107" spans="1:2" ht="15">
      <c r="A6107" s="80" t="s">
        <v>6430</v>
      </c>
      <c r="B6107" s="79" t="s">
        <v>7638</v>
      </c>
    </row>
    <row r="6108" spans="1:2" ht="15">
      <c r="A6108" s="80" t="s">
        <v>6431</v>
      </c>
      <c r="B6108" s="79" t="s">
        <v>7638</v>
      </c>
    </row>
    <row r="6109" spans="1:2" ht="15">
      <c r="A6109" s="80" t="s">
        <v>6432</v>
      </c>
      <c r="B6109" s="79" t="s">
        <v>7638</v>
      </c>
    </row>
    <row r="6110" spans="1:2" ht="15">
      <c r="A6110" s="80" t="s">
        <v>6433</v>
      </c>
      <c r="B6110" s="79" t="s">
        <v>7638</v>
      </c>
    </row>
    <row r="6111" spans="1:2" ht="15">
      <c r="A6111" s="80" t="s">
        <v>6434</v>
      </c>
      <c r="B6111" s="79" t="s">
        <v>7638</v>
      </c>
    </row>
    <row r="6112" spans="1:2" ht="15">
      <c r="A6112" s="80" t="s">
        <v>6435</v>
      </c>
      <c r="B6112" s="79" t="s">
        <v>7638</v>
      </c>
    </row>
    <row r="6113" spans="1:2" ht="15">
      <c r="A6113" s="80" t="s">
        <v>6436</v>
      </c>
      <c r="B6113" s="79" t="s">
        <v>7638</v>
      </c>
    </row>
    <row r="6114" spans="1:2" ht="15">
      <c r="A6114" s="80" t="s">
        <v>6437</v>
      </c>
      <c r="B6114" s="79" t="s">
        <v>7638</v>
      </c>
    </row>
    <row r="6115" spans="1:2" ht="15">
      <c r="A6115" s="80" t="s">
        <v>6438</v>
      </c>
      <c r="B6115" s="79" t="s">
        <v>7638</v>
      </c>
    </row>
    <row r="6116" spans="1:2" ht="15">
      <c r="A6116" s="80" t="s">
        <v>6439</v>
      </c>
      <c r="B6116" s="79" t="s">
        <v>7638</v>
      </c>
    </row>
    <row r="6117" spans="1:2" ht="15">
      <c r="A6117" s="80" t="s">
        <v>6440</v>
      </c>
      <c r="B6117" s="79" t="s">
        <v>7638</v>
      </c>
    </row>
    <row r="6118" spans="1:2" ht="15">
      <c r="A6118" s="80" t="s">
        <v>6441</v>
      </c>
      <c r="B6118" s="79" t="s">
        <v>7638</v>
      </c>
    </row>
    <row r="6119" spans="1:2" ht="15">
      <c r="A6119" s="80" t="s">
        <v>6442</v>
      </c>
      <c r="B6119" s="79" t="s">
        <v>7638</v>
      </c>
    </row>
    <row r="6120" spans="1:2" ht="15">
      <c r="A6120" s="80" t="s">
        <v>6443</v>
      </c>
      <c r="B6120" s="79" t="s">
        <v>7638</v>
      </c>
    </row>
    <row r="6121" spans="1:2" ht="15">
      <c r="A6121" s="80" t="s">
        <v>6444</v>
      </c>
      <c r="B6121" s="79" t="s">
        <v>7638</v>
      </c>
    </row>
    <row r="6122" spans="1:2" ht="15">
      <c r="A6122" s="80" t="s">
        <v>6445</v>
      </c>
      <c r="B6122" s="79" t="s">
        <v>7638</v>
      </c>
    </row>
    <row r="6123" spans="1:2" ht="15">
      <c r="A6123" s="80" t="s">
        <v>6446</v>
      </c>
      <c r="B6123" s="79" t="s">
        <v>7638</v>
      </c>
    </row>
    <row r="6124" spans="1:2" ht="15">
      <c r="A6124" s="80" t="s">
        <v>6447</v>
      </c>
      <c r="B6124" s="79" t="s">
        <v>7638</v>
      </c>
    </row>
    <row r="6125" spans="1:2" ht="15">
      <c r="A6125" s="80" t="s">
        <v>6448</v>
      </c>
      <c r="B6125" s="79" t="s">
        <v>7638</v>
      </c>
    </row>
    <row r="6126" spans="1:2" ht="15">
      <c r="A6126" s="80" t="s">
        <v>6449</v>
      </c>
      <c r="B6126" s="79" t="s">
        <v>7638</v>
      </c>
    </row>
    <row r="6127" spans="1:2" ht="15">
      <c r="A6127" s="80" t="s">
        <v>6450</v>
      </c>
      <c r="B6127" s="79" t="s">
        <v>7638</v>
      </c>
    </row>
    <row r="6128" spans="1:2" ht="15">
      <c r="A6128" s="80" t="s">
        <v>6451</v>
      </c>
      <c r="B6128" s="79" t="s">
        <v>7638</v>
      </c>
    </row>
    <row r="6129" spans="1:2" ht="15">
      <c r="A6129" s="80" t="s">
        <v>6452</v>
      </c>
      <c r="B6129" s="79" t="s">
        <v>7638</v>
      </c>
    </row>
    <row r="6130" spans="1:2" ht="15">
      <c r="A6130" s="80" t="s">
        <v>6453</v>
      </c>
      <c r="B6130" s="79" t="s">
        <v>7638</v>
      </c>
    </row>
    <row r="6131" spans="1:2" ht="15">
      <c r="A6131" s="80" t="s">
        <v>6454</v>
      </c>
      <c r="B6131" s="79" t="s">
        <v>7638</v>
      </c>
    </row>
    <row r="6132" spans="1:2" ht="15">
      <c r="A6132" s="80" t="s">
        <v>6455</v>
      </c>
      <c r="B6132" s="79" t="s">
        <v>7638</v>
      </c>
    </row>
    <row r="6133" spans="1:2" ht="15">
      <c r="A6133" s="80" t="s">
        <v>6456</v>
      </c>
      <c r="B6133" s="79" t="s">
        <v>7638</v>
      </c>
    </row>
    <row r="6134" spans="1:2" ht="15">
      <c r="A6134" s="80" t="s">
        <v>6457</v>
      </c>
      <c r="B6134" s="79" t="s">
        <v>7638</v>
      </c>
    </row>
    <row r="6135" spans="1:2" ht="15">
      <c r="A6135" s="80" t="s">
        <v>6458</v>
      </c>
      <c r="B6135" s="79" t="s">
        <v>7638</v>
      </c>
    </row>
    <row r="6136" spans="1:2" ht="15">
      <c r="A6136" s="80" t="s">
        <v>6459</v>
      </c>
      <c r="B6136" s="79" t="s">
        <v>7638</v>
      </c>
    </row>
    <row r="6137" spans="1:2" ht="15">
      <c r="A6137" s="80" t="s">
        <v>6460</v>
      </c>
      <c r="B6137" s="79" t="s">
        <v>7638</v>
      </c>
    </row>
    <row r="6138" spans="1:2" ht="15">
      <c r="A6138" s="80" t="s">
        <v>6461</v>
      </c>
      <c r="B6138" s="79" t="s">
        <v>7638</v>
      </c>
    </row>
    <row r="6139" spans="1:2" ht="15">
      <c r="A6139" s="80" t="s">
        <v>6462</v>
      </c>
      <c r="B6139" s="79" t="s">
        <v>7638</v>
      </c>
    </row>
    <row r="6140" spans="1:2" ht="15">
      <c r="A6140" s="80" t="s">
        <v>6463</v>
      </c>
      <c r="B6140" s="79" t="s">
        <v>7638</v>
      </c>
    </row>
    <row r="6141" spans="1:2" ht="15">
      <c r="A6141" s="80" t="s">
        <v>6464</v>
      </c>
      <c r="B6141" s="79" t="s">
        <v>7638</v>
      </c>
    </row>
    <row r="6142" spans="1:2" ht="15">
      <c r="A6142" s="80" t="s">
        <v>6465</v>
      </c>
      <c r="B6142" s="79" t="s">
        <v>7638</v>
      </c>
    </row>
    <row r="6143" spans="1:2" ht="15">
      <c r="A6143" s="80" t="s">
        <v>6466</v>
      </c>
      <c r="B6143" s="79" t="s">
        <v>7638</v>
      </c>
    </row>
    <row r="6144" spans="1:2" ht="15">
      <c r="A6144" s="80" t="s">
        <v>6467</v>
      </c>
      <c r="B6144" s="79" t="s">
        <v>7638</v>
      </c>
    </row>
    <row r="6145" spans="1:2" ht="15">
      <c r="A6145" s="80" t="s">
        <v>6468</v>
      </c>
      <c r="B6145" s="79" t="s">
        <v>7638</v>
      </c>
    </row>
    <row r="6146" spans="1:2" ht="15">
      <c r="A6146" s="80" t="s">
        <v>6469</v>
      </c>
      <c r="B6146" s="79" t="s">
        <v>7638</v>
      </c>
    </row>
    <row r="6147" spans="1:2" ht="15">
      <c r="A6147" s="80" t="s">
        <v>6470</v>
      </c>
      <c r="B6147" s="79" t="s">
        <v>7638</v>
      </c>
    </row>
    <row r="6148" spans="1:2" ht="15">
      <c r="A6148" s="80" t="s">
        <v>6471</v>
      </c>
      <c r="B6148" s="79" t="s">
        <v>7638</v>
      </c>
    </row>
    <row r="6149" spans="1:2" ht="15">
      <c r="A6149" s="80" t="s">
        <v>6472</v>
      </c>
      <c r="B6149" s="79" t="s">
        <v>7638</v>
      </c>
    </row>
    <row r="6150" spans="1:2" ht="15">
      <c r="A6150" s="80" t="s">
        <v>6473</v>
      </c>
      <c r="B6150" s="79" t="s">
        <v>7638</v>
      </c>
    </row>
    <row r="6151" spans="1:2" ht="15">
      <c r="A6151" s="80" t="s">
        <v>6474</v>
      </c>
      <c r="B6151" s="79" t="s">
        <v>7638</v>
      </c>
    </row>
    <row r="6152" spans="1:2" ht="15">
      <c r="A6152" s="80" t="s">
        <v>6475</v>
      </c>
      <c r="B6152" s="79" t="s">
        <v>7638</v>
      </c>
    </row>
    <row r="6153" spans="1:2" ht="15">
      <c r="A6153" s="80" t="s">
        <v>6476</v>
      </c>
      <c r="B6153" s="79" t="s">
        <v>7638</v>
      </c>
    </row>
    <row r="6154" spans="1:2" ht="15">
      <c r="A6154" s="80" t="s">
        <v>6477</v>
      </c>
      <c r="B6154" s="79" t="s">
        <v>7638</v>
      </c>
    </row>
    <row r="6155" spans="1:2" ht="15">
      <c r="A6155" s="80" t="s">
        <v>6478</v>
      </c>
      <c r="B6155" s="79" t="s">
        <v>7638</v>
      </c>
    </row>
    <row r="6156" spans="1:2" ht="15">
      <c r="A6156" s="80" t="s">
        <v>6479</v>
      </c>
      <c r="B6156" s="79" t="s">
        <v>7638</v>
      </c>
    </row>
    <row r="6157" spans="1:2" ht="15">
      <c r="A6157" s="80" t="s">
        <v>6480</v>
      </c>
      <c r="B6157" s="79" t="s">
        <v>7638</v>
      </c>
    </row>
    <row r="6158" spans="1:2" ht="15">
      <c r="A6158" s="80" t="s">
        <v>6481</v>
      </c>
      <c r="B6158" s="79" t="s">
        <v>7638</v>
      </c>
    </row>
    <row r="6159" spans="1:2" ht="15">
      <c r="A6159" s="80" t="s">
        <v>6482</v>
      </c>
      <c r="B6159" s="79" t="s">
        <v>7638</v>
      </c>
    </row>
    <row r="6160" spans="1:2" ht="15">
      <c r="A6160" s="80" t="s">
        <v>6483</v>
      </c>
      <c r="B6160" s="79" t="s">
        <v>7638</v>
      </c>
    </row>
    <row r="6161" spans="1:2" ht="15">
      <c r="A6161" s="80" t="s">
        <v>6484</v>
      </c>
      <c r="B6161" s="79" t="s">
        <v>7638</v>
      </c>
    </row>
    <row r="6162" spans="1:2" ht="15">
      <c r="A6162" s="80" t="s">
        <v>6485</v>
      </c>
      <c r="B6162" s="79" t="s">
        <v>7638</v>
      </c>
    </row>
    <row r="6163" spans="1:2" ht="15">
      <c r="A6163" s="80" t="s">
        <v>6486</v>
      </c>
      <c r="B6163" s="79" t="s">
        <v>7638</v>
      </c>
    </row>
    <row r="6164" spans="1:2" ht="15">
      <c r="A6164" s="80" t="s">
        <v>6487</v>
      </c>
      <c r="B6164" s="79" t="s">
        <v>7638</v>
      </c>
    </row>
    <row r="6165" spans="1:2" ht="15">
      <c r="A6165" s="80" t="s">
        <v>6488</v>
      </c>
      <c r="B6165" s="79" t="s">
        <v>7638</v>
      </c>
    </row>
    <row r="6166" spans="1:2" ht="15">
      <c r="A6166" s="80" t="s">
        <v>6489</v>
      </c>
      <c r="B6166" s="79" t="s">
        <v>7638</v>
      </c>
    </row>
    <row r="6167" spans="1:2" ht="15">
      <c r="A6167" s="80" t="s">
        <v>6490</v>
      </c>
      <c r="B6167" s="79" t="s">
        <v>7638</v>
      </c>
    </row>
    <row r="6168" spans="1:2" ht="15">
      <c r="A6168" s="80" t="s">
        <v>6491</v>
      </c>
      <c r="B6168" s="79" t="s">
        <v>7638</v>
      </c>
    </row>
    <row r="6169" spans="1:2" ht="15">
      <c r="A6169" s="80" t="s">
        <v>6492</v>
      </c>
      <c r="B6169" s="79" t="s">
        <v>7638</v>
      </c>
    </row>
    <row r="6170" spans="1:2" ht="15">
      <c r="A6170" s="80" t="s">
        <v>6493</v>
      </c>
      <c r="B6170" s="79" t="s">
        <v>7638</v>
      </c>
    </row>
    <row r="6171" spans="1:2" ht="15">
      <c r="A6171" s="80" t="s">
        <v>6494</v>
      </c>
      <c r="B6171" s="79" t="s">
        <v>7638</v>
      </c>
    </row>
    <row r="6172" spans="1:2" ht="15">
      <c r="A6172" s="80" t="s">
        <v>6495</v>
      </c>
      <c r="B6172" s="79" t="s">
        <v>7638</v>
      </c>
    </row>
    <row r="6173" spans="1:2" ht="15">
      <c r="A6173" s="80" t="s">
        <v>6496</v>
      </c>
      <c r="B6173" s="79" t="s">
        <v>7638</v>
      </c>
    </row>
    <row r="6174" spans="1:2" ht="15">
      <c r="A6174" s="80" t="s">
        <v>6497</v>
      </c>
      <c r="B6174" s="79" t="s">
        <v>7638</v>
      </c>
    </row>
    <row r="6175" spans="1:2" ht="15">
      <c r="A6175" s="80" t="s">
        <v>6498</v>
      </c>
      <c r="B6175" s="79" t="s">
        <v>7638</v>
      </c>
    </row>
    <row r="6176" spans="1:2" ht="15">
      <c r="A6176" s="80" t="s">
        <v>6499</v>
      </c>
      <c r="B6176" s="79" t="s">
        <v>7638</v>
      </c>
    </row>
    <row r="6177" spans="1:2" ht="15">
      <c r="A6177" s="80" t="s">
        <v>6500</v>
      </c>
      <c r="B6177" s="79" t="s">
        <v>7638</v>
      </c>
    </row>
    <row r="6178" spans="1:2" ht="15">
      <c r="A6178" s="80" t="s">
        <v>6501</v>
      </c>
      <c r="B6178" s="79" t="s">
        <v>7638</v>
      </c>
    </row>
    <row r="6179" spans="1:2" ht="15">
      <c r="A6179" s="80" t="s">
        <v>6502</v>
      </c>
      <c r="B6179" s="79" t="s">
        <v>7638</v>
      </c>
    </row>
    <row r="6180" spans="1:2" ht="15">
      <c r="A6180" s="80" t="s">
        <v>6503</v>
      </c>
      <c r="B6180" s="79" t="s">
        <v>7638</v>
      </c>
    </row>
    <row r="6181" spans="1:2" ht="15">
      <c r="A6181" s="80" t="s">
        <v>6504</v>
      </c>
      <c r="B6181" s="79" t="s">
        <v>7638</v>
      </c>
    </row>
    <row r="6182" spans="1:2" ht="15">
      <c r="A6182" s="80" t="s">
        <v>6505</v>
      </c>
      <c r="B6182" s="79" t="s">
        <v>7638</v>
      </c>
    </row>
    <row r="6183" spans="1:2" ht="15">
      <c r="A6183" s="80" t="s">
        <v>6506</v>
      </c>
      <c r="B6183" s="79" t="s">
        <v>7638</v>
      </c>
    </row>
    <row r="6184" spans="1:2" ht="15">
      <c r="A6184" s="80" t="s">
        <v>6507</v>
      </c>
      <c r="B6184" s="79" t="s">
        <v>7638</v>
      </c>
    </row>
    <row r="6185" spans="1:2" ht="15">
      <c r="A6185" s="80" t="s">
        <v>6508</v>
      </c>
      <c r="B6185" s="79" t="s">
        <v>7638</v>
      </c>
    </row>
    <row r="6186" spans="1:2" ht="15">
      <c r="A6186" s="80" t="s">
        <v>6509</v>
      </c>
      <c r="B6186" s="79" t="s">
        <v>7638</v>
      </c>
    </row>
    <row r="6187" spans="1:2" ht="15">
      <c r="A6187" s="80" t="s">
        <v>6510</v>
      </c>
      <c r="B6187" s="79" t="s">
        <v>7638</v>
      </c>
    </row>
    <row r="6188" spans="1:2" ht="15">
      <c r="A6188" s="80" t="s">
        <v>6511</v>
      </c>
      <c r="B6188" s="79" t="s">
        <v>7638</v>
      </c>
    </row>
    <row r="6189" spans="1:2" ht="15">
      <c r="A6189" s="80" t="s">
        <v>6512</v>
      </c>
      <c r="B6189" s="79" t="s">
        <v>7638</v>
      </c>
    </row>
    <row r="6190" spans="1:2" ht="15">
      <c r="A6190" s="80" t="s">
        <v>6513</v>
      </c>
      <c r="B6190" s="79" t="s">
        <v>7638</v>
      </c>
    </row>
    <row r="6191" spans="1:2" ht="15">
      <c r="A6191" s="80" t="s">
        <v>6514</v>
      </c>
      <c r="B6191" s="79" t="s">
        <v>7638</v>
      </c>
    </row>
    <row r="6192" spans="1:2" ht="15">
      <c r="A6192" s="80" t="s">
        <v>6515</v>
      </c>
      <c r="B6192" s="79" t="s">
        <v>7638</v>
      </c>
    </row>
    <row r="6193" spans="1:2" ht="15">
      <c r="A6193" s="80" t="s">
        <v>6516</v>
      </c>
      <c r="B6193" s="79" t="s">
        <v>7638</v>
      </c>
    </row>
    <row r="6194" spans="1:2" ht="15">
      <c r="A6194" s="80" t="s">
        <v>6517</v>
      </c>
      <c r="B6194" s="79" t="s">
        <v>7638</v>
      </c>
    </row>
    <row r="6195" spans="1:2" ht="15">
      <c r="A6195" s="80" t="s">
        <v>6518</v>
      </c>
      <c r="B6195" s="79" t="s">
        <v>7638</v>
      </c>
    </row>
    <row r="6196" spans="1:2" ht="15">
      <c r="A6196" s="80" t="s">
        <v>6519</v>
      </c>
      <c r="B6196" s="79" t="s">
        <v>7638</v>
      </c>
    </row>
    <row r="6197" spans="1:2" ht="15">
      <c r="A6197" s="80" t="s">
        <v>6520</v>
      </c>
      <c r="B6197" s="79" t="s">
        <v>7638</v>
      </c>
    </row>
    <row r="6198" spans="1:2" ht="15">
      <c r="A6198" s="80" t="s">
        <v>6521</v>
      </c>
      <c r="B6198" s="79" t="s">
        <v>7638</v>
      </c>
    </row>
    <row r="6199" spans="1:2" ht="15">
      <c r="A6199" s="80" t="s">
        <v>6522</v>
      </c>
      <c r="B6199" s="79" t="s">
        <v>7638</v>
      </c>
    </row>
    <row r="6200" spans="1:2" ht="15">
      <c r="A6200" s="80" t="s">
        <v>6523</v>
      </c>
      <c r="B6200" s="79" t="s">
        <v>7638</v>
      </c>
    </row>
    <row r="6201" spans="1:2" ht="15">
      <c r="A6201" s="80" t="s">
        <v>6524</v>
      </c>
      <c r="B6201" s="79" t="s">
        <v>7638</v>
      </c>
    </row>
    <row r="6202" spans="1:2" ht="15">
      <c r="A6202" s="80" t="s">
        <v>6525</v>
      </c>
      <c r="B6202" s="79" t="s">
        <v>7638</v>
      </c>
    </row>
    <row r="6203" spans="1:2" ht="15">
      <c r="A6203" s="80" t="s">
        <v>6526</v>
      </c>
      <c r="B6203" s="79" t="s">
        <v>7638</v>
      </c>
    </row>
    <row r="6204" spans="1:2" ht="15">
      <c r="A6204" s="80" t="s">
        <v>6527</v>
      </c>
      <c r="B6204" s="79" t="s">
        <v>7638</v>
      </c>
    </row>
    <row r="6205" spans="1:2" ht="15">
      <c r="A6205" s="80" t="s">
        <v>6528</v>
      </c>
      <c r="B6205" s="79" t="s">
        <v>7638</v>
      </c>
    </row>
    <row r="6206" spans="1:2" ht="15">
      <c r="A6206" s="80" t="s">
        <v>6529</v>
      </c>
      <c r="B6206" s="79" t="s">
        <v>7638</v>
      </c>
    </row>
    <row r="6207" spans="1:2" ht="15">
      <c r="A6207" s="80" t="s">
        <v>6530</v>
      </c>
      <c r="B6207" s="79" t="s">
        <v>7638</v>
      </c>
    </row>
    <row r="6208" spans="1:2" ht="15">
      <c r="A6208" s="80" t="s">
        <v>6531</v>
      </c>
      <c r="B6208" s="79" t="s">
        <v>7638</v>
      </c>
    </row>
    <row r="6209" spans="1:2" ht="15">
      <c r="A6209" s="80" t="s">
        <v>6532</v>
      </c>
      <c r="B6209" s="79" t="s">
        <v>7638</v>
      </c>
    </row>
    <row r="6210" spans="1:2" ht="15">
      <c r="A6210" s="80" t="s">
        <v>6533</v>
      </c>
      <c r="B6210" s="79" t="s">
        <v>7638</v>
      </c>
    </row>
    <row r="6211" spans="1:2" ht="15">
      <c r="A6211" s="80" t="s">
        <v>6534</v>
      </c>
      <c r="B6211" s="79" t="s">
        <v>7638</v>
      </c>
    </row>
    <row r="6212" spans="1:2" ht="15">
      <c r="A6212" s="80" t="s">
        <v>6535</v>
      </c>
      <c r="B6212" s="79" t="s">
        <v>7638</v>
      </c>
    </row>
    <row r="6213" spans="1:2" ht="15">
      <c r="A6213" s="80" t="s">
        <v>6536</v>
      </c>
      <c r="B6213" s="79" t="s">
        <v>7638</v>
      </c>
    </row>
    <row r="6214" spans="1:2" ht="15">
      <c r="A6214" s="80" t="s">
        <v>6537</v>
      </c>
      <c r="B6214" s="79" t="s">
        <v>7638</v>
      </c>
    </row>
    <row r="6215" spans="1:2" ht="15">
      <c r="A6215" s="80" t="s">
        <v>6538</v>
      </c>
      <c r="B6215" s="79" t="s">
        <v>7638</v>
      </c>
    </row>
    <row r="6216" spans="1:2" ht="15">
      <c r="A6216" s="80" t="s">
        <v>6539</v>
      </c>
      <c r="B6216" s="79" t="s">
        <v>7638</v>
      </c>
    </row>
    <row r="6217" spans="1:2" ht="15">
      <c r="A6217" s="80" t="s">
        <v>6540</v>
      </c>
      <c r="B6217" s="79" t="s">
        <v>7638</v>
      </c>
    </row>
    <row r="6218" spans="1:2" ht="15">
      <c r="A6218" s="80" t="s">
        <v>6541</v>
      </c>
      <c r="B6218" s="79" t="s">
        <v>7638</v>
      </c>
    </row>
    <row r="6219" spans="1:2" ht="15">
      <c r="A6219" s="80" t="s">
        <v>6542</v>
      </c>
      <c r="B6219" s="79" t="s">
        <v>7638</v>
      </c>
    </row>
    <row r="6220" spans="1:2" ht="15">
      <c r="A6220" s="80" t="s">
        <v>6543</v>
      </c>
      <c r="B6220" s="79" t="s">
        <v>7638</v>
      </c>
    </row>
    <row r="6221" spans="1:2" ht="15">
      <c r="A6221" s="80" t="s">
        <v>6544</v>
      </c>
      <c r="B6221" s="79" t="s">
        <v>7638</v>
      </c>
    </row>
    <row r="6222" spans="1:2" ht="15">
      <c r="A6222" s="80" t="s">
        <v>6545</v>
      </c>
      <c r="B6222" s="79" t="s">
        <v>7638</v>
      </c>
    </row>
    <row r="6223" spans="1:2" ht="15">
      <c r="A6223" s="80" t="s">
        <v>6546</v>
      </c>
      <c r="B6223" s="79" t="s">
        <v>7638</v>
      </c>
    </row>
    <row r="6224" spans="1:2" ht="15">
      <c r="A6224" s="80" t="s">
        <v>6547</v>
      </c>
      <c r="B6224" s="79" t="s">
        <v>7638</v>
      </c>
    </row>
    <row r="6225" spans="1:2" ht="15">
      <c r="A6225" s="80" t="s">
        <v>6548</v>
      </c>
      <c r="B6225" s="79" t="s">
        <v>7638</v>
      </c>
    </row>
    <row r="6226" spans="1:2" ht="15">
      <c r="A6226" s="80" t="s">
        <v>6549</v>
      </c>
      <c r="B6226" s="79" t="s">
        <v>7638</v>
      </c>
    </row>
    <row r="6227" spans="1:2" ht="15">
      <c r="A6227" s="80" t="s">
        <v>6550</v>
      </c>
      <c r="B6227" s="79" t="s">
        <v>7638</v>
      </c>
    </row>
    <row r="6228" spans="1:2" ht="15">
      <c r="A6228" s="80" t="s">
        <v>6551</v>
      </c>
      <c r="B6228" s="79" t="s">
        <v>7638</v>
      </c>
    </row>
    <row r="6229" spans="1:2" ht="15">
      <c r="A6229" s="80" t="s">
        <v>6552</v>
      </c>
      <c r="B6229" s="79" t="s">
        <v>7638</v>
      </c>
    </row>
    <row r="6230" spans="1:2" ht="15">
      <c r="A6230" s="80" t="s">
        <v>6553</v>
      </c>
      <c r="B6230" s="79" t="s">
        <v>7638</v>
      </c>
    </row>
    <row r="6231" spans="1:2" ht="15">
      <c r="A6231" s="80" t="s">
        <v>6554</v>
      </c>
      <c r="B6231" s="79" t="s">
        <v>7638</v>
      </c>
    </row>
    <row r="6232" spans="1:2" ht="15">
      <c r="A6232" s="80" t="s">
        <v>6555</v>
      </c>
      <c r="B6232" s="79" t="s">
        <v>7638</v>
      </c>
    </row>
    <row r="6233" spans="1:2" ht="15">
      <c r="A6233" s="80" t="s">
        <v>6556</v>
      </c>
      <c r="B6233" s="79" t="s">
        <v>7638</v>
      </c>
    </row>
    <row r="6234" spans="1:2" ht="15">
      <c r="A6234" s="80" t="s">
        <v>6557</v>
      </c>
      <c r="B6234" s="79" t="s">
        <v>7638</v>
      </c>
    </row>
    <row r="6235" spans="1:2" ht="15">
      <c r="A6235" s="80" t="s">
        <v>6558</v>
      </c>
      <c r="B6235" s="79" t="s">
        <v>7638</v>
      </c>
    </row>
    <row r="6236" spans="1:2" ht="15">
      <c r="A6236" s="80" t="s">
        <v>6559</v>
      </c>
      <c r="B6236" s="79" t="s">
        <v>7638</v>
      </c>
    </row>
    <row r="6237" spans="1:2" ht="15">
      <c r="A6237" s="80" t="s">
        <v>6560</v>
      </c>
      <c r="B6237" s="79" t="s">
        <v>7638</v>
      </c>
    </row>
    <row r="6238" spans="1:2" ht="15">
      <c r="A6238" s="80" t="s">
        <v>6561</v>
      </c>
      <c r="B6238" s="79" t="s">
        <v>7638</v>
      </c>
    </row>
    <row r="6239" spans="1:2" ht="15">
      <c r="A6239" s="80" t="s">
        <v>6562</v>
      </c>
      <c r="B6239" s="79" t="s">
        <v>7638</v>
      </c>
    </row>
    <row r="6240" spans="1:2" ht="15">
      <c r="A6240" s="80" t="s">
        <v>6563</v>
      </c>
      <c r="B6240" s="79" t="s">
        <v>7638</v>
      </c>
    </row>
    <row r="6241" spans="1:2" ht="15">
      <c r="A6241" s="80" t="s">
        <v>6564</v>
      </c>
      <c r="B6241" s="79" t="s">
        <v>7638</v>
      </c>
    </row>
    <row r="6242" spans="1:2" ht="15">
      <c r="A6242" s="80" t="s">
        <v>6565</v>
      </c>
      <c r="B6242" s="79" t="s">
        <v>7638</v>
      </c>
    </row>
    <row r="6243" spans="1:2" ht="15">
      <c r="A6243" s="80" t="s">
        <v>6566</v>
      </c>
      <c r="B6243" s="79" t="s">
        <v>7638</v>
      </c>
    </row>
    <row r="6244" spans="1:2" ht="15">
      <c r="A6244" s="80" t="s">
        <v>6567</v>
      </c>
      <c r="B6244" s="79" t="s">
        <v>7638</v>
      </c>
    </row>
    <row r="6245" spans="1:2" ht="15">
      <c r="A6245" s="80" t="s">
        <v>6568</v>
      </c>
      <c r="B6245" s="79" t="s">
        <v>7638</v>
      </c>
    </row>
    <row r="6246" spans="1:2" ht="15">
      <c r="A6246" s="80" t="s">
        <v>6569</v>
      </c>
      <c r="B6246" s="79" t="s">
        <v>7638</v>
      </c>
    </row>
    <row r="6247" spans="1:2" ht="15">
      <c r="A6247" s="80" t="s">
        <v>6570</v>
      </c>
      <c r="B6247" s="79" t="s">
        <v>7638</v>
      </c>
    </row>
    <row r="6248" spans="1:2" ht="15">
      <c r="A6248" s="80" t="s">
        <v>6571</v>
      </c>
      <c r="B6248" s="79" t="s">
        <v>7638</v>
      </c>
    </row>
    <row r="6249" spans="1:2" ht="15">
      <c r="A6249" s="80" t="s">
        <v>6572</v>
      </c>
      <c r="B6249" s="79" t="s">
        <v>7638</v>
      </c>
    </row>
    <row r="6250" spans="1:2" ht="15">
      <c r="A6250" s="80" t="s">
        <v>6573</v>
      </c>
      <c r="B6250" s="79" t="s">
        <v>7638</v>
      </c>
    </row>
    <row r="6251" spans="1:2" ht="15">
      <c r="A6251" s="80" t="s">
        <v>6574</v>
      </c>
      <c r="B6251" s="79" t="s">
        <v>7638</v>
      </c>
    </row>
    <row r="6252" spans="1:2" ht="15">
      <c r="A6252" s="80" t="s">
        <v>6575</v>
      </c>
      <c r="B6252" s="79" t="s">
        <v>7638</v>
      </c>
    </row>
    <row r="6253" spans="1:2" ht="15">
      <c r="A6253" s="80" t="s">
        <v>6576</v>
      </c>
      <c r="B6253" s="79" t="s">
        <v>7638</v>
      </c>
    </row>
    <row r="6254" spans="1:2" ht="15">
      <c r="A6254" s="80" t="s">
        <v>6577</v>
      </c>
      <c r="B6254" s="79" t="s">
        <v>7638</v>
      </c>
    </row>
    <row r="6255" spans="1:2" ht="15">
      <c r="A6255" s="80" t="s">
        <v>6578</v>
      </c>
      <c r="B6255" s="79" t="s">
        <v>7638</v>
      </c>
    </row>
    <row r="6256" spans="1:2" ht="15">
      <c r="A6256" s="80" t="s">
        <v>6579</v>
      </c>
      <c r="B6256" s="79" t="s">
        <v>7638</v>
      </c>
    </row>
    <row r="6257" spans="1:2" ht="15">
      <c r="A6257" s="80" t="s">
        <v>6580</v>
      </c>
      <c r="B6257" s="79" t="s">
        <v>7638</v>
      </c>
    </row>
    <row r="6258" spans="1:2" ht="15">
      <c r="A6258" s="80" t="s">
        <v>6581</v>
      </c>
      <c r="B6258" s="79" t="s">
        <v>7638</v>
      </c>
    </row>
    <row r="6259" spans="1:2" ht="15">
      <c r="A6259" s="80" t="s">
        <v>6582</v>
      </c>
      <c r="B6259" s="79" t="s">
        <v>7638</v>
      </c>
    </row>
    <row r="6260" spans="1:2" ht="15">
      <c r="A6260" s="80" t="s">
        <v>6583</v>
      </c>
      <c r="B6260" s="79" t="s">
        <v>7638</v>
      </c>
    </row>
    <row r="6261" spans="1:2" ht="15">
      <c r="A6261" s="80" t="s">
        <v>6584</v>
      </c>
      <c r="B6261" s="79" t="s">
        <v>7638</v>
      </c>
    </row>
    <row r="6262" spans="1:2" ht="15">
      <c r="A6262" s="80" t="s">
        <v>6585</v>
      </c>
      <c r="B6262" s="79" t="s">
        <v>7638</v>
      </c>
    </row>
    <row r="6263" spans="1:2" ht="15">
      <c r="A6263" s="80" t="s">
        <v>6586</v>
      </c>
      <c r="B6263" s="79" t="s">
        <v>7638</v>
      </c>
    </row>
    <row r="6264" spans="1:2" ht="15">
      <c r="A6264" s="80" t="s">
        <v>6587</v>
      </c>
      <c r="B6264" s="79" t="s">
        <v>7638</v>
      </c>
    </row>
    <row r="6265" spans="1:2" ht="15">
      <c r="A6265" s="80" t="s">
        <v>6588</v>
      </c>
      <c r="B6265" s="79" t="s">
        <v>7638</v>
      </c>
    </row>
    <row r="6266" spans="1:2" ht="15">
      <c r="A6266" s="80" t="s">
        <v>6589</v>
      </c>
      <c r="B6266" s="79" t="s">
        <v>7638</v>
      </c>
    </row>
    <row r="6267" spans="1:2" ht="15">
      <c r="A6267" s="80" t="s">
        <v>6590</v>
      </c>
      <c r="B6267" s="79" t="s">
        <v>7638</v>
      </c>
    </row>
    <row r="6268" spans="1:2" ht="15">
      <c r="A6268" s="80" t="s">
        <v>6591</v>
      </c>
      <c r="B6268" s="79" t="s">
        <v>7638</v>
      </c>
    </row>
    <row r="6269" spans="1:2" ht="15">
      <c r="A6269" s="80" t="s">
        <v>6592</v>
      </c>
      <c r="B6269" s="79" t="s">
        <v>7638</v>
      </c>
    </row>
    <row r="6270" spans="1:2" ht="15">
      <c r="A6270" s="80" t="s">
        <v>6593</v>
      </c>
      <c r="B6270" s="79" t="s">
        <v>7638</v>
      </c>
    </row>
    <row r="6271" spans="1:2" ht="15">
      <c r="A6271" s="80" t="s">
        <v>6594</v>
      </c>
      <c r="B6271" s="79" t="s">
        <v>7638</v>
      </c>
    </row>
    <row r="6272" spans="1:2" ht="15">
      <c r="A6272" s="80" t="s">
        <v>6595</v>
      </c>
      <c r="B6272" s="79" t="s">
        <v>7638</v>
      </c>
    </row>
    <row r="6273" spans="1:2" ht="15">
      <c r="A6273" s="80" t="s">
        <v>6596</v>
      </c>
      <c r="B6273" s="79" t="s">
        <v>7638</v>
      </c>
    </row>
    <row r="6274" spans="1:2" ht="15">
      <c r="A6274" s="80" t="s">
        <v>6597</v>
      </c>
      <c r="B6274" s="79" t="s">
        <v>7638</v>
      </c>
    </row>
    <row r="6275" spans="1:2" ht="15">
      <c r="A6275" s="80" t="s">
        <v>6598</v>
      </c>
      <c r="B6275" s="79" t="s">
        <v>7638</v>
      </c>
    </row>
    <row r="6276" spans="1:2" ht="15">
      <c r="A6276" s="80" t="s">
        <v>6599</v>
      </c>
      <c r="B6276" s="79" t="s">
        <v>7638</v>
      </c>
    </row>
    <row r="6277" spans="1:2" ht="15">
      <c r="A6277" s="80" t="s">
        <v>6600</v>
      </c>
      <c r="B6277" s="79" t="s">
        <v>7638</v>
      </c>
    </row>
    <row r="6278" spans="1:2" ht="15">
      <c r="A6278" s="80" t="s">
        <v>6601</v>
      </c>
      <c r="B6278" s="79" t="s">
        <v>7638</v>
      </c>
    </row>
    <row r="6279" spans="1:2" ht="15">
      <c r="A6279" s="80" t="s">
        <v>6602</v>
      </c>
      <c r="B6279" s="79" t="s">
        <v>7638</v>
      </c>
    </row>
    <row r="6280" spans="1:2" ht="15">
      <c r="A6280" s="80" t="s">
        <v>6603</v>
      </c>
      <c r="B6280" s="79" t="s">
        <v>7638</v>
      </c>
    </row>
    <row r="6281" spans="1:2" ht="15">
      <c r="A6281" s="80" t="s">
        <v>6604</v>
      </c>
      <c r="B6281" s="79" t="s">
        <v>7638</v>
      </c>
    </row>
    <row r="6282" spans="1:2" ht="15">
      <c r="A6282" s="80" t="s">
        <v>6605</v>
      </c>
      <c r="B6282" s="79" t="s">
        <v>7638</v>
      </c>
    </row>
    <row r="6283" spans="1:2" ht="15">
      <c r="A6283" s="80" t="s">
        <v>6606</v>
      </c>
      <c r="B6283" s="79" t="s">
        <v>7638</v>
      </c>
    </row>
    <row r="6284" spans="1:2" ht="15">
      <c r="A6284" s="80" t="s">
        <v>6607</v>
      </c>
      <c r="B6284" s="79" t="s">
        <v>7638</v>
      </c>
    </row>
    <row r="6285" spans="1:2" ht="15">
      <c r="A6285" s="80" t="s">
        <v>6608</v>
      </c>
      <c r="B6285" s="79" t="s">
        <v>7638</v>
      </c>
    </row>
    <row r="6286" spans="1:2" ht="15">
      <c r="A6286" s="80" t="s">
        <v>6609</v>
      </c>
      <c r="B6286" s="79" t="s">
        <v>7638</v>
      </c>
    </row>
    <row r="6287" spans="1:2" ht="15">
      <c r="A6287" s="80" t="s">
        <v>6610</v>
      </c>
      <c r="B6287" s="79" t="s">
        <v>7638</v>
      </c>
    </row>
    <row r="6288" spans="1:2" ht="15">
      <c r="A6288" s="80" t="s">
        <v>6611</v>
      </c>
      <c r="B6288" s="79" t="s">
        <v>7638</v>
      </c>
    </row>
    <row r="6289" spans="1:2" ht="15">
      <c r="A6289" s="80" t="s">
        <v>6612</v>
      </c>
      <c r="B6289" s="79" t="s">
        <v>7638</v>
      </c>
    </row>
    <row r="6290" spans="1:2" ht="15">
      <c r="A6290" s="80" t="s">
        <v>6613</v>
      </c>
      <c r="B6290" s="79" t="s">
        <v>7638</v>
      </c>
    </row>
    <row r="6291" spans="1:2" ht="15">
      <c r="A6291" s="80" t="s">
        <v>6614</v>
      </c>
      <c r="B6291" s="79" t="s">
        <v>7638</v>
      </c>
    </row>
    <row r="6292" spans="1:2" ht="15">
      <c r="A6292" s="80" t="s">
        <v>6615</v>
      </c>
      <c r="B6292" s="79" t="s">
        <v>7638</v>
      </c>
    </row>
    <row r="6293" spans="1:2" ht="15">
      <c r="A6293" s="80" t="s">
        <v>6616</v>
      </c>
      <c r="B6293" s="79" t="s">
        <v>7638</v>
      </c>
    </row>
    <row r="6294" spans="1:2" ht="15">
      <c r="A6294" s="80" t="s">
        <v>6617</v>
      </c>
      <c r="B6294" s="79" t="s">
        <v>7638</v>
      </c>
    </row>
    <row r="6295" spans="1:2" ht="15">
      <c r="A6295" s="80" t="s">
        <v>6618</v>
      </c>
      <c r="B6295" s="79" t="s">
        <v>7638</v>
      </c>
    </row>
    <row r="6296" spans="1:2" ht="15">
      <c r="A6296" s="80" t="s">
        <v>6619</v>
      </c>
      <c r="B6296" s="79" t="s">
        <v>7638</v>
      </c>
    </row>
    <row r="6297" spans="1:2" ht="15">
      <c r="A6297" s="80" t="s">
        <v>6620</v>
      </c>
      <c r="B6297" s="79" t="s">
        <v>7638</v>
      </c>
    </row>
    <row r="6298" spans="1:2" ht="15">
      <c r="A6298" s="80" t="s">
        <v>6621</v>
      </c>
      <c r="B6298" s="79" t="s">
        <v>7638</v>
      </c>
    </row>
    <row r="6299" spans="1:2" ht="15">
      <c r="A6299" s="80" t="s">
        <v>6622</v>
      </c>
      <c r="B6299" s="79" t="s">
        <v>7638</v>
      </c>
    </row>
    <row r="6300" spans="1:2" ht="15">
      <c r="A6300" s="80" t="s">
        <v>6623</v>
      </c>
      <c r="B6300" s="79" t="s">
        <v>7638</v>
      </c>
    </row>
    <row r="6301" spans="1:2" ht="15">
      <c r="A6301" s="80" t="s">
        <v>6624</v>
      </c>
      <c r="B6301" s="79" t="s">
        <v>7638</v>
      </c>
    </row>
    <row r="6302" spans="1:2" ht="15">
      <c r="A6302" s="80" t="s">
        <v>6625</v>
      </c>
      <c r="B6302" s="79" t="s">
        <v>7638</v>
      </c>
    </row>
    <row r="6303" spans="1:2" ht="15">
      <c r="A6303" s="80" t="s">
        <v>405</v>
      </c>
      <c r="B6303" s="79" t="s">
        <v>7638</v>
      </c>
    </row>
    <row r="6304" spans="1:2" ht="15">
      <c r="A6304" s="80" t="s">
        <v>6626</v>
      </c>
      <c r="B6304" s="79" t="s">
        <v>7638</v>
      </c>
    </row>
    <row r="6305" spans="1:2" ht="15">
      <c r="A6305" s="80" t="s">
        <v>6627</v>
      </c>
      <c r="B6305" s="79" t="s">
        <v>7638</v>
      </c>
    </row>
    <row r="6306" spans="1:2" ht="15">
      <c r="A6306" s="80" t="s">
        <v>6628</v>
      </c>
      <c r="B6306" s="79" t="s">
        <v>7638</v>
      </c>
    </row>
    <row r="6307" spans="1:2" ht="15">
      <c r="A6307" s="80" t="s">
        <v>6629</v>
      </c>
      <c r="B6307" s="79" t="s">
        <v>7638</v>
      </c>
    </row>
    <row r="6308" spans="1:2" ht="15">
      <c r="A6308" s="80" t="s">
        <v>6630</v>
      </c>
      <c r="B6308" s="79" t="s">
        <v>7638</v>
      </c>
    </row>
    <row r="6309" spans="1:2" ht="15">
      <c r="A6309" s="80" t="s">
        <v>6631</v>
      </c>
      <c r="B6309" s="79" t="s">
        <v>7638</v>
      </c>
    </row>
    <row r="6310" spans="1:2" ht="15">
      <c r="A6310" s="80" t="s">
        <v>6632</v>
      </c>
      <c r="B6310" s="79" t="s">
        <v>7638</v>
      </c>
    </row>
    <row r="6311" spans="1:2" ht="15">
      <c r="A6311" s="80" t="s">
        <v>6633</v>
      </c>
      <c r="B6311" s="79" t="s">
        <v>7638</v>
      </c>
    </row>
    <row r="6312" spans="1:2" ht="15">
      <c r="A6312" s="80" t="s">
        <v>6634</v>
      </c>
      <c r="B6312" s="79" t="s">
        <v>7638</v>
      </c>
    </row>
    <row r="6313" spans="1:2" ht="15">
      <c r="A6313" s="80" t="s">
        <v>6635</v>
      </c>
      <c r="B6313" s="79" t="s">
        <v>7638</v>
      </c>
    </row>
    <row r="6314" spans="1:2" ht="15">
      <c r="A6314" s="80" t="s">
        <v>6636</v>
      </c>
      <c r="B6314" s="79" t="s">
        <v>7638</v>
      </c>
    </row>
    <row r="6315" spans="1:2" ht="15">
      <c r="A6315" s="80" t="s">
        <v>6637</v>
      </c>
      <c r="B6315" s="79" t="s">
        <v>7638</v>
      </c>
    </row>
    <row r="6316" spans="1:2" ht="15">
      <c r="A6316" s="80" t="s">
        <v>6638</v>
      </c>
      <c r="B6316" s="79" t="s">
        <v>7638</v>
      </c>
    </row>
    <row r="6317" spans="1:2" ht="15">
      <c r="A6317" s="80" t="s">
        <v>6639</v>
      </c>
      <c r="B6317" s="79" t="s">
        <v>7638</v>
      </c>
    </row>
    <row r="6318" spans="1:2" ht="15">
      <c r="A6318" s="80" t="s">
        <v>6640</v>
      </c>
      <c r="B6318" s="79" t="s">
        <v>7638</v>
      </c>
    </row>
    <row r="6319" spans="1:2" ht="15">
      <c r="A6319" s="80" t="s">
        <v>6641</v>
      </c>
      <c r="B6319" s="79" t="s">
        <v>7638</v>
      </c>
    </row>
    <row r="6320" spans="1:2" ht="15">
      <c r="A6320" s="80" t="s">
        <v>6642</v>
      </c>
      <c r="B6320" s="79" t="s">
        <v>7638</v>
      </c>
    </row>
    <row r="6321" spans="1:2" ht="15">
      <c r="A6321" s="80" t="s">
        <v>6643</v>
      </c>
      <c r="B6321" s="79" t="s">
        <v>7638</v>
      </c>
    </row>
    <row r="6322" spans="1:2" ht="15">
      <c r="A6322" s="80" t="s">
        <v>6644</v>
      </c>
      <c r="B6322" s="79" t="s">
        <v>7638</v>
      </c>
    </row>
    <row r="6323" spans="1:2" ht="15">
      <c r="A6323" s="80" t="s">
        <v>6645</v>
      </c>
      <c r="B6323" s="79" t="s">
        <v>7638</v>
      </c>
    </row>
    <row r="6324" spans="1:2" ht="15">
      <c r="A6324" s="80" t="s">
        <v>6646</v>
      </c>
      <c r="B6324" s="79" t="s">
        <v>7638</v>
      </c>
    </row>
    <row r="6325" spans="1:2" ht="15">
      <c r="A6325" s="80" t="s">
        <v>6647</v>
      </c>
      <c r="B6325" s="79" t="s">
        <v>7638</v>
      </c>
    </row>
    <row r="6326" spans="1:2" ht="15">
      <c r="A6326" s="80" t="s">
        <v>6648</v>
      </c>
      <c r="B6326" s="79" t="s">
        <v>7638</v>
      </c>
    </row>
    <row r="6327" spans="1:2" ht="15">
      <c r="A6327" s="80" t="s">
        <v>6649</v>
      </c>
      <c r="B6327" s="79" t="s">
        <v>7638</v>
      </c>
    </row>
    <row r="6328" spans="1:2" ht="15">
      <c r="A6328" s="80" t="s">
        <v>6650</v>
      </c>
      <c r="B6328" s="79" t="s">
        <v>7638</v>
      </c>
    </row>
    <row r="6329" spans="1:2" ht="15">
      <c r="A6329" s="80" t="s">
        <v>6651</v>
      </c>
      <c r="B6329" s="79" t="s">
        <v>7638</v>
      </c>
    </row>
    <row r="6330" spans="1:2" ht="15">
      <c r="A6330" s="80" t="s">
        <v>6652</v>
      </c>
      <c r="B6330" s="79" t="s">
        <v>7638</v>
      </c>
    </row>
    <row r="6331" spans="1:2" ht="15">
      <c r="A6331" s="80" t="s">
        <v>6653</v>
      </c>
      <c r="B6331" s="79" t="s">
        <v>7638</v>
      </c>
    </row>
    <row r="6332" spans="1:2" ht="15">
      <c r="A6332" s="80" t="s">
        <v>6654</v>
      </c>
      <c r="B6332" s="79" t="s">
        <v>7638</v>
      </c>
    </row>
    <row r="6333" spans="1:2" ht="15">
      <c r="A6333" s="80" t="s">
        <v>6655</v>
      </c>
      <c r="B6333" s="79" t="s">
        <v>7638</v>
      </c>
    </row>
    <row r="6334" spans="1:2" ht="15">
      <c r="A6334" s="80" t="s">
        <v>6656</v>
      </c>
      <c r="B6334" s="79" t="s">
        <v>7638</v>
      </c>
    </row>
    <row r="6335" spans="1:2" ht="15">
      <c r="A6335" s="80" t="s">
        <v>6657</v>
      </c>
      <c r="B6335" s="79" t="s">
        <v>7638</v>
      </c>
    </row>
    <row r="6336" spans="1:2" ht="15">
      <c r="A6336" s="80" t="s">
        <v>6658</v>
      </c>
      <c r="B6336" s="79" t="s">
        <v>7638</v>
      </c>
    </row>
    <row r="6337" spans="1:2" ht="15">
      <c r="A6337" s="80" t="s">
        <v>6659</v>
      </c>
      <c r="B6337" s="79" t="s">
        <v>7638</v>
      </c>
    </row>
    <row r="6338" spans="1:2" ht="15">
      <c r="A6338" s="80" t="s">
        <v>6660</v>
      </c>
      <c r="B6338" s="79" t="s">
        <v>7638</v>
      </c>
    </row>
    <row r="6339" spans="1:2" ht="15">
      <c r="A6339" s="80" t="s">
        <v>6661</v>
      </c>
      <c r="B6339" s="79" t="s">
        <v>7638</v>
      </c>
    </row>
    <row r="6340" spans="1:2" ht="15">
      <c r="A6340" s="80" t="s">
        <v>6662</v>
      </c>
      <c r="B6340" s="79" t="s">
        <v>7638</v>
      </c>
    </row>
    <row r="6341" spans="1:2" ht="15">
      <c r="A6341" s="80" t="s">
        <v>6663</v>
      </c>
      <c r="B6341" s="79" t="s">
        <v>7638</v>
      </c>
    </row>
    <row r="6342" spans="1:2" ht="15">
      <c r="A6342" s="80" t="s">
        <v>6664</v>
      </c>
      <c r="B6342" s="79" t="s">
        <v>7638</v>
      </c>
    </row>
    <row r="6343" spans="1:2" ht="15">
      <c r="A6343" s="80" t="s">
        <v>6665</v>
      </c>
      <c r="B6343" s="79" t="s">
        <v>7638</v>
      </c>
    </row>
    <row r="6344" spans="1:2" ht="15">
      <c r="A6344" s="80" t="s">
        <v>6666</v>
      </c>
      <c r="B6344" s="79" t="s">
        <v>7638</v>
      </c>
    </row>
    <row r="6345" spans="1:2" ht="15">
      <c r="A6345" s="80" t="s">
        <v>6667</v>
      </c>
      <c r="B6345" s="79" t="s">
        <v>7638</v>
      </c>
    </row>
    <row r="6346" spans="1:2" ht="15">
      <c r="A6346" s="80" t="s">
        <v>6668</v>
      </c>
      <c r="B6346" s="79" t="s">
        <v>7638</v>
      </c>
    </row>
    <row r="6347" spans="1:2" ht="15">
      <c r="A6347" s="80" t="s">
        <v>6669</v>
      </c>
      <c r="B6347" s="79" t="s">
        <v>7638</v>
      </c>
    </row>
    <row r="6348" spans="1:2" ht="15">
      <c r="A6348" s="80" t="s">
        <v>6670</v>
      </c>
      <c r="B6348" s="79" t="s">
        <v>7638</v>
      </c>
    </row>
    <row r="6349" spans="1:2" ht="15">
      <c r="A6349" s="80" t="s">
        <v>6671</v>
      </c>
      <c r="B6349" s="79" t="s">
        <v>7638</v>
      </c>
    </row>
    <row r="6350" spans="1:2" ht="15">
      <c r="A6350" s="80" t="s">
        <v>6672</v>
      </c>
      <c r="B6350" s="79" t="s">
        <v>7638</v>
      </c>
    </row>
    <row r="6351" spans="1:2" ht="15">
      <c r="A6351" s="80" t="s">
        <v>6673</v>
      </c>
      <c r="B6351" s="79" t="s">
        <v>7638</v>
      </c>
    </row>
    <row r="6352" spans="1:2" ht="15">
      <c r="A6352" s="80" t="s">
        <v>6674</v>
      </c>
      <c r="B6352" s="79" t="s">
        <v>7638</v>
      </c>
    </row>
    <row r="6353" spans="1:2" ht="15">
      <c r="A6353" s="80" t="s">
        <v>6675</v>
      </c>
      <c r="B6353" s="79" t="s">
        <v>7638</v>
      </c>
    </row>
    <row r="6354" spans="1:2" ht="15">
      <c r="A6354" s="80" t="s">
        <v>6676</v>
      </c>
      <c r="B6354" s="79" t="s">
        <v>7638</v>
      </c>
    </row>
    <row r="6355" spans="1:2" ht="15">
      <c r="A6355" s="80" t="s">
        <v>6677</v>
      </c>
      <c r="B6355" s="79" t="s">
        <v>7638</v>
      </c>
    </row>
    <row r="6356" spans="1:2" ht="15">
      <c r="A6356" s="80" t="s">
        <v>6678</v>
      </c>
      <c r="B6356" s="79" t="s">
        <v>7638</v>
      </c>
    </row>
    <row r="6357" spans="1:2" ht="15">
      <c r="A6357" s="80" t="s">
        <v>307</v>
      </c>
      <c r="B6357" s="79" t="s">
        <v>7638</v>
      </c>
    </row>
    <row r="6358" spans="1:2" ht="15">
      <c r="A6358" s="80" t="s">
        <v>6679</v>
      </c>
      <c r="B6358" s="79" t="s">
        <v>7638</v>
      </c>
    </row>
    <row r="6359" spans="1:2" ht="15">
      <c r="A6359" s="80" t="s">
        <v>6680</v>
      </c>
      <c r="B6359" s="79" t="s">
        <v>7638</v>
      </c>
    </row>
    <row r="6360" spans="1:2" ht="15">
      <c r="A6360" s="80" t="s">
        <v>6681</v>
      </c>
      <c r="B6360" s="79" t="s">
        <v>7638</v>
      </c>
    </row>
    <row r="6361" spans="1:2" ht="15">
      <c r="A6361" s="80" t="s">
        <v>6682</v>
      </c>
      <c r="B6361" s="79" t="s">
        <v>7638</v>
      </c>
    </row>
    <row r="6362" spans="1:2" ht="15">
      <c r="A6362" s="80" t="s">
        <v>6683</v>
      </c>
      <c r="B6362" s="79" t="s">
        <v>7638</v>
      </c>
    </row>
    <row r="6363" spans="1:2" ht="15">
      <c r="A6363" s="80" t="s">
        <v>6684</v>
      </c>
      <c r="B6363" s="79" t="s">
        <v>7638</v>
      </c>
    </row>
    <row r="6364" spans="1:2" ht="15">
      <c r="A6364" s="80" t="s">
        <v>6685</v>
      </c>
      <c r="B6364" s="79" t="s">
        <v>7638</v>
      </c>
    </row>
    <row r="6365" spans="1:2" ht="15">
      <c r="A6365" s="80" t="s">
        <v>6686</v>
      </c>
      <c r="B6365" s="79" t="s">
        <v>7638</v>
      </c>
    </row>
    <row r="6366" spans="1:2" ht="15">
      <c r="A6366" s="80" t="s">
        <v>6687</v>
      </c>
      <c r="B6366" s="79" t="s">
        <v>7638</v>
      </c>
    </row>
    <row r="6367" spans="1:2" ht="15">
      <c r="A6367" s="80" t="s">
        <v>6688</v>
      </c>
      <c r="B6367" s="79" t="s">
        <v>7638</v>
      </c>
    </row>
    <row r="6368" spans="1:2" ht="15">
      <c r="A6368" s="80" t="s">
        <v>6689</v>
      </c>
      <c r="B6368" s="79" t="s">
        <v>7638</v>
      </c>
    </row>
    <row r="6369" spans="1:2" ht="15">
      <c r="A6369" s="80" t="s">
        <v>6690</v>
      </c>
      <c r="B6369" s="79" t="s">
        <v>7638</v>
      </c>
    </row>
    <row r="6370" spans="1:2" ht="15">
      <c r="A6370" s="80" t="s">
        <v>6691</v>
      </c>
      <c r="B6370" s="79" t="s">
        <v>7638</v>
      </c>
    </row>
    <row r="6371" spans="1:2" ht="15">
      <c r="A6371" s="80" t="s">
        <v>6692</v>
      </c>
      <c r="B6371" s="79" t="s">
        <v>7638</v>
      </c>
    </row>
    <row r="6372" spans="1:2" ht="15">
      <c r="A6372" s="80" t="s">
        <v>6693</v>
      </c>
      <c r="B6372" s="79" t="s">
        <v>7638</v>
      </c>
    </row>
    <row r="6373" spans="1:2" ht="15">
      <c r="A6373" s="80" t="s">
        <v>6694</v>
      </c>
      <c r="B6373" s="79" t="s">
        <v>7638</v>
      </c>
    </row>
    <row r="6374" spans="1:2" ht="15">
      <c r="A6374" s="80" t="s">
        <v>6695</v>
      </c>
      <c r="B6374" s="79" t="s">
        <v>7638</v>
      </c>
    </row>
    <row r="6375" spans="1:2" ht="15">
      <c r="A6375" s="80" t="s">
        <v>6696</v>
      </c>
      <c r="B6375" s="79" t="s">
        <v>7638</v>
      </c>
    </row>
    <row r="6376" spans="1:2" ht="15">
      <c r="A6376" s="80" t="s">
        <v>6697</v>
      </c>
      <c r="B6376" s="79" t="s">
        <v>7638</v>
      </c>
    </row>
    <row r="6377" spans="1:2" ht="15">
      <c r="A6377" s="80" t="s">
        <v>6698</v>
      </c>
      <c r="B6377" s="79" t="s">
        <v>7638</v>
      </c>
    </row>
    <row r="6378" spans="1:2" ht="15">
      <c r="A6378" s="80" t="s">
        <v>6699</v>
      </c>
      <c r="B6378" s="79" t="s">
        <v>7638</v>
      </c>
    </row>
    <row r="6379" spans="1:2" ht="15">
      <c r="A6379" s="80" t="s">
        <v>6700</v>
      </c>
      <c r="B6379" s="79" t="s">
        <v>7638</v>
      </c>
    </row>
    <row r="6380" spans="1:2" ht="15">
      <c r="A6380" s="80" t="s">
        <v>6701</v>
      </c>
      <c r="B6380" s="79" t="s">
        <v>7638</v>
      </c>
    </row>
    <row r="6381" spans="1:2" ht="15">
      <c r="A6381" s="80" t="s">
        <v>6702</v>
      </c>
      <c r="B6381" s="79" t="s">
        <v>7638</v>
      </c>
    </row>
    <row r="6382" spans="1:2" ht="15">
      <c r="A6382" s="80" t="s">
        <v>6703</v>
      </c>
      <c r="B6382" s="79" t="s">
        <v>7638</v>
      </c>
    </row>
    <row r="6383" spans="1:2" ht="15">
      <c r="A6383" s="80" t="s">
        <v>6704</v>
      </c>
      <c r="B6383" s="79" t="s">
        <v>7638</v>
      </c>
    </row>
    <row r="6384" spans="1:2" ht="15">
      <c r="A6384" s="80" t="s">
        <v>6705</v>
      </c>
      <c r="B6384" s="79" t="s">
        <v>7638</v>
      </c>
    </row>
    <row r="6385" spans="1:2" ht="15">
      <c r="A6385" s="80" t="s">
        <v>6706</v>
      </c>
      <c r="B6385" s="79" t="s">
        <v>7638</v>
      </c>
    </row>
    <row r="6386" spans="1:2" ht="15">
      <c r="A6386" s="80" t="s">
        <v>6707</v>
      </c>
      <c r="B6386" s="79" t="s">
        <v>7638</v>
      </c>
    </row>
    <row r="6387" spans="1:2" ht="15">
      <c r="A6387" s="80" t="s">
        <v>6708</v>
      </c>
      <c r="B6387" s="79" t="s">
        <v>7638</v>
      </c>
    </row>
    <row r="6388" spans="1:2" ht="15">
      <c r="A6388" s="80" t="s">
        <v>6709</v>
      </c>
      <c r="B6388" s="79" t="s">
        <v>7638</v>
      </c>
    </row>
    <row r="6389" spans="1:2" ht="15">
      <c r="A6389" s="80" t="s">
        <v>6710</v>
      </c>
      <c r="B6389" s="79" t="s">
        <v>7638</v>
      </c>
    </row>
    <row r="6390" spans="1:2" ht="15">
      <c r="A6390" s="80" t="s">
        <v>6711</v>
      </c>
      <c r="B6390" s="79" t="s">
        <v>7638</v>
      </c>
    </row>
    <row r="6391" spans="1:2" ht="15">
      <c r="A6391" s="80" t="s">
        <v>6712</v>
      </c>
      <c r="B6391" s="79" t="s">
        <v>7638</v>
      </c>
    </row>
    <row r="6392" spans="1:2" ht="15">
      <c r="A6392" s="80" t="s">
        <v>6713</v>
      </c>
      <c r="B6392" s="79" t="s">
        <v>7638</v>
      </c>
    </row>
    <row r="6393" spans="1:2" ht="15">
      <c r="A6393" s="80" t="s">
        <v>6714</v>
      </c>
      <c r="B6393" s="79" t="s">
        <v>7638</v>
      </c>
    </row>
    <row r="6394" spans="1:2" ht="15">
      <c r="A6394" s="80" t="s">
        <v>6715</v>
      </c>
      <c r="B6394" s="79" t="s">
        <v>7638</v>
      </c>
    </row>
    <row r="6395" spans="1:2" ht="15">
      <c r="A6395" s="80" t="s">
        <v>6716</v>
      </c>
      <c r="B6395" s="79" t="s">
        <v>7638</v>
      </c>
    </row>
    <row r="6396" spans="1:2" ht="15">
      <c r="A6396" s="80" t="s">
        <v>6717</v>
      </c>
      <c r="B6396" s="79" t="s">
        <v>7638</v>
      </c>
    </row>
    <row r="6397" spans="1:2" ht="15">
      <c r="A6397" s="80" t="s">
        <v>6718</v>
      </c>
      <c r="B6397" s="79" t="s">
        <v>7638</v>
      </c>
    </row>
    <row r="6398" spans="1:2" ht="15">
      <c r="A6398" s="80" t="s">
        <v>6719</v>
      </c>
      <c r="B6398" s="79" t="s">
        <v>7638</v>
      </c>
    </row>
    <row r="6399" spans="1:2" ht="15">
      <c r="A6399" s="80" t="s">
        <v>6720</v>
      </c>
      <c r="B6399" s="79" t="s">
        <v>7638</v>
      </c>
    </row>
    <row r="6400" spans="1:2" ht="15">
      <c r="A6400" s="80" t="s">
        <v>6721</v>
      </c>
      <c r="B6400" s="79" t="s">
        <v>7638</v>
      </c>
    </row>
    <row r="6401" spans="1:2" ht="15">
      <c r="A6401" s="80" t="s">
        <v>6722</v>
      </c>
      <c r="B6401" s="79" t="s">
        <v>7638</v>
      </c>
    </row>
    <row r="6402" spans="1:2" ht="15">
      <c r="A6402" s="80" t="s">
        <v>6723</v>
      </c>
      <c r="B6402" s="79" t="s">
        <v>7638</v>
      </c>
    </row>
    <row r="6403" spans="1:2" ht="15">
      <c r="A6403" s="80" t="s">
        <v>6724</v>
      </c>
      <c r="B6403" s="79" t="s">
        <v>7638</v>
      </c>
    </row>
    <row r="6404" spans="1:2" ht="15">
      <c r="A6404" s="80" t="s">
        <v>6725</v>
      </c>
      <c r="B6404" s="79" t="s">
        <v>7638</v>
      </c>
    </row>
    <row r="6405" spans="1:2" ht="15">
      <c r="A6405" s="80" t="s">
        <v>6726</v>
      </c>
      <c r="B6405" s="79" t="s">
        <v>7638</v>
      </c>
    </row>
    <row r="6406" spans="1:2" ht="15">
      <c r="A6406" s="80" t="s">
        <v>6727</v>
      </c>
      <c r="B6406" s="79" t="s">
        <v>7638</v>
      </c>
    </row>
    <row r="6407" spans="1:2" ht="15">
      <c r="A6407" s="80" t="s">
        <v>6728</v>
      </c>
      <c r="B6407" s="79" t="s">
        <v>7638</v>
      </c>
    </row>
    <row r="6408" spans="1:2" ht="15">
      <c r="A6408" s="80" t="s">
        <v>6729</v>
      </c>
      <c r="B6408" s="79" t="s">
        <v>7638</v>
      </c>
    </row>
    <row r="6409" spans="1:2" ht="15">
      <c r="A6409" s="80" t="s">
        <v>6730</v>
      </c>
      <c r="B6409" s="79" t="s">
        <v>7638</v>
      </c>
    </row>
    <row r="6410" spans="1:2" ht="15">
      <c r="A6410" s="80" t="s">
        <v>6731</v>
      </c>
      <c r="B6410" s="79" t="s">
        <v>7638</v>
      </c>
    </row>
    <row r="6411" spans="1:2" ht="15">
      <c r="A6411" s="80" t="s">
        <v>6732</v>
      </c>
      <c r="B6411" s="79" t="s">
        <v>7638</v>
      </c>
    </row>
    <row r="6412" spans="1:2" ht="15">
      <c r="A6412" s="80" t="s">
        <v>6733</v>
      </c>
      <c r="B6412" s="79" t="s">
        <v>7638</v>
      </c>
    </row>
    <row r="6413" spans="1:2" ht="15">
      <c r="A6413" s="80" t="s">
        <v>6734</v>
      </c>
      <c r="B6413" s="79" t="s">
        <v>7638</v>
      </c>
    </row>
    <row r="6414" spans="1:2" ht="15">
      <c r="A6414" s="80" t="s">
        <v>6735</v>
      </c>
      <c r="B6414" s="79" t="s">
        <v>7638</v>
      </c>
    </row>
    <row r="6415" spans="1:2" ht="15">
      <c r="A6415" s="80" t="s">
        <v>6736</v>
      </c>
      <c r="B6415" s="79" t="s">
        <v>7638</v>
      </c>
    </row>
    <row r="6416" spans="1:2" ht="15">
      <c r="A6416" s="80" t="s">
        <v>6737</v>
      </c>
      <c r="B6416" s="79" t="s">
        <v>7638</v>
      </c>
    </row>
    <row r="6417" spans="1:2" ht="15">
      <c r="A6417" s="80" t="s">
        <v>6738</v>
      </c>
      <c r="B6417" s="79" t="s">
        <v>7638</v>
      </c>
    </row>
    <row r="6418" spans="1:2" ht="15">
      <c r="A6418" s="80" t="s">
        <v>6739</v>
      </c>
      <c r="B6418" s="79" t="s">
        <v>7638</v>
      </c>
    </row>
    <row r="6419" spans="1:2" ht="15">
      <c r="A6419" s="80" t="s">
        <v>6740</v>
      </c>
      <c r="B6419" s="79" t="s">
        <v>7638</v>
      </c>
    </row>
    <row r="6420" spans="1:2" ht="15">
      <c r="A6420" s="80" t="s">
        <v>6741</v>
      </c>
      <c r="B6420" s="79" t="s">
        <v>7638</v>
      </c>
    </row>
    <row r="6421" spans="1:2" ht="15">
      <c r="A6421" s="80" t="s">
        <v>6742</v>
      </c>
      <c r="B6421" s="79" t="s">
        <v>7638</v>
      </c>
    </row>
    <row r="6422" spans="1:2" ht="15">
      <c r="A6422" s="80" t="s">
        <v>6743</v>
      </c>
      <c r="B6422" s="79" t="s">
        <v>7638</v>
      </c>
    </row>
    <row r="6423" spans="1:2" ht="15">
      <c r="A6423" s="80" t="s">
        <v>6744</v>
      </c>
      <c r="B6423" s="79" t="s">
        <v>7638</v>
      </c>
    </row>
    <row r="6424" spans="1:2" ht="15">
      <c r="A6424" s="80" t="s">
        <v>6745</v>
      </c>
      <c r="B6424" s="79" t="s">
        <v>7638</v>
      </c>
    </row>
    <row r="6425" spans="1:2" ht="15">
      <c r="A6425" s="80" t="s">
        <v>6746</v>
      </c>
      <c r="B6425" s="79" t="s">
        <v>7638</v>
      </c>
    </row>
    <row r="6426" spans="1:2" ht="15">
      <c r="A6426" s="80" t="s">
        <v>6747</v>
      </c>
      <c r="B6426" s="79" t="s">
        <v>7638</v>
      </c>
    </row>
    <row r="6427" spans="1:2" ht="15">
      <c r="A6427" s="80" t="s">
        <v>6748</v>
      </c>
      <c r="B6427" s="79" t="s">
        <v>7638</v>
      </c>
    </row>
    <row r="6428" spans="1:2" ht="15">
      <c r="A6428" s="80" t="s">
        <v>6749</v>
      </c>
      <c r="B6428" s="79" t="s">
        <v>7638</v>
      </c>
    </row>
    <row r="6429" spans="1:2" ht="15">
      <c r="A6429" s="80" t="s">
        <v>6750</v>
      </c>
      <c r="B6429" s="79" t="s">
        <v>7638</v>
      </c>
    </row>
    <row r="6430" spans="1:2" ht="15">
      <c r="A6430" s="80" t="s">
        <v>6751</v>
      </c>
      <c r="B6430" s="79" t="s">
        <v>7638</v>
      </c>
    </row>
    <row r="6431" spans="1:2" ht="15">
      <c r="A6431" s="80" t="s">
        <v>6752</v>
      </c>
      <c r="B6431" s="79" t="s">
        <v>7638</v>
      </c>
    </row>
    <row r="6432" spans="1:2" ht="15">
      <c r="A6432" s="80" t="s">
        <v>6753</v>
      </c>
      <c r="B6432" s="79" t="s">
        <v>7638</v>
      </c>
    </row>
    <row r="6433" spans="1:2" ht="15">
      <c r="A6433" s="80" t="s">
        <v>6754</v>
      </c>
      <c r="B6433" s="79" t="s">
        <v>7638</v>
      </c>
    </row>
    <row r="6434" spans="1:2" ht="15">
      <c r="A6434" s="80" t="s">
        <v>6755</v>
      </c>
      <c r="B6434" s="79" t="s">
        <v>7638</v>
      </c>
    </row>
    <row r="6435" spans="1:2" ht="15">
      <c r="A6435" s="80" t="s">
        <v>6756</v>
      </c>
      <c r="B6435" s="79" t="s">
        <v>7638</v>
      </c>
    </row>
    <row r="6436" spans="1:2" ht="15">
      <c r="A6436" s="80" t="s">
        <v>6757</v>
      </c>
      <c r="B6436" s="79" t="s">
        <v>7638</v>
      </c>
    </row>
    <row r="6437" spans="1:2" ht="15">
      <c r="A6437" s="80" t="s">
        <v>6758</v>
      </c>
      <c r="B6437" s="79" t="s">
        <v>7638</v>
      </c>
    </row>
    <row r="6438" spans="1:2" ht="15">
      <c r="A6438" s="80" t="s">
        <v>6759</v>
      </c>
      <c r="B6438" s="79" t="s">
        <v>7638</v>
      </c>
    </row>
    <row r="6439" spans="1:2" ht="15">
      <c r="A6439" s="80" t="s">
        <v>6760</v>
      </c>
      <c r="B6439" s="79" t="s">
        <v>7638</v>
      </c>
    </row>
    <row r="6440" spans="1:2" ht="15">
      <c r="A6440" s="80" t="s">
        <v>6761</v>
      </c>
      <c r="B6440" s="79" t="s">
        <v>7638</v>
      </c>
    </row>
    <row r="6441" spans="1:2" ht="15">
      <c r="A6441" s="80" t="s">
        <v>6762</v>
      </c>
      <c r="B6441" s="79" t="s">
        <v>7638</v>
      </c>
    </row>
    <row r="6442" spans="1:2" ht="15">
      <c r="A6442" s="80" t="s">
        <v>6763</v>
      </c>
      <c r="B6442" s="79" t="s">
        <v>7638</v>
      </c>
    </row>
    <row r="6443" spans="1:2" ht="15">
      <c r="A6443" s="80" t="s">
        <v>6764</v>
      </c>
      <c r="B6443" s="79" t="s">
        <v>7638</v>
      </c>
    </row>
    <row r="6444" spans="1:2" ht="15">
      <c r="A6444" s="80" t="s">
        <v>6765</v>
      </c>
      <c r="B6444" s="79" t="s">
        <v>7638</v>
      </c>
    </row>
    <row r="6445" spans="1:2" ht="15">
      <c r="A6445" s="80" t="s">
        <v>6766</v>
      </c>
      <c r="B6445" s="79" t="s">
        <v>7638</v>
      </c>
    </row>
    <row r="6446" spans="1:2" ht="15">
      <c r="A6446" s="80" t="s">
        <v>6767</v>
      </c>
      <c r="B6446" s="79" t="s">
        <v>7638</v>
      </c>
    </row>
    <row r="6447" spans="1:2" ht="15">
      <c r="A6447" s="80" t="s">
        <v>6768</v>
      </c>
      <c r="B6447" s="79" t="s">
        <v>7638</v>
      </c>
    </row>
    <row r="6448" spans="1:2" ht="15">
      <c r="A6448" s="80" t="s">
        <v>6769</v>
      </c>
      <c r="B6448" s="79" t="s">
        <v>7638</v>
      </c>
    </row>
    <row r="6449" spans="1:2" ht="15">
      <c r="A6449" s="80" t="s">
        <v>6770</v>
      </c>
      <c r="B6449" s="79" t="s">
        <v>7638</v>
      </c>
    </row>
    <row r="6450" spans="1:2" ht="15">
      <c r="A6450" s="80" t="s">
        <v>6771</v>
      </c>
      <c r="B6450" s="79" t="s">
        <v>7638</v>
      </c>
    </row>
    <row r="6451" spans="1:2" ht="15">
      <c r="A6451" s="80" t="s">
        <v>6772</v>
      </c>
      <c r="B6451" s="79" t="s">
        <v>7638</v>
      </c>
    </row>
    <row r="6452" spans="1:2" ht="15">
      <c r="A6452" s="80" t="s">
        <v>6773</v>
      </c>
      <c r="B6452" s="79" t="s">
        <v>7638</v>
      </c>
    </row>
    <row r="6453" spans="1:2" ht="15">
      <c r="A6453" s="80" t="s">
        <v>6774</v>
      </c>
      <c r="B6453" s="79" t="s">
        <v>7638</v>
      </c>
    </row>
    <row r="6454" spans="1:2" ht="15">
      <c r="A6454" s="80" t="s">
        <v>6775</v>
      </c>
      <c r="B6454" s="79" t="s">
        <v>7638</v>
      </c>
    </row>
    <row r="6455" spans="1:2" ht="15">
      <c r="A6455" s="80" t="s">
        <v>6776</v>
      </c>
      <c r="B6455" s="79" t="s">
        <v>7638</v>
      </c>
    </row>
    <row r="6456" spans="1:2" ht="15">
      <c r="A6456" s="80" t="s">
        <v>6777</v>
      </c>
      <c r="B6456" s="79" t="s">
        <v>7638</v>
      </c>
    </row>
    <row r="6457" spans="1:2" ht="15">
      <c r="A6457" s="80" t="s">
        <v>6778</v>
      </c>
      <c r="B6457" s="79" t="s">
        <v>7638</v>
      </c>
    </row>
    <row r="6458" spans="1:2" ht="15">
      <c r="A6458" s="80" t="s">
        <v>6779</v>
      </c>
      <c r="B6458" s="79" t="s">
        <v>7638</v>
      </c>
    </row>
    <row r="6459" spans="1:2" ht="15">
      <c r="A6459" s="80" t="s">
        <v>6780</v>
      </c>
      <c r="B6459" s="79" t="s">
        <v>7638</v>
      </c>
    </row>
    <row r="6460" spans="1:2" ht="15">
      <c r="A6460" s="80" t="s">
        <v>6781</v>
      </c>
      <c r="B6460" s="79" t="s">
        <v>7638</v>
      </c>
    </row>
    <row r="6461" spans="1:2" ht="15">
      <c r="A6461" s="80" t="s">
        <v>6782</v>
      </c>
      <c r="B6461" s="79" t="s">
        <v>7638</v>
      </c>
    </row>
    <row r="6462" spans="1:2" ht="15">
      <c r="A6462" s="80" t="s">
        <v>6783</v>
      </c>
      <c r="B6462" s="79" t="s">
        <v>7638</v>
      </c>
    </row>
    <row r="6463" spans="1:2" ht="15">
      <c r="A6463" s="80" t="s">
        <v>6784</v>
      </c>
      <c r="B6463" s="79" t="s">
        <v>7638</v>
      </c>
    </row>
    <row r="6464" spans="1:2" ht="15">
      <c r="A6464" s="80" t="s">
        <v>6785</v>
      </c>
      <c r="B6464" s="79" t="s">
        <v>7638</v>
      </c>
    </row>
    <row r="6465" spans="1:2" ht="15">
      <c r="A6465" s="80" t="s">
        <v>6786</v>
      </c>
      <c r="B6465" s="79" t="s">
        <v>7638</v>
      </c>
    </row>
    <row r="6466" spans="1:2" ht="15">
      <c r="A6466" s="80" t="s">
        <v>6787</v>
      </c>
      <c r="B6466" s="79" t="s">
        <v>7638</v>
      </c>
    </row>
    <row r="6467" spans="1:2" ht="15">
      <c r="A6467" s="80" t="s">
        <v>6788</v>
      </c>
      <c r="B6467" s="79" t="s">
        <v>7638</v>
      </c>
    </row>
    <row r="6468" spans="1:2" ht="15">
      <c r="A6468" s="80" t="s">
        <v>6789</v>
      </c>
      <c r="B6468" s="79" t="s">
        <v>7638</v>
      </c>
    </row>
    <row r="6469" spans="1:2" ht="15">
      <c r="A6469" s="80" t="s">
        <v>6790</v>
      </c>
      <c r="B6469" s="79" t="s">
        <v>7638</v>
      </c>
    </row>
    <row r="6470" spans="1:2" ht="15">
      <c r="A6470" s="80" t="s">
        <v>6791</v>
      </c>
      <c r="B6470" s="79" t="s">
        <v>7638</v>
      </c>
    </row>
    <row r="6471" spans="1:2" ht="15">
      <c r="A6471" s="80" t="s">
        <v>6792</v>
      </c>
      <c r="B6471" s="79" t="s">
        <v>7638</v>
      </c>
    </row>
    <row r="6472" spans="1:2" ht="15">
      <c r="A6472" s="80" t="s">
        <v>6793</v>
      </c>
      <c r="B6472" s="79" t="s">
        <v>7638</v>
      </c>
    </row>
    <row r="6473" spans="1:2" ht="15">
      <c r="A6473" s="80" t="s">
        <v>6794</v>
      </c>
      <c r="B6473" s="79" t="s">
        <v>7638</v>
      </c>
    </row>
    <row r="6474" spans="1:2" ht="15">
      <c r="A6474" s="80" t="s">
        <v>6795</v>
      </c>
      <c r="B6474" s="79" t="s">
        <v>7638</v>
      </c>
    </row>
    <row r="6475" spans="1:2" ht="15">
      <c r="A6475" s="80" t="s">
        <v>6796</v>
      </c>
      <c r="B6475" s="79" t="s">
        <v>7638</v>
      </c>
    </row>
    <row r="6476" spans="1:2" ht="15">
      <c r="A6476" s="80" t="s">
        <v>6797</v>
      </c>
      <c r="B6476" s="79" t="s">
        <v>7638</v>
      </c>
    </row>
    <row r="6477" spans="1:2" ht="15">
      <c r="A6477" s="80" t="s">
        <v>6798</v>
      </c>
      <c r="B6477" s="79" t="s">
        <v>7638</v>
      </c>
    </row>
    <row r="6478" spans="1:2" ht="15">
      <c r="A6478" s="80" t="s">
        <v>6799</v>
      </c>
      <c r="B6478" s="79" t="s">
        <v>7638</v>
      </c>
    </row>
    <row r="6479" spans="1:2" ht="15">
      <c r="A6479" s="80" t="s">
        <v>6800</v>
      </c>
      <c r="B6479" s="79" t="s">
        <v>7638</v>
      </c>
    </row>
    <row r="6480" spans="1:2" ht="15">
      <c r="A6480" s="80" t="s">
        <v>6801</v>
      </c>
      <c r="B6480" s="79" t="s">
        <v>7638</v>
      </c>
    </row>
    <row r="6481" spans="1:2" ht="15">
      <c r="A6481" s="80" t="s">
        <v>6802</v>
      </c>
      <c r="B6481" s="79" t="s">
        <v>7638</v>
      </c>
    </row>
    <row r="6482" spans="1:2" ht="15">
      <c r="A6482" s="80" t="s">
        <v>6803</v>
      </c>
      <c r="B6482" s="79" t="s">
        <v>7638</v>
      </c>
    </row>
    <row r="6483" spans="1:2" ht="15">
      <c r="A6483" s="80" t="s">
        <v>408</v>
      </c>
      <c r="B6483" s="79" t="s">
        <v>7638</v>
      </c>
    </row>
    <row r="6484" spans="1:2" ht="15">
      <c r="A6484" s="80" t="s">
        <v>6804</v>
      </c>
      <c r="B6484" s="79" t="s">
        <v>7638</v>
      </c>
    </row>
    <row r="6485" spans="1:2" ht="15">
      <c r="A6485" s="80" t="s">
        <v>6805</v>
      </c>
      <c r="B6485" s="79" t="s">
        <v>7638</v>
      </c>
    </row>
    <row r="6486" spans="1:2" ht="15">
      <c r="A6486" s="80" t="s">
        <v>6806</v>
      </c>
      <c r="B6486" s="79" t="s">
        <v>7638</v>
      </c>
    </row>
    <row r="6487" spans="1:2" ht="15">
      <c r="A6487" s="80" t="s">
        <v>6807</v>
      </c>
      <c r="B6487" s="79" t="s">
        <v>7638</v>
      </c>
    </row>
    <row r="6488" spans="1:2" ht="15">
      <c r="A6488" s="80" t="s">
        <v>6808</v>
      </c>
      <c r="B6488" s="79" t="s">
        <v>7638</v>
      </c>
    </row>
    <row r="6489" spans="1:2" ht="15">
      <c r="A6489" s="80" t="s">
        <v>6809</v>
      </c>
      <c r="B6489" s="79" t="s">
        <v>7638</v>
      </c>
    </row>
    <row r="6490" spans="1:2" ht="15">
      <c r="A6490" s="80" t="s">
        <v>6810</v>
      </c>
      <c r="B6490" s="79" t="s">
        <v>7638</v>
      </c>
    </row>
    <row r="6491" spans="1:2" ht="15">
      <c r="A6491" s="80" t="s">
        <v>6811</v>
      </c>
      <c r="B6491" s="79" t="s">
        <v>7638</v>
      </c>
    </row>
    <row r="6492" spans="1:2" ht="15">
      <c r="A6492" s="80" t="s">
        <v>6812</v>
      </c>
      <c r="B6492" s="79" t="s">
        <v>7638</v>
      </c>
    </row>
    <row r="6493" spans="1:2" ht="15">
      <c r="A6493" s="80" t="s">
        <v>6813</v>
      </c>
      <c r="B6493" s="79" t="s">
        <v>7638</v>
      </c>
    </row>
    <row r="6494" spans="1:2" ht="15">
      <c r="A6494" s="80" t="s">
        <v>6814</v>
      </c>
      <c r="B6494" s="79" t="s">
        <v>7638</v>
      </c>
    </row>
    <row r="6495" spans="1:2" ht="15">
      <c r="A6495" s="80" t="s">
        <v>6815</v>
      </c>
      <c r="B6495" s="79" t="s">
        <v>7638</v>
      </c>
    </row>
    <row r="6496" spans="1:2" ht="15">
      <c r="A6496" s="80" t="s">
        <v>6816</v>
      </c>
      <c r="B6496" s="79" t="s">
        <v>7638</v>
      </c>
    </row>
    <row r="6497" spans="1:2" ht="15">
      <c r="A6497" s="80" t="s">
        <v>6817</v>
      </c>
      <c r="B6497" s="79" t="s">
        <v>7638</v>
      </c>
    </row>
    <row r="6498" spans="1:2" ht="15">
      <c r="A6498" s="80" t="s">
        <v>6818</v>
      </c>
      <c r="B6498" s="79" t="s">
        <v>7638</v>
      </c>
    </row>
    <row r="6499" spans="1:2" ht="15">
      <c r="A6499" s="80" t="s">
        <v>6819</v>
      </c>
      <c r="B6499" s="79" t="s">
        <v>7638</v>
      </c>
    </row>
    <row r="6500" spans="1:2" ht="15">
      <c r="A6500" s="80" t="s">
        <v>6820</v>
      </c>
      <c r="B6500" s="79" t="s">
        <v>7638</v>
      </c>
    </row>
    <row r="6501" spans="1:2" ht="15">
      <c r="A6501" s="80" t="s">
        <v>6821</v>
      </c>
      <c r="B6501" s="79" t="s">
        <v>7638</v>
      </c>
    </row>
    <row r="6502" spans="1:2" ht="15">
      <c r="A6502" s="80" t="s">
        <v>6822</v>
      </c>
      <c r="B6502" s="79" t="s">
        <v>7638</v>
      </c>
    </row>
    <row r="6503" spans="1:2" ht="15">
      <c r="A6503" s="80" t="s">
        <v>6823</v>
      </c>
      <c r="B6503" s="79" t="s">
        <v>7638</v>
      </c>
    </row>
    <row r="6504" spans="1:2" ht="15">
      <c r="A6504" s="80" t="s">
        <v>6824</v>
      </c>
      <c r="B6504" s="79" t="s">
        <v>7638</v>
      </c>
    </row>
    <row r="6505" spans="1:2" ht="15">
      <c r="A6505" s="80" t="s">
        <v>6825</v>
      </c>
      <c r="B6505" s="79" t="s">
        <v>7638</v>
      </c>
    </row>
    <row r="6506" spans="1:2" ht="15">
      <c r="A6506" s="80" t="s">
        <v>6826</v>
      </c>
      <c r="B6506" s="79" t="s">
        <v>7638</v>
      </c>
    </row>
    <row r="6507" spans="1:2" ht="15">
      <c r="A6507" s="80" t="s">
        <v>6827</v>
      </c>
      <c r="B6507" s="79" t="s">
        <v>7638</v>
      </c>
    </row>
    <row r="6508" spans="1:2" ht="15">
      <c r="A6508" s="80" t="s">
        <v>6828</v>
      </c>
      <c r="B6508" s="79" t="s">
        <v>7638</v>
      </c>
    </row>
    <row r="6509" spans="1:2" ht="15">
      <c r="A6509" s="80" t="s">
        <v>6829</v>
      </c>
      <c r="B6509" s="79" t="s">
        <v>7638</v>
      </c>
    </row>
    <row r="6510" spans="1:2" ht="15">
      <c r="A6510" s="80" t="s">
        <v>6830</v>
      </c>
      <c r="B6510" s="79" t="s">
        <v>7638</v>
      </c>
    </row>
    <row r="6511" spans="1:2" ht="15">
      <c r="A6511" s="80" t="s">
        <v>6831</v>
      </c>
      <c r="B6511" s="79" t="s">
        <v>7638</v>
      </c>
    </row>
    <row r="6512" spans="1:2" ht="15">
      <c r="A6512" s="80" t="s">
        <v>6832</v>
      </c>
      <c r="B6512" s="79" t="s">
        <v>7638</v>
      </c>
    </row>
    <row r="6513" spans="1:2" ht="15">
      <c r="A6513" s="80" t="s">
        <v>6833</v>
      </c>
      <c r="B6513" s="79" t="s">
        <v>7638</v>
      </c>
    </row>
    <row r="6514" spans="1:2" ht="15">
      <c r="A6514" s="80" t="s">
        <v>6834</v>
      </c>
      <c r="B6514" s="79" t="s">
        <v>7638</v>
      </c>
    </row>
    <row r="6515" spans="1:2" ht="15">
      <c r="A6515" s="80" t="s">
        <v>6835</v>
      </c>
      <c r="B6515" s="79" t="s">
        <v>7638</v>
      </c>
    </row>
    <row r="6516" spans="1:2" ht="15">
      <c r="A6516" s="80" t="s">
        <v>6836</v>
      </c>
      <c r="B6516" s="79" t="s">
        <v>7638</v>
      </c>
    </row>
    <row r="6517" spans="1:2" ht="15">
      <c r="A6517" s="80" t="s">
        <v>6837</v>
      </c>
      <c r="B6517" s="79" t="s">
        <v>7638</v>
      </c>
    </row>
    <row r="6518" spans="1:2" ht="15">
      <c r="A6518" s="80" t="s">
        <v>6838</v>
      </c>
      <c r="B6518" s="79" t="s">
        <v>7638</v>
      </c>
    </row>
    <row r="6519" spans="1:2" ht="15">
      <c r="A6519" s="80" t="s">
        <v>6839</v>
      </c>
      <c r="B6519" s="79" t="s">
        <v>7638</v>
      </c>
    </row>
    <row r="6520" spans="1:2" ht="15">
      <c r="A6520" s="80" t="s">
        <v>6840</v>
      </c>
      <c r="B6520" s="79" t="s">
        <v>7638</v>
      </c>
    </row>
    <row r="6521" spans="1:2" ht="15">
      <c r="A6521" s="80" t="s">
        <v>6841</v>
      </c>
      <c r="B6521" s="79" t="s">
        <v>7638</v>
      </c>
    </row>
    <row r="6522" spans="1:2" ht="15">
      <c r="A6522" s="80" t="s">
        <v>6842</v>
      </c>
      <c r="B6522" s="79" t="s">
        <v>7638</v>
      </c>
    </row>
    <row r="6523" spans="1:2" ht="15">
      <c r="A6523" s="80" t="s">
        <v>6843</v>
      </c>
      <c r="B6523" s="79" t="s">
        <v>7638</v>
      </c>
    </row>
    <row r="6524" spans="1:2" ht="15">
      <c r="A6524" s="80" t="s">
        <v>6844</v>
      </c>
      <c r="B6524" s="79" t="s">
        <v>7638</v>
      </c>
    </row>
    <row r="6525" spans="1:2" ht="15">
      <c r="A6525" s="80" t="s">
        <v>6845</v>
      </c>
      <c r="B6525" s="79" t="s">
        <v>7638</v>
      </c>
    </row>
    <row r="6526" spans="1:2" ht="15">
      <c r="A6526" s="80" t="s">
        <v>6846</v>
      </c>
      <c r="B6526" s="79" t="s">
        <v>7638</v>
      </c>
    </row>
    <row r="6527" spans="1:2" ht="15">
      <c r="A6527" s="80" t="s">
        <v>6847</v>
      </c>
      <c r="B6527" s="79" t="s">
        <v>7638</v>
      </c>
    </row>
    <row r="6528" spans="1:2" ht="15">
      <c r="A6528" s="80" t="s">
        <v>6848</v>
      </c>
      <c r="B6528" s="79" t="s">
        <v>7638</v>
      </c>
    </row>
    <row r="6529" spans="1:2" ht="15">
      <c r="A6529" s="80" t="s">
        <v>6849</v>
      </c>
      <c r="B6529" s="79" t="s">
        <v>7638</v>
      </c>
    </row>
    <row r="6530" spans="1:2" ht="15">
      <c r="A6530" s="80" t="s">
        <v>6850</v>
      </c>
      <c r="B6530" s="79" t="s">
        <v>7638</v>
      </c>
    </row>
    <row r="6531" spans="1:2" ht="15">
      <c r="A6531" s="80" t="s">
        <v>6851</v>
      </c>
      <c r="B6531" s="79" t="s">
        <v>7638</v>
      </c>
    </row>
    <row r="6532" spans="1:2" ht="15">
      <c r="A6532" s="80" t="s">
        <v>6852</v>
      </c>
      <c r="B6532" s="79" t="s">
        <v>7638</v>
      </c>
    </row>
    <row r="6533" spans="1:2" ht="15">
      <c r="A6533" s="80" t="s">
        <v>6853</v>
      </c>
      <c r="B6533" s="79" t="s">
        <v>7638</v>
      </c>
    </row>
    <row r="6534" spans="1:2" ht="15">
      <c r="A6534" s="80" t="s">
        <v>6854</v>
      </c>
      <c r="B6534" s="79" t="s">
        <v>7638</v>
      </c>
    </row>
    <row r="6535" spans="1:2" ht="15">
      <c r="A6535" s="80" t="s">
        <v>6855</v>
      </c>
      <c r="B6535" s="79" t="s">
        <v>7638</v>
      </c>
    </row>
    <row r="6536" spans="1:2" ht="15">
      <c r="A6536" s="80" t="s">
        <v>6856</v>
      </c>
      <c r="B6536" s="79" t="s">
        <v>7638</v>
      </c>
    </row>
    <row r="6537" spans="1:2" ht="15">
      <c r="A6537" s="80" t="s">
        <v>6857</v>
      </c>
      <c r="B6537" s="79" t="s">
        <v>7638</v>
      </c>
    </row>
    <row r="6538" spans="1:2" ht="15">
      <c r="A6538" s="80" t="s">
        <v>6858</v>
      </c>
      <c r="B6538" s="79" t="s">
        <v>7638</v>
      </c>
    </row>
    <row r="6539" spans="1:2" ht="15">
      <c r="A6539" s="80" t="s">
        <v>6859</v>
      </c>
      <c r="B6539" s="79" t="s">
        <v>7638</v>
      </c>
    </row>
    <row r="6540" spans="1:2" ht="15">
      <c r="A6540" s="80" t="s">
        <v>6860</v>
      </c>
      <c r="B6540" s="79" t="s">
        <v>7638</v>
      </c>
    </row>
    <row r="6541" spans="1:2" ht="15">
      <c r="A6541" s="80" t="s">
        <v>6861</v>
      </c>
      <c r="B6541" s="79" t="s">
        <v>7638</v>
      </c>
    </row>
    <row r="6542" spans="1:2" ht="15">
      <c r="A6542" s="80" t="s">
        <v>6862</v>
      </c>
      <c r="B6542" s="79" t="s">
        <v>7638</v>
      </c>
    </row>
    <row r="6543" spans="1:2" ht="15">
      <c r="A6543" s="80" t="s">
        <v>6863</v>
      </c>
      <c r="B6543" s="79" t="s">
        <v>7638</v>
      </c>
    </row>
    <row r="6544" spans="1:2" ht="15">
      <c r="A6544" s="80" t="s">
        <v>6864</v>
      </c>
      <c r="B6544" s="79" t="s">
        <v>7638</v>
      </c>
    </row>
    <row r="6545" spans="1:2" ht="15">
      <c r="A6545" s="80" t="s">
        <v>6865</v>
      </c>
      <c r="B6545" s="79" t="s">
        <v>7638</v>
      </c>
    </row>
    <row r="6546" spans="1:2" ht="15">
      <c r="A6546" s="80" t="s">
        <v>6866</v>
      </c>
      <c r="B6546" s="79" t="s">
        <v>7638</v>
      </c>
    </row>
    <row r="6547" spans="1:2" ht="15">
      <c r="A6547" s="80" t="s">
        <v>6867</v>
      </c>
      <c r="B6547" s="79" t="s">
        <v>7638</v>
      </c>
    </row>
    <row r="6548" spans="1:2" ht="15">
      <c r="A6548" s="80" t="s">
        <v>6868</v>
      </c>
      <c r="B6548" s="79" t="s">
        <v>7638</v>
      </c>
    </row>
    <row r="6549" spans="1:2" ht="15">
      <c r="A6549" s="80" t="s">
        <v>6869</v>
      </c>
      <c r="B6549" s="79" t="s">
        <v>7638</v>
      </c>
    </row>
    <row r="6550" spans="1:2" ht="15">
      <c r="A6550" s="80" t="s">
        <v>6870</v>
      </c>
      <c r="B6550" s="79" t="s">
        <v>7638</v>
      </c>
    </row>
    <row r="6551" spans="1:2" ht="15">
      <c r="A6551" s="80" t="s">
        <v>6871</v>
      </c>
      <c r="B6551" s="79" t="s">
        <v>7638</v>
      </c>
    </row>
    <row r="6552" spans="1:2" ht="15">
      <c r="A6552" s="80" t="s">
        <v>6872</v>
      </c>
      <c r="B6552" s="79" t="s">
        <v>7638</v>
      </c>
    </row>
    <row r="6553" spans="1:2" ht="15">
      <c r="A6553" s="80" t="s">
        <v>6873</v>
      </c>
      <c r="B6553" s="79" t="s">
        <v>7638</v>
      </c>
    </row>
    <row r="6554" spans="1:2" ht="15">
      <c r="A6554" s="80" t="s">
        <v>6874</v>
      </c>
      <c r="B6554" s="79" t="s">
        <v>7638</v>
      </c>
    </row>
    <row r="6555" spans="1:2" ht="15">
      <c r="A6555" s="80" t="s">
        <v>6875</v>
      </c>
      <c r="B6555" s="79" t="s">
        <v>7638</v>
      </c>
    </row>
    <row r="6556" spans="1:2" ht="15">
      <c r="A6556" s="80" t="s">
        <v>6876</v>
      </c>
      <c r="B6556" s="79" t="s">
        <v>7638</v>
      </c>
    </row>
    <row r="6557" spans="1:2" ht="15">
      <c r="A6557" s="80" t="s">
        <v>6877</v>
      </c>
      <c r="B6557" s="79" t="s">
        <v>7638</v>
      </c>
    </row>
    <row r="6558" spans="1:2" ht="15">
      <c r="A6558" s="80" t="s">
        <v>6878</v>
      </c>
      <c r="B6558" s="79" t="s">
        <v>7638</v>
      </c>
    </row>
    <row r="6559" spans="1:2" ht="15">
      <c r="A6559" s="80" t="s">
        <v>6879</v>
      </c>
      <c r="B6559" s="79" t="s">
        <v>7638</v>
      </c>
    </row>
    <row r="6560" spans="1:2" ht="15">
      <c r="A6560" s="80" t="s">
        <v>6880</v>
      </c>
      <c r="B6560" s="79" t="s">
        <v>7638</v>
      </c>
    </row>
    <row r="6561" spans="1:2" ht="15">
      <c r="A6561" s="80" t="s">
        <v>6881</v>
      </c>
      <c r="B6561" s="79" t="s">
        <v>7638</v>
      </c>
    </row>
    <row r="6562" spans="1:2" ht="15">
      <c r="A6562" s="80" t="s">
        <v>6882</v>
      </c>
      <c r="B6562" s="79" t="s">
        <v>7638</v>
      </c>
    </row>
    <row r="6563" spans="1:2" ht="15">
      <c r="A6563" s="80" t="s">
        <v>6883</v>
      </c>
      <c r="B6563" s="79" t="s">
        <v>7638</v>
      </c>
    </row>
    <row r="6564" spans="1:2" ht="15">
      <c r="A6564" s="80" t="s">
        <v>6884</v>
      </c>
      <c r="B6564" s="79" t="s">
        <v>7638</v>
      </c>
    </row>
    <row r="6565" spans="1:2" ht="15">
      <c r="A6565" s="80" t="s">
        <v>6885</v>
      </c>
      <c r="B6565" s="79" t="s">
        <v>7638</v>
      </c>
    </row>
    <row r="6566" spans="1:2" ht="15">
      <c r="A6566" s="80" t="s">
        <v>6886</v>
      </c>
      <c r="B6566" s="79" t="s">
        <v>7638</v>
      </c>
    </row>
    <row r="6567" spans="1:2" ht="15">
      <c r="A6567" s="80" t="s">
        <v>6887</v>
      </c>
      <c r="B6567" s="79" t="s">
        <v>7638</v>
      </c>
    </row>
    <row r="6568" spans="1:2" ht="15">
      <c r="A6568" s="80" t="s">
        <v>6888</v>
      </c>
      <c r="B6568" s="79" t="s">
        <v>7638</v>
      </c>
    </row>
    <row r="6569" spans="1:2" ht="15">
      <c r="A6569" s="80" t="s">
        <v>6889</v>
      </c>
      <c r="B6569" s="79" t="s">
        <v>7638</v>
      </c>
    </row>
    <row r="6570" spans="1:2" ht="15">
      <c r="A6570" s="80" t="s">
        <v>6890</v>
      </c>
      <c r="B6570" s="79" t="s">
        <v>7638</v>
      </c>
    </row>
    <row r="6571" spans="1:2" ht="15">
      <c r="A6571" s="80" t="s">
        <v>6891</v>
      </c>
      <c r="B6571" s="79" t="s">
        <v>7638</v>
      </c>
    </row>
    <row r="6572" spans="1:2" ht="15">
      <c r="A6572" s="80" t="s">
        <v>6892</v>
      </c>
      <c r="B6572" s="79" t="s">
        <v>7638</v>
      </c>
    </row>
    <row r="6573" spans="1:2" ht="15">
      <c r="A6573" s="80" t="s">
        <v>6893</v>
      </c>
      <c r="B6573" s="79" t="s">
        <v>7638</v>
      </c>
    </row>
    <row r="6574" spans="1:2" ht="15">
      <c r="A6574" s="80" t="s">
        <v>6894</v>
      </c>
      <c r="B6574" s="79" t="s">
        <v>7638</v>
      </c>
    </row>
    <row r="6575" spans="1:2" ht="15">
      <c r="A6575" s="80" t="s">
        <v>6895</v>
      </c>
      <c r="B6575" s="79" t="s">
        <v>7638</v>
      </c>
    </row>
    <row r="6576" spans="1:2" ht="15">
      <c r="A6576" s="80" t="s">
        <v>6896</v>
      </c>
      <c r="B6576" s="79" t="s">
        <v>7638</v>
      </c>
    </row>
    <row r="6577" spans="1:2" ht="15">
      <c r="A6577" s="80" t="s">
        <v>6897</v>
      </c>
      <c r="B6577" s="79" t="s">
        <v>7638</v>
      </c>
    </row>
    <row r="6578" spans="1:2" ht="15">
      <c r="A6578" s="80" t="s">
        <v>6898</v>
      </c>
      <c r="B6578" s="79" t="s">
        <v>7638</v>
      </c>
    </row>
    <row r="6579" spans="1:2" ht="15">
      <c r="A6579" s="80" t="s">
        <v>6899</v>
      </c>
      <c r="B6579" s="79" t="s">
        <v>7638</v>
      </c>
    </row>
    <row r="6580" spans="1:2" ht="15">
      <c r="A6580" s="80" t="s">
        <v>6900</v>
      </c>
      <c r="B6580" s="79" t="s">
        <v>7638</v>
      </c>
    </row>
    <row r="6581" spans="1:2" ht="15">
      <c r="A6581" s="80" t="s">
        <v>6901</v>
      </c>
      <c r="B6581" s="79" t="s">
        <v>7638</v>
      </c>
    </row>
    <row r="6582" spans="1:2" ht="15">
      <c r="A6582" s="80" t="s">
        <v>6902</v>
      </c>
      <c r="B6582" s="79" t="s">
        <v>7638</v>
      </c>
    </row>
    <row r="6583" spans="1:2" ht="15">
      <c r="A6583" s="80" t="s">
        <v>6903</v>
      </c>
      <c r="B6583" s="79" t="s">
        <v>7638</v>
      </c>
    </row>
    <row r="6584" spans="1:2" ht="15">
      <c r="A6584" s="80" t="s">
        <v>6904</v>
      </c>
      <c r="B6584" s="79" t="s">
        <v>7638</v>
      </c>
    </row>
    <row r="6585" spans="1:2" ht="15">
      <c r="A6585" s="80" t="s">
        <v>6905</v>
      </c>
      <c r="B6585" s="79" t="s">
        <v>7638</v>
      </c>
    </row>
    <row r="6586" spans="1:2" ht="15">
      <c r="A6586" s="80" t="s">
        <v>6906</v>
      </c>
      <c r="B6586" s="79" t="s">
        <v>7638</v>
      </c>
    </row>
    <row r="6587" spans="1:2" ht="15">
      <c r="A6587" s="80" t="s">
        <v>6907</v>
      </c>
      <c r="B6587" s="79" t="s">
        <v>7638</v>
      </c>
    </row>
    <row r="6588" spans="1:2" ht="15">
      <c r="A6588" s="80" t="s">
        <v>6908</v>
      </c>
      <c r="B6588" s="79" t="s">
        <v>7638</v>
      </c>
    </row>
    <row r="6589" spans="1:2" ht="15">
      <c r="A6589" s="80" t="s">
        <v>6909</v>
      </c>
      <c r="B6589" s="79" t="s">
        <v>7638</v>
      </c>
    </row>
    <row r="6590" spans="1:2" ht="15">
      <c r="A6590" s="80" t="s">
        <v>6910</v>
      </c>
      <c r="B6590" s="79" t="s">
        <v>7638</v>
      </c>
    </row>
    <row r="6591" spans="1:2" ht="15">
      <c r="A6591" s="80" t="s">
        <v>6911</v>
      </c>
      <c r="B6591" s="79" t="s">
        <v>7638</v>
      </c>
    </row>
    <row r="6592" spans="1:2" ht="15">
      <c r="A6592" s="80" t="s">
        <v>6912</v>
      </c>
      <c r="B6592" s="79" t="s">
        <v>7638</v>
      </c>
    </row>
    <row r="6593" spans="1:2" ht="15">
      <c r="A6593" s="80" t="s">
        <v>6913</v>
      </c>
      <c r="B6593" s="79" t="s">
        <v>7638</v>
      </c>
    </row>
    <row r="6594" spans="1:2" ht="15">
      <c r="A6594" s="80" t="s">
        <v>6914</v>
      </c>
      <c r="B6594" s="79" t="s">
        <v>7638</v>
      </c>
    </row>
    <row r="6595" spans="1:2" ht="15">
      <c r="A6595" s="80" t="s">
        <v>6915</v>
      </c>
      <c r="B6595" s="79" t="s">
        <v>7638</v>
      </c>
    </row>
    <row r="6596" spans="1:2" ht="15">
      <c r="A6596" s="80" t="s">
        <v>6916</v>
      </c>
      <c r="B6596" s="79" t="s">
        <v>7638</v>
      </c>
    </row>
    <row r="6597" spans="1:2" ht="15">
      <c r="A6597" s="80" t="s">
        <v>6917</v>
      </c>
      <c r="B6597" s="79" t="s">
        <v>7638</v>
      </c>
    </row>
    <row r="6598" spans="1:2" ht="15">
      <c r="A6598" s="80" t="s">
        <v>6918</v>
      </c>
      <c r="B6598" s="79" t="s">
        <v>7638</v>
      </c>
    </row>
    <row r="6599" spans="1:2" ht="15">
      <c r="A6599" s="80" t="s">
        <v>6919</v>
      </c>
      <c r="B6599" s="79" t="s">
        <v>7638</v>
      </c>
    </row>
    <row r="6600" spans="1:2" ht="15">
      <c r="A6600" s="80" t="s">
        <v>6920</v>
      </c>
      <c r="B6600" s="79" t="s">
        <v>7638</v>
      </c>
    </row>
    <row r="6601" spans="1:2" ht="15">
      <c r="A6601" s="80" t="s">
        <v>6921</v>
      </c>
      <c r="B6601" s="79" t="s">
        <v>7638</v>
      </c>
    </row>
    <row r="6602" spans="1:2" ht="15">
      <c r="A6602" s="80" t="s">
        <v>6922</v>
      </c>
      <c r="B6602" s="79" t="s">
        <v>7638</v>
      </c>
    </row>
    <row r="6603" spans="1:2" ht="15">
      <c r="A6603" s="80" t="s">
        <v>6923</v>
      </c>
      <c r="B6603" s="79" t="s">
        <v>7638</v>
      </c>
    </row>
    <row r="6604" spans="1:2" ht="15">
      <c r="A6604" s="80" t="s">
        <v>6924</v>
      </c>
      <c r="B6604" s="79" t="s">
        <v>7638</v>
      </c>
    </row>
    <row r="6605" spans="1:2" ht="15">
      <c r="A6605" s="80" t="s">
        <v>6925</v>
      </c>
      <c r="B6605" s="79" t="s">
        <v>7638</v>
      </c>
    </row>
    <row r="6606" spans="1:2" ht="15">
      <c r="A6606" s="80" t="s">
        <v>6926</v>
      </c>
      <c r="B6606" s="79" t="s">
        <v>7638</v>
      </c>
    </row>
    <row r="6607" spans="1:2" ht="15">
      <c r="A6607" s="80" t="s">
        <v>6927</v>
      </c>
      <c r="B6607" s="79" t="s">
        <v>7638</v>
      </c>
    </row>
    <row r="6608" spans="1:2" ht="15">
      <c r="A6608" s="80" t="s">
        <v>6928</v>
      </c>
      <c r="B6608" s="79" t="s">
        <v>7638</v>
      </c>
    </row>
    <row r="6609" spans="1:2" ht="15">
      <c r="A6609" s="80" t="s">
        <v>6929</v>
      </c>
      <c r="B6609" s="79" t="s">
        <v>7638</v>
      </c>
    </row>
    <row r="6610" spans="1:2" ht="15">
      <c r="A6610" s="80" t="s">
        <v>6930</v>
      </c>
      <c r="B6610" s="79" t="s">
        <v>7638</v>
      </c>
    </row>
    <row r="6611" spans="1:2" ht="15">
      <c r="A6611" s="80" t="s">
        <v>6931</v>
      </c>
      <c r="B6611" s="79" t="s">
        <v>7638</v>
      </c>
    </row>
    <row r="6612" spans="1:2" ht="15">
      <c r="A6612" s="80" t="s">
        <v>6932</v>
      </c>
      <c r="B6612" s="79" t="s">
        <v>7638</v>
      </c>
    </row>
    <row r="6613" spans="1:2" ht="15">
      <c r="A6613" s="80" t="s">
        <v>6933</v>
      </c>
      <c r="B6613" s="79" t="s">
        <v>7638</v>
      </c>
    </row>
    <row r="6614" spans="1:2" ht="15">
      <c r="A6614" s="80" t="s">
        <v>6934</v>
      </c>
      <c r="B6614" s="79" t="s">
        <v>7638</v>
      </c>
    </row>
    <row r="6615" spans="1:2" ht="15">
      <c r="A6615" s="80" t="s">
        <v>6935</v>
      </c>
      <c r="B6615" s="79" t="s">
        <v>7638</v>
      </c>
    </row>
    <row r="6616" spans="1:2" ht="15">
      <c r="A6616" s="80" t="s">
        <v>6936</v>
      </c>
      <c r="B6616" s="79" t="s">
        <v>7638</v>
      </c>
    </row>
    <row r="6617" spans="1:2" ht="15">
      <c r="A6617" s="80" t="s">
        <v>6937</v>
      </c>
      <c r="B6617" s="79" t="s">
        <v>7638</v>
      </c>
    </row>
    <row r="6618" spans="1:2" ht="15">
      <c r="A6618" s="80" t="s">
        <v>6938</v>
      </c>
      <c r="B6618" s="79" t="s">
        <v>7638</v>
      </c>
    </row>
    <row r="6619" spans="1:2" ht="15">
      <c r="A6619" s="80" t="s">
        <v>6939</v>
      </c>
      <c r="B6619" s="79" t="s">
        <v>7638</v>
      </c>
    </row>
    <row r="6620" spans="1:2" ht="15">
      <c r="A6620" s="80" t="s">
        <v>6940</v>
      </c>
      <c r="B6620" s="79" t="s">
        <v>7638</v>
      </c>
    </row>
    <row r="6621" spans="1:2" ht="15">
      <c r="A6621" s="80" t="s">
        <v>6941</v>
      </c>
      <c r="B6621" s="79" t="s">
        <v>7638</v>
      </c>
    </row>
    <row r="6622" spans="1:2" ht="15">
      <c r="A6622" s="80" t="s">
        <v>6942</v>
      </c>
      <c r="B6622" s="79" t="s">
        <v>7638</v>
      </c>
    </row>
    <row r="6623" spans="1:2" ht="15">
      <c r="A6623" s="80" t="s">
        <v>6943</v>
      </c>
      <c r="B6623" s="79" t="s">
        <v>7638</v>
      </c>
    </row>
    <row r="6624" spans="1:2" ht="15">
      <c r="A6624" s="80" t="s">
        <v>6944</v>
      </c>
      <c r="B6624" s="79" t="s">
        <v>7638</v>
      </c>
    </row>
    <row r="6625" spans="1:2" ht="15">
      <c r="A6625" s="80" t="s">
        <v>6945</v>
      </c>
      <c r="B6625" s="79" t="s">
        <v>7638</v>
      </c>
    </row>
    <row r="6626" spans="1:2" ht="15">
      <c r="A6626" s="80" t="s">
        <v>6946</v>
      </c>
      <c r="B6626" s="79" t="s">
        <v>7638</v>
      </c>
    </row>
    <row r="6627" spans="1:2" ht="15">
      <c r="A6627" s="80" t="s">
        <v>6947</v>
      </c>
      <c r="B6627" s="79" t="s">
        <v>7638</v>
      </c>
    </row>
    <row r="6628" spans="1:2" ht="15">
      <c r="A6628" s="80" t="s">
        <v>6948</v>
      </c>
      <c r="B6628" s="79" t="s">
        <v>7638</v>
      </c>
    </row>
    <row r="6629" spans="1:2" ht="15">
      <c r="A6629" s="80" t="s">
        <v>6949</v>
      </c>
      <c r="B6629" s="79" t="s">
        <v>7638</v>
      </c>
    </row>
    <row r="6630" spans="1:2" ht="15">
      <c r="A6630" s="80" t="s">
        <v>6950</v>
      </c>
      <c r="B6630" s="79" t="s">
        <v>7638</v>
      </c>
    </row>
    <row r="6631" spans="1:2" ht="15">
      <c r="A6631" s="80" t="s">
        <v>6951</v>
      </c>
      <c r="B6631" s="79" t="s">
        <v>7638</v>
      </c>
    </row>
    <row r="6632" spans="1:2" ht="15">
      <c r="A6632" s="80" t="s">
        <v>6952</v>
      </c>
      <c r="B6632" s="79" t="s">
        <v>7638</v>
      </c>
    </row>
    <row r="6633" spans="1:2" ht="15">
      <c r="A6633" s="80" t="s">
        <v>6953</v>
      </c>
      <c r="B6633" s="79" t="s">
        <v>7638</v>
      </c>
    </row>
    <row r="6634" spans="1:2" ht="15">
      <c r="A6634" s="80" t="s">
        <v>6954</v>
      </c>
      <c r="B6634" s="79" t="s">
        <v>7638</v>
      </c>
    </row>
    <row r="6635" spans="1:2" ht="15">
      <c r="A6635" s="80" t="s">
        <v>6955</v>
      </c>
      <c r="B6635" s="79" t="s">
        <v>7638</v>
      </c>
    </row>
    <row r="6636" spans="1:2" ht="15">
      <c r="A6636" s="80" t="s">
        <v>6956</v>
      </c>
      <c r="B6636" s="79" t="s">
        <v>7638</v>
      </c>
    </row>
    <row r="6637" spans="1:2" ht="15">
      <c r="A6637" s="80" t="s">
        <v>6957</v>
      </c>
      <c r="B6637" s="79" t="s">
        <v>7638</v>
      </c>
    </row>
    <row r="6638" spans="1:2" ht="15">
      <c r="A6638" s="80" t="s">
        <v>6958</v>
      </c>
      <c r="B6638" s="79" t="s">
        <v>7638</v>
      </c>
    </row>
    <row r="6639" spans="1:2" ht="15">
      <c r="A6639" s="80" t="s">
        <v>6959</v>
      </c>
      <c r="B6639" s="79" t="s">
        <v>7638</v>
      </c>
    </row>
    <row r="6640" spans="1:2" ht="15">
      <c r="A6640" s="80" t="s">
        <v>6960</v>
      </c>
      <c r="B6640" s="79" t="s">
        <v>7638</v>
      </c>
    </row>
    <row r="6641" spans="1:2" ht="15">
      <c r="A6641" s="80" t="s">
        <v>6961</v>
      </c>
      <c r="B6641" s="79" t="s">
        <v>7638</v>
      </c>
    </row>
    <row r="6642" spans="1:2" ht="15">
      <c r="A6642" s="80" t="s">
        <v>6962</v>
      </c>
      <c r="B6642" s="79" t="s">
        <v>7638</v>
      </c>
    </row>
    <row r="6643" spans="1:2" ht="15">
      <c r="A6643" s="80" t="s">
        <v>6963</v>
      </c>
      <c r="B6643" s="79" t="s">
        <v>7638</v>
      </c>
    </row>
    <row r="6644" spans="1:2" ht="15">
      <c r="A6644" s="80" t="s">
        <v>6964</v>
      </c>
      <c r="B6644" s="79" t="s">
        <v>7638</v>
      </c>
    </row>
    <row r="6645" spans="1:2" ht="15">
      <c r="A6645" s="80" t="s">
        <v>6965</v>
      </c>
      <c r="B6645" s="79" t="s">
        <v>7638</v>
      </c>
    </row>
    <row r="6646" spans="1:2" ht="15">
      <c r="A6646" s="80" t="s">
        <v>6966</v>
      </c>
      <c r="B6646" s="79" t="s">
        <v>7638</v>
      </c>
    </row>
    <row r="6647" spans="1:2" ht="15">
      <c r="A6647" s="80" t="s">
        <v>6967</v>
      </c>
      <c r="B6647" s="79" t="s">
        <v>7638</v>
      </c>
    </row>
    <row r="6648" spans="1:2" ht="15">
      <c r="A6648" s="80" t="s">
        <v>6968</v>
      </c>
      <c r="B6648" s="79" t="s">
        <v>7638</v>
      </c>
    </row>
    <row r="6649" spans="1:2" ht="15">
      <c r="A6649" s="80" t="s">
        <v>6969</v>
      </c>
      <c r="B6649" s="79" t="s">
        <v>7638</v>
      </c>
    </row>
    <row r="6650" spans="1:2" ht="15">
      <c r="A6650" s="80" t="s">
        <v>6970</v>
      </c>
      <c r="B6650" s="79" t="s">
        <v>7638</v>
      </c>
    </row>
    <row r="6651" spans="1:2" ht="15">
      <c r="A6651" s="80" t="s">
        <v>6971</v>
      </c>
      <c r="B6651" s="79" t="s">
        <v>7638</v>
      </c>
    </row>
    <row r="6652" spans="1:2" ht="15">
      <c r="A6652" s="80" t="s">
        <v>6972</v>
      </c>
      <c r="B6652" s="79" t="s">
        <v>7638</v>
      </c>
    </row>
    <row r="6653" spans="1:2" ht="15">
      <c r="A6653" s="80" t="s">
        <v>6973</v>
      </c>
      <c r="B6653" s="79" t="s">
        <v>7638</v>
      </c>
    </row>
    <row r="6654" spans="1:2" ht="15">
      <c r="A6654" s="80" t="s">
        <v>6974</v>
      </c>
      <c r="B6654" s="79" t="s">
        <v>7638</v>
      </c>
    </row>
    <row r="6655" spans="1:2" ht="15">
      <c r="A6655" s="80" t="s">
        <v>6975</v>
      </c>
      <c r="B6655" s="79" t="s">
        <v>7638</v>
      </c>
    </row>
    <row r="6656" spans="1:2" ht="15">
      <c r="A6656" s="80" t="s">
        <v>6976</v>
      </c>
      <c r="B6656" s="79" t="s">
        <v>7638</v>
      </c>
    </row>
    <row r="6657" spans="1:2" ht="15">
      <c r="A6657" s="80" t="s">
        <v>6977</v>
      </c>
      <c r="B6657" s="79" t="s">
        <v>7638</v>
      </c>
    </row>
    <row r="6658" spans="1:2" ht="15">
      <c r="A6658" s="80" t="s">
        <v>6978</v>
      </c>
      <c r="B6658" s="79" t="s">
        <v>7638</v>
      </c>
    </row>
    <row r="6659" spans="1:2" ht="15">
      <c r="A6659" s="80" t="s">
        <v>6979</v>
      </c>
      <c r="B6659" s="79" t="s">
        <v>7638</v>
      </c>
    </row>
    <row r="6660" spans="1:2" ht="15">
      <c r="A6660" s="80" t="s">
        <v>6980</v>
      </c>
      <c r="B6660" s="79" t="s">
        <v>7638</v>
      </c>
    </row>
    <row r="6661" spans="1:2" ht="15">
      <c r="A6661" s="80" t="s">
        <v>6981</v>
      </c>
      <c r="B6661" s="79" t="s">
        <v>7638</v>
      </c>
    </row>
    <row r="6662" spans="1:2" ht="15">
      <c r="A6662" s="80" t="s">
        <v>6982</v>
      </c>
      <c r="B6662" s="79" t="s">
        <v>7638</v>
      </c>
    </row>
    <row r="6663" spans="1:2" ht="15">
      <c r="A6663" s="80" t="s">
        <v>6983</v>
      </c>
      <c r="B6663" s="79" t="s">
        <v>7638</v>
      </c>
    </row>
    <row r="6664" spans="1:2" ht="15">
      <c r="A6664" s="80" t="s">
        <v>6984</v>
      </c>
      <c r="B6664" s="79" t="s">
        <v>7638</v>
      </c>
    </row>
    <row r="6665" spans="1:2" ht="15">
      <c r="A6665" s="80" t="s">
        <v>6985</v>
      </c>
      <c r="B6665" s="79" t="s">
        <v>7638</v>
      </c>
    </row>
    <row r="6666" spans="1:2" ht="15">
      <c r="A6666" s="80" t="s">
        <v>6986</v>
      </c>
      <c r="B6666" s="79" t="s">
        <v>7638</v>
      </c>
    </row>
    <row r="6667" spans="1:2" ht="15">
      <c r="A6667" s="80" t="s">
        <v>6987</v>
      </c>
      <c r="B6667" s="79" t="s">
        <v>7638</v>
      </c>
    </row>
    <row r="6668" spans="1:2" ht="15">
      <c r="A6668" s="80" t="s">
        <v>6988</v>
      </c>
      <c r="B6668" s="79" t="s">
        <v>7638</v>
      </c>
    </row>
    <row r="6669" spans="1:2" ht="15">
      <c r="A6669" s="80" t="s">
        <v>6989</v>
      </c>
      <c r="B6669" s="79" t="s">
        <v>7638</v>
      </c>
    </row>
    <row r="6670" spans="1:2" ht="15">
      <c r="A6670" s="80" t="s">
        <v>6990</v>
      </c>
      <c r="B6670" s="79" t="s">
        <v>7638</v>
      </c>
    </row>
    <row r="6671" spans="1:2" ht="15">
      <c r="A6671" s="80" t="s">
        <v>6991</v>
      </c>
      <c r="B6671" s="79" t="s">
        <v>7638</v>
      </c>
    </row>
    <row r="6672" spans="1:2" ht="15">
      <c r="A6672" s="80" t="s">
        <v>6992</v>
      </c>
      <c r="B6672" s="79" t="s">
        <v>7638</v>
      </c>
    </row>
    <row r="6673" spans="1:2" ht="15">
      <c r="A6673" s="80" t="s">
        <v>6993</v>
      </c>
      <c r="B6673" s="79" t="s">
        <v>7638</v>
      </c>
    </row>
    <row r="6674" spans="1:2" ht="15">
      <c r="A6674" s="80" t="s">
        <v>6994</v>
      </c>
      <c r="B6674" s="79" t="s">
        <v>7638</v>
      </c>
    </row>
    <row r="6675" spans="1:2" ht="15">
      <c r="A6675" s="80" t="s">
        <v>6995</v>
      </c>
      <c r="B6675" s="79" t="s">
        <v>7638</v>
      </c>
    </row>
    <row r="6676" spans="1:2" ht="15">
      <c r="A6676" s="80" t="s">
        <v>6996</v>
      </c>
      <c r="B6676" s="79" t="s">
        <v>7638</v>
      </c>
    </row>
    <row r="6677" spans="1:2" ht="15">
      <c r="A6677" s="80" t="s">
        <v>6997</v>
      </c>
      <c r="B6677" s="79" t="s">
        <v>7638</v>
      </c>
    </row>
    <row r="6678" spans="1:2" ht="15">
      <c r="A6678" s="80" t="s">
        <v>6998</v>
      </c>
      <c r="B6678" s="79" t="s">
        <v>7638</v>
      </c>
    </row>
    <row r="6679" spans="1:2" ht="15">
      <c r="A6679" s="80" t="s">
        <v>6999</v>
      </c>
      <c r="B6679" s="79" t="s">
        <v>7638</v>
      </c>
    </row>
    <row r="6680" spans="1:2" ht="15">
      <c r="A6680" s="80" t="s">
        <v>7000</v>
      </c>
      <c r="B6680" s="79" t="s">
        <v>7638</v>
      </c>
    </row>
    <row r="6681" spans="1:2" ht="15">
      <c r="A6681" s="80" t="s">
        <v>7001</v>
      </c>
      <c r="B6681" s="79" t="s">
        <v>7638</v>
      </c>
    </row>
    <row r="6682" spans="1:2" ht="15">
      <c r="A6682" s="80" t="s">
        <v>7002</v>
      </c>
      <c r="B6682" s="79" t="s">
        <v>7638</v>
      </c>
    </row>
    <row r="6683" spans="1:2" ht="15">
      <c r="A6683" s="80" t="s">
        <v>7003</v>
      </c>
      <c r="B6683" s="79" t="s">
        <v>7638</v>
      </c>
    </row>
    <row r="6684" spans="1:2" ht="15">
      <c r="A6684" s="80" t="s">
        <v>7004</v>
      </c>
      <c r="B6684" s="79" t="s">
        <v>7638</v>
      </c>
    </row>
    <row r="6685" spans="1:2" ht="15">
      <c r="A6685" s="80" t="s">
        <v>7005</v>
      </c>
      <c r="B6685" s="79" t="s">
        <v>7638</v>
      </c>
    </row>
    <row r="6686" spans="1:2" ht="15">
      <c r="A6686" s="80" t="s">
        <v>7006</v>
      </c>
      <c r="B6686" s="79" t="s">
        <v>7638</v>
      </c>
    </row>
    <row r="6687" spans="1:2" ht="15">
      <c r="A6687" s="80" t="s">
        <v>7007</v>
      </c>
      <c r="B6687" s="79" t="s">
        <v>7638</v>
      </c>
    </row>
    <row r="6688" spans="1:2" ht="15">
      <c r="A6688" s="80" t="s">
        <v>7008</v>
      </c>
      <c r="B6688" s="79" t="s">
        <v>7638</v>
      </c>
    </row>
    <row r="6689" spans="1:2" ht="15">
      <c r="A6689" s="80" t="s">
        <v>7009</v>
      </c>
      <c r="B6689" s="79" t="s">
        <v>7638</v>
      </c>
    </row>
    <row r="6690" spans="1:2" ht="15">
      <c r="A6690" s="80" t="s">
        <v>7010</v>
      </c>
      <c r="B6690" s="79" t="s">
        <v>7638</v>
      </c>
    </row>
    <row r="6691" spans="1:2" ht="15">
      <c r="A6691" s="80" t="s">
        <v>7011</v>
      </c>
      <c r="B6691" s="79" t="s">
        <v>7638</v>
      </c>
    </row>
    <row r="6692" spans="1:2" ht="15">
      <c r="A6692" s="80" t="s">
        <v>7012</v>
      </c>
      <c r="B6692" s="79" t="s">
        <v>7638</v>
      </c>
    </row>
    <row r="6693" spans="1:2" ht="15">
      <c r="A6693" s="80" t="s">
        <v>7013</v>
      </c>
      <c r="B6693" s="79" t="s">
        <v>7638</v>
      </c>
    </row>
    <row r="6694" spans="1:2" ht="15">
      <c r="A6694" s="80" t="s">
        <v>7014</v>
      </c>
      <c r="B6694" s="79" t="s">
        <v>7638</v>
      </c>
    </row>
    <row r="6695" spans="1:2" ht="15">
      <c r="A6695" s="80" t="s">
        <v>7015</v>
      </c>
      <c r="B6695" s="79" t="s">
        <v>7638</v>
      </c>
    </row>
    <row r="6696" spans="1:2" ht="15">
      <c r="A6696" s="80" t="s">
        <v>7016</v>
      </c>
      <c r="B6696" s="79" t="s">
        <v>7638</v>
      </c>
    </row>
    <row r="6697" spans="1:2" ht="15">
      <c r="A6697" s="80" t="s">
        <v>7017</v>
      </c>
      <c r="B6697" s="79" t="s">
        <v>7638</v>
      </c>
    </row>
    <row r="6698" spans="1:2" ht="15">
      <c r="A6698" s="80" t="s">
        <v>7018</v>
      </c>
      <c r="B6698" s="79" t="s">
        <v>7638</v>
      </c>
    </row>
    <row r="6699" spans="1:2" ht="15">
      <c r="A6699" s="80" t="s">
        <v>7019</v>
      </c>
      <c r="B6699" s="79" t="s">
        <v>7638</v>
      </c>
    </row>
    <row r="6700" spans="1:2" ht="15">
      <c r="A6700" s="80" t="s">
        <v>7020</v>
      </c>
      <c r="B6700" s="79" t="s">
        <v>7638</v>
      </c>
    </row>
    <row r="6701" spans="1:2" ht="15">
      <c r="A6701" s="80" t="s">
        <v>7021</v>
      </c>
      <c r="B6701" s="79" t="s">
        <v>7638</v>
      </c>
    </row>
    <row r="6702" spans="1:2" ht="15">
      <c r="A6702" s="80" t="s">
        <v>7022</v>
      </c>
      <c r="B6702" s="79" t="s">
        <v>7638</v>
      </c>
    </row>
    <row r="6703" spans="1:2" ht="15">
      <c r="A6703" s="80" t="s">
        <v>7023</v>
      </c>
      <c r="B6703" s="79" t="s">
        <v>7638</v>
      </c>
    </row>
    <row r="6704" spans="1:2" ht="15">
      <c r="A6704" s="80" t="s">
        <v>7024</v>
      </c>
      <c r="B6704" s="79" t="s">
        <v>7638</v>
      </c>
    </row>
    <row r="6705" spans="1:2" ht="15">
      <c r="A6705" s="80" t="s">
        <v>7025</v>
      </c>
      <c r="B6705" s="79" t="s">
        <v>7638</v>
      </c>
    </row>
    <row r="6706" spans="1:2" ht="15">
      <c r="A6706" s="80" t="s">
        <v>7026</v>
      </c>
      <c r="B6706" s="79" t="s">
        <v>7638</v>
      </c>
    </row>
    <row r="6707" spans="1:2" ht="15">
      <c r="A6707" s="80" t="s">
        <v>7027</v>
      </c>
      <c r="B6707" s="79" t="s">
        <v>7638</v>
      </c>
    </row>
    <row r="6708" spans="1:2" ht="15">
      <c r="A6708" s="80" t="s">
        <v>7028</v>
      </c>
      <c r="B6708" s="79" t="s">
        <v>7638</v>
      </c>
    </row>
    <row r="6709" spans="1:2" ht="15">
      <c r="A6709" s="80" t="s">
        <v>7029</v>
      </c>
      <c r="B6709" s="79" t="s">
        <v>7638</v>
      </c>
    </row>
    <row r="6710" spans="1:2" ht="15">
      <c r="A6710" s="80" t="s">
        <v>7030</v>
      </c>
      <c r="B6710" s="79" t="s">
        <v>7638</v>
      </c>
    </row>
    <row r="6711" spans="1:2" ht="15">
      <c r="A6711" s="80" t="s">
        <v>7031</v>
      </c>
      <c r="B6711" s="79" t="s">
        <v>7638</v>
      </c>
    </row>
    <row r="6712" spans="1:2" ht="15">
      <c r="A6712" s="80" t="s">
        <v>7032</v>
      </c>
      <c r="B6712" s="79" t="s">
        <v>7638</v>
      </c>
    </row>
    <row r="6713" spans="1:2" ht="15">
      <c r="A6713" s="80" t="s">
        <v>7033</v>
      </c>
      <c r="B6713" s="79" t="s">
        <v>7638</v>
      </c>
    </row>
    <row r="6714" spans="1:2" ht="15">
      <c r="A6714" s="80" t="s">
        <v>7034</v>
      </c>
      <c r="B6714" s="79" t="s">
        <v>7638</v>
      </c>
    </row>
    <row r="6715" spans="1:2" ht="15">
      <c r="A6715" s="80" t="s">
        <v>7035</v>
      </c>
      <c r="B6715" s="79" t="s">
        <v>7638</v>
      </c>
    </row>
    <row r="6716" spans="1:2" ht="15">
      <c r="A6716" s="80" t="s">
        <v>7036</v>
      </c>
      <c r="B6716" s="79" t="s">
        <v>7638</v>
      </c>
    </row>
    <row r="6717" spans="1:2" ht="15">
      <c r="A6717" s="80" t="s">
        <v>7037</v>
      </c>
      <c r="B6717" s="79" t="s">
        <v>7638</v>
      </c>
    </row>
    <row r="6718" spans="1:2" ht="15">
      <c r="A6718" s="80" t="s">
        <v>7038</v>
      </c>
      <c r="B6718" s="79" t="s">
        <v>7638</v>
      </c>
    </row>
    <row r="6719" spans="1:2" ht="15">
      <c r="A6719" s="80" t="s">
        <v>7039</v>
      </c>
      <c r="B6719" s="79" t="s">
        <v>7638</v>
      </c>
    </row>
    <row r="6720" spans="1:2" ht="15">
      <c r="A6720" s="80" t="s">
        <v>7040</v>
      </c>
      <c r="B6720" s="79" t="s">
        <v>7638</v>
      </c>
    </row>
    <row r="6721" spans="1:2" ht="15">
      <c r="A6721" s="80" t="s">
        <v>7041</v>
      </c>
      <c r="B6721" s="79" t="s">
        <v>7638</v>
      </c>
    </row>
    <row r="6722" spans="1:2" ht="15">
      <c r="A6722" s="80" t="s">
        <v>7042</v>
      </c>
      <c r="B6722" s="79" t="s">
        <v>7638</v>
      </c>
    </row>
    <row r="6723" spans="1:2" ht="15">
      <c r="A6723" s="80" t="s">
        <v>7043</v>
      </c>
      <c r="B6723" s="79" t="s">
        <v>7638</v>
      </c>
    </row>
    <row r="6724" spans="1:2" ht="15">
      <c r="A6724" s="80" t="s">
        <v>7044</v>
      </c>
      <c r="B6724" s="79" t="s">
        <v>7638</v>
      </c>
    </row>
    <row r="6725" spans="1:2" ht="15">
      <c r="A6725" s="80" t="s">
        <v>7045</v>
      </c>
      <c r="B6725" s="79" t="s">
        <v>7638</v>
      </c>
    </row>
    <row r="6726" spans="1:2" ht="15">
      <c r="A6726" s="80" t="s">
        <v>7046</v>
      </c>
      <c r="B6726" s="79" t="s">
        <v>7638</v>
      </c>
    </row>
    <row r="6727" spans="1:2" ht="15">
      <c r="A6727" s="80" t="s">
        <v>7047</v>
      </c>
      <c r="B6727" s="79" t="s">
        <v>7638</v>
      </c>
    </row>
    <row r="6728" spans="1:2" ht="15">
      <c r="A6728" s="80" t="s">
        <v>7048</v>
      </c>
      <c r="B6728" s="79" t="s">
        <v>7638</v>
      </c>
    </row>
    <row r="6729" spans="1:2" ht="15">
      <c r="A6729" s="80" t="s">
        <v>7049</v>
      </c>
      <c r="B6729" s="79" t="s">
        <v>7638</v>
      </c>
    </row>
    <row r="6730" spans="1:2" ht="15">
      <c r="A6730" s="80" t="s">
        <v>7050</v>
      </c>
      <c r="B6730" s="79" t="s">
        <v>7638</v>
      </c>
    </row>
    <row r="6731" spans="1:2" ht="15">
      <c r="A6731" s="80" t="s">
        <v>7051</v>
      </c>
      <c r="B6731" s="79" t="s">
        <v>7638</v>
      </c>
    </row>
    <row r="6732" spans="1:2" ht="15">
      <c r="A6732" s="80" t="s">
        <v>7052</v>
      </c>
      <c r="B6732" s="79" t="s">
        <v>7638</v>
      </c>
    </row>
    <row r="6733" spans="1:2" ht="15">
      <c r="A6733" s="80" t="s">
        <v>7053</v>
      </c>
      <c r="B6733" s="79" t="s">
        <v>7638</v>
      </c>
    </row>
    <row r="6734" spans="1:2" ht="15">
      <c r="A6734" s="80" t="s">
        <v>7054</v>
      </c>
      <c r="B6734" s="79" t="s">
        <v>7638</v>
      </c>
    </row>
    <row r="6735" spans="1:2" ht="15">
      <c r="A6735" s="80" t="s">
        <v>7055</v>
      </c>
      <c r="B6735" s="79" t="s">
        <v>7638</v>
      </c>
    </row>
    <row r="6736" spans="1:2" ht="15">
      <c r="A6736" s="80" t="s">
        <v>7056</v>
      </c>
      <c r="B6736" s="79" t="s">
        <v>7638</v>
      </c>
    </row>
    <row r="6737" spans="1:2" ht="15">
      <c r="A6737" s="80" t="s">
        <v>7057</v>
      </c>
      <c r="B6737" s="79" t="s">
        <v>7638</v>
      </c>
    </row>
    <row r="6738" spans="1:2" ht="15">
      <c r="A6738" s="80" t="s">
        <v>7058</v>
      </c>
      <c r="B6738" s="79" t="s">
        <v>7638</v>
      </c>
    </row>
    <row r="6739" spans="1:2" ht="15">
      <c r="A6739" s="80" t="s">
        <v>7059</v>
      </c>
      <c r="B6739" s="79" t="s">
        <v>7638</v>
      </c>
    </row>
    <row r="6740" spans="1:2" ht="15">
      <c r="A6740" s="80" t="s">
        <v>7060</v>
      </c>
      <c r="B6740" s="79" t="s">
        <v>7638</v>
      </c>
    </row>
    <row r="6741" spans="1:2" ht="15">
      <c r="A6741" s="80" t="s">
        <v>7061</v>
      </c>
      <c r="B6741" s="79" t="s">
        <v>7638</v>
      </c>
    </row>
    <row r="6742" spans="1:2" ht="15">
      <c r="A6742" s="80" t="s">
        <v>7062</v>
      </c>
      <c r="B6742" s="79" t="s">
        <v>7638</v>
      </c>
    </row>
    <row r="6743" spans="1:2" ht="15">
      <c r="A6743" s="80" t="s">
        <v>7063</v>
      </c>
      <c r="B6743" s="79" t="s">
        <v>7638</v>
      </c>
    </row>
    <row r="6744" spans="1:2" ht="15">
      <c r="A6744" s="80" t="s">
        <v>7064</v>
      </c>
      <c r="B6744" s="79" t="s">
        <v>7638</v>
      </c>
    </row>
    <row r="6745" spans="1:2" ht="15">
      <c r="A6745" s="80" t="s">
        <v>7065</v>
      </c>
      <c r="B6745" s="79" t="s">
        <v>7638</v>
      </c>
    </row>
    <row r="6746" spans="1:2" ht="15">
      <c r="A6746" s="80" t="s">
        <v>7066</v>
      </c>
      <c r="B6746" s="79" t="s">
        <v>7638</v>
      </c>
    </row>
    <row r="6747" spans="1:2" ht="15">
      <c r="A6747" s="80" t="s">
        <v>7067</v>
      </c>
      <c r="B6747" s="79" t="s">
        <v>7638</v>
      </c>
    </row>
    <row r="6748" spans="1:2" ht="15">
      <c r="A6748" s="80" t="s">
        <v>7068</v>
      </c>
      <c r="B6748" s="79" t="s">
        <v>7638</v>
      </c>
    </row>
    <row r="6749" spans="1:2" ht="15">
      <c r="A6749" s="80" t="s">
        <v>7069</v>
      </c>
      <c r="B6749" s="79" t="s">
        <v>7638</v>
      </c>
    </row>
    <row r="6750" spans="1:2" ht="15">
      <c r="A6750" s="80" t="s">
        <v>7070</v>
      </c>
      <c r="B6750" s="79" t="s">
        <v>7638</v>
      </c>
    </row>
    <row r="6751" spans="1:2" ht="15">
      <c r="A6751" s="80" t="s">
        <v>7071</v>
      </c>
      <c r="B6751" s="79" t="s">
        <v>7638</v>
      </c>
    </row>
    <row r="6752" spans="1:2" ht="15">
      <c r="A6752" s="80" t="s">
        <v>7072</v>
      </c>
      <c r="B6752" s="79" t="s">
        <v>7638</v>
      </c>
    </row>
    <row r="6753" spans="1:2" ht="15">
      <c r="A6753" s="80" t="s">
        <v>7073</v>
      </c>
      <c r="B6753" s="79" t="s">
        <v>7638</v>
      </c>
    </row>
    <row r="6754" spans="1:2" ht="15">
      <c r="A6754" s="80" t="s">
        <v>7074</v>
      </c>
      <c r="B6754" s="79" t="s">
        <v>7638</v>
      </c>
    </row>
    <row r="6755" spans="1:2" ht="15">
      <c r="A6755" s="80" t="s">
        <v>7075</v>
      </c>
      <c r="B6755" s="79" t="s">
        <v>7638</v>
      </c>
    </row>
    <row r="6756" spans="1:2" ht="15">
      <c r="A6756" s="80" t="s">
        <v>7076</v>
      </c>
      <c r="B6756" s="79" t="s">
        <v>7638</v>
      </c>
    </row>
    <row r="6757" spans="1:2" ht="15">
      <c r="A6757" s="80" t="s">
        <v>7077</v>
      </c>
      <c r="B6757" s="79" t="s">
        <v>7638</v>
      </c>
    </row>
    <row r="6758" spans="1:2" ht="15">
      <c r="A6758" s="80" t="s">
        <v>7078</v>
      </c>
      <c r="B6758" s="79" t="s">
        <v>7638</v>
      </c>
    </row>
    <row r="6759" spans="1:2" ht="15">
      <c r="A6759" s="80" t="s">
        <v>7079</v>
      </c>
      <c r="B6759" s="79" t="s">
        <v>7638</v>
      </c>
    </row>
    <row r="6760" spans="1:2" ht="15">
      <c r="A6760" s="80" t="s">
        <v>7080</v>
      </c>
      <c r="B6760" s="79" t="s">
        <v>7638</v>
      </c>
    </row>
    <row r="6761" spans="1:2" ht="15">
      <c r="A6761" s="80" t="s">
        <v>7081</v>
      </c>
      <c r="B6761" s="79" t="s">
        <v>7638</v>
      </c>
    </row>
    <row r="6762" spans="1:2" ht="15">
      <c r="A6762" s="80" t="s">
        <v>7082</v>
      </c>
      <c r="B6762" s="79" t="s">
        <v>7638</v>
      </c>
    </row>
    <row r="6763" spans="1:2" ht="15">
      <c r="A6763" s="80" t="s">
        <v>7083</v>
      </c>
      <c r="B6763" s="79" t="s">
        <v>7638</v>
      </c>
    </row>
    <row r="6764" spans="1:2" ht="15">
      <c r="A6764" s="80" t="s">
        <v>7084</v>
      </c>
      <c r="B6764" s="79" t="s">
        <v>7638</v>
      </c>
    </row>
    <row r="6765" spans="1:2" ht="15">
      <c r="A6765" s="80" t="s">
        <v>7085</v>
      </c>
      <c r="B6765" s="79" t="s">
        <v>7638</v>
      </c>
    </row>
    <row r="6766" spans="1:2" ht="15">
      <c r="A6766" s="80" t="s">
        <v>7086</v>
      </c>
      <c r="B6766" s="79" t="s">
        <v>7638</v>
      </c>
    </row>
    <row r="6767" spans="1:2" ht="15">
      <c r="A6767" s="80" t="s">
        <v>7087</v>
      </c>
      <c r="B6767" s="79" t="s">
        <v>7638</v>
      </c>
    </row>
    <row r="6768" spans="1:2" ht="15">
      <c r="A6768" s="80" t="s">
        <v>7088</v>
      </c>
      <c r="B6768" s="79" t="s">
        <v>7638</v>
      </c>
    </row>
    <row r="6769" spans="1:2" ht="15">
      <c r="A6769" s="80" t="s">
        <v>7089</v>
      </c>
      <c r="B6769" s="79" t="s">
        <v>7638</v>
      </c>
    </row>
    <row r="6770" spans="1:2" ht="15">
      <c r="A6770" s="80" t="s">
        <v>7090</v>
      </c>
      <c r="B6770" s="79" t="s">
        <v>7638</v>
      </c>
    </row>
    <row r="6771" spans="1:2" ht="15">
      <c r="A6771" s="80" t="s">
        <v>7091</v>
      </c>
      <c r="B6771" s="79" t="s">
        <v>7638</v>
      </c>
    </row>
    <row r="6772" spans="1:2" ht="15">
      <c r="A6772" s="80" t="s">
        <v>7092</v>
      </c>
      <c r="B6772" s="79" t="s">
        <v>7638</v>
      </c>
    </row>
    <row r="6773" spans="1:2" ht="15">
      <c r="A6773" s="80" t="s">
        <v>7093</v>
      </c>
      <c r="B6773" s="79" t="s">
        <v>7638</v>
      </c>
    </row>
    <row r="6774" spans="1:2" ht="15">
      <c r="A6774" s="80" t="s">
        <v>7094</v>
      </c>
      <c r="B6774" s="79" t="s">
        <v>7638</v>
      </c>
    </row>
    <row r="6775" spans="1:2" ht="15">
      <c r="A6775" s="80" t="s">
        <v>7095</v>
      </c>
      <c r="B6775" s="79" t="s">
        <v>7638</v>
      </c>
    </row>
    <row r="6776" spans="1:2" ht="15">
      <c r="A6776" s="80" t="s">
        <v>7096</v>
      </c>
      <c r="B6776" s="79" t="s">
        <v>7638</v>
      </c>
    </row>
    <row r="6777" spans="1:2" ht="15">
      <c r="A6777" s="80" t="s">
        <v>7097</v>
      </c>
      <c r="B6777" s="79" t="s">
        <v>7638</v>
      </c>
    </row>
    <row r="6778" spans="1:2" ht="15">
      <c r="A6778" s="80" t="s">
        <v>7098</v>
      </c>
      <c r="B6778" s="79" t="s">
        <v>7638</v>
      </c>
    </row>
    <row r="6779" spans="1:2" ht="15">
      <c r="A6779" s="80" t="s">
        <v>7099</v>
      </c>
      <c r="B6779" s="79" t="s">
        <v>7638</v>
      </c>
    </row>
    <row r="6780" spans="1:2" ht="15">
      <c r="A6780" s="80" t="s">
        <v>7100</v>
      </c>
      <c r="B6780" s="79" t="s">
        <v>7638</v>
      </c>
    </row>
    <row r="6781" spans="1:2" ht="15">
      <c r="A6781" s="80" t="s">
        <v>7101</v>
      </c>
      <c r="B6781" s="79" t="s">
        <v>7638</v>
      </c>
    </row>
    <row r="6782" spans="1:2" ht="15">
      <c r="A6782" s="80" t="s">
        <v>7102</v>
      </c>
      <c r="B6782" s="79" t="s">
        <v>7638</v>
      </c>
    </row>
    <row r="6783" spans="1:2" ht="15">
      <c r="A6783" s="80" t="s">
        <v>7103</v>
      </c>
      <c r="B6783" s="79" t="s">
        <v>7638</v>
      </c>
    </row>
    <row r="6784" spans="1:2" ht="15">
      <c r="A6784" s="80" t="s">
        <v>7104</v>
      </c>
      <c r="B6784" s="79" t="s">
        <v>7638</v>
      </c>
    </row>
    <row r="6785" spans="1:2" ht="15">
      <c r="A6785" s="80" t="s">
        <v>7105</v>
      </c>
      <c r="B6785" s="79" t="s">
        <v>7638</v>
      </c>
    </row>
    <row r="6786" spans="1:2" ht="15">
      <c r="A6786" s="80" t="s">
        <v>7106</v>
      </c>
      <c r="B6786" s="79" t="s">
        <v>7638</v>
      </c>
    </row>
    <row r="6787" spans="1:2" ht="15">
      <c r="A6787" s="80" t="s">
        <v>7107</v>
      </c>
      <c r="B6787" s="79" t="s">
        <v>7638</v>
      </c>
    </row>
    <row r="6788" spans="1:2" ht="15">
      <c r="A6788" s="80" t="s">
        <v>7108</v>
      </c>
      <c r="B6788" s="79" t="s">
        <v>7638</v>
      </c>
    </row>
    <row r="6789" spans="1:2" ht="15">
      <c r="A6789" s="80" t="s">
        <v>7109</v>
      </c>
      <c r="B6789" s="79" t="s">
        <v>7638</v>
      </c>
    </row>
    <row r="6790" spans="1:2" ht="15">
      <c r="A6790" s="80" t="s">
        <v>7110</v>
      </c>
      <c r="B6790" s="79" t="s">
        <v>7638</v>
      </c>
    </row>
    <row r="6791" spans="1:2" ht="15">
      <c r="A6791" s="80" t="s">
        <v>7111</v>
      </c>
      <c r="B6791" s="79" t="s">
        <v>7638</v>
      </c>
    </row>
    <row r="6792" spans="1:2" ht="15">
      <c r="A6792" s="80" t="s">
        <v>7112</v>
      </c>
      <c r="B6792" s="79" t="s">
        <v>7638</v>
      </c>
    </row>
    <row r="6793" spans="1:2" ht="15">
      <c r="A6793" s="80" t="s">
        <v>7113</v>
      </c>
      <c r="B6793" s="79" t="s">
        <v>7638</v>
      </c>
    </row>
    <row r="6794" spans="1:2" ht="15">
      <c r="A6794" s="80" t="s">
        <v>7114</v>
      </c>
      <c r="B6794" s="79" t="s">
        <v>7638</v>
      </c>
    </row>
    <row r="6795" spans="1:2" ht="15">
      <c r="A6795" s="80" t="s">
        <v>7115</v>
      </c>
      <c r="B6795" s="79" t="s">
        <v>7638</v>
      </c>
    </row>
    <row r="6796" spans="1:2" ht="15">
      <c r="A6796" s="80" t="s">
        <v>7116</v>
      </c>
      <c r="B6796" s="79" t="s">
        <v>7638</v>
      </c>
    </row>
    <row r="6797" spans="1:2" ht="15">
      <c r="A6797" s="80" t="s">
        <v>7117</v>
      </c>
      <c r="B6797" s="79" t="s">
        <v>7638</v>
      </c>
    </row>
    <row r="6798" spans="1:2" ht="15">
      <c r="A6798" s="80" t="s">
        <v>7118</v>
      </c>
      <c r="B6798" s="79" t="s">
        <v>7638</v>
      </c>
    </row>
    <row r="6799" spans="1:2" ht="15">
      <c r="A6799" s="80" t="s">
        <v>7119</v>
      </c>
      <c r="B6799" s="79" t="s">
        <v>7638</v>
      </c>
    </row>
    <row r="6800" spans="1:2" ht="15">
      <c r="A6800" s="80" t="s">
        <v>7120</v>
      </c>
      <c r="B6800" s="79" t="s">
        <v>7638</v>
      </c>
    </row>
    <row r="6801" spans="1:2" ht="15">
      <c r="A6801" s="80" t="s">
        <v>7121</v>
      </c>
      <c r="B6801" s="79" t="s">
        <v>7638</v>
      </c>
    </row>
    <row r="6802" spans="1:2" ht="15">
      <c r="A6802" s="80" t="s">
        <v>7122</v>
      </c>
      <c r="B6802" s="79" t="s">
        <v>7638</v>
      </c>
    </row>
    <row r="6803" spans="1:2" ht="15">
      <c r="A6803" s="80" t="s">
        <v>7123</v>
      </c>
      <c r="B6803" s="79" t="s">
        <v>7638</v>
      </c>
    </row>
    <row r="6804" spans="1:2" ht="15">
      <c r="A6804" s="80" t="s">
        <v>7124</v>
      </c>
      <c r="B6804" s="79" t="s">
        <v>7638</v>
      </c>
    </row>
    <row r="6805" spans="1:2" ht="15">
      <c r="A6805" s="80" t="s">
        <v>7125</v>
      </c>
      <c r="B6805" s="79" t="s">
        <v>7638</v>
      </c>
    </row>
    <row r="6806" spans="1:2" ht="15">
      <c r="A6806" s="80" t="s">
        <v>7126</v>
      </c>
      <c r="B6806" s="79" t="s">
        <v>7638</v>
      </c>
    </row>
    <row r="6807" spans="1:2" ht="15">
      <c r="A6807" s="80" t="s">
        <v>7127</v>
      </c>
      <c r="B6807" s="79" t="s">
        <v>7638</v>
      </c>
    </row>
    <row r="6808" spans="1:2" ht="15">
      <c r="A6808" s="80" t="s">
        <v>7128</v>
      </c>
      <c r="B6808" s="79" t="s">
        <v>7638</v>
      </c>
    </row>
    <row r="6809" spans="1:2" ht="15">
      <c r="A6809" s="80" t="s">
        <v>7129</v>
      </c>
      <c r="B6809" s="79" t="s">
        <v>7638</v>
      </c>
    </row>
    <row r="6810" spans="1:2" ht="15">
      <c r="A6810" s="80" t="s">
        <v>7130</v>
      </c>
      <c r="B6810" s="79" t="s">
        <v>7638</v>
      </c>
    </row>
    <row r="6811" spans="1:2" ht="15">
      <c r="A6811" s="80" t="s">
        <v>7131</v>
      </c>
      <c r="B6811" s="79" t="s">
        <v>7638</v>
      </c>
    </row>
    <row r="6812" spans="1:2" ht="15">
      <c r="A6812" s="80" t="s">
        <v>7132</v>
      </c>
      <c r="B6812" s="79" t="s">
        <v>7638</v>
      </c>
    </row>
    <row r="6813" spans="1:2" ht="15">
      <c r="A6813" s="80" t="s">
        <v>7133</v>
      </c>
      <c r="B6813" s="79" t="s">
        <v>7638</v>
      </c>
    </row>
    <row r="6814" spans="1:2" ht="15">
      <c r="A6814" s="80" t="s">
        <v>7134</v>
      </c>
      <c r="B6814" s="79" t="s">
        <v>7638</v>
      </c>
    </row>
    <row r="6815" spans="1:2" ht="15">
      <c r="A6815" s="80" t="s">
        <v>7135</v>
      </c>
      <c r="B6815" s="79" t="s">
        <v>7638</v>
      </c>
    </row>
    <row r="6816" spans="1:2" ht="15">
      <c r="A6816" s="80" t="s">
        <v>7136</v>
      </c>
      <c r="B6816" s="79" t="s">
        <v>7638</v>
      </c>
    </row>
    <row r="6817" spans="1:2" ht="15">
      <c r="A6817" s="80" t="s">
        <v>7137</v>
      </c>
      <c r="B6817" s="79" t="s">
        <v>7638</v>
      </c>
    </row>
    <row r="6818" spans="1:2" ht="15">
      <c r="A6818" s="80" t="s">
        <v>7138</v>
      </c>
      <c r="B6818" s="79" t="s">
        <v>7638</v>
      </c>
    </row>
    <row r="6819" spans="1:2" ht="15">
      <c r="A6819" s="80" t="s">
        <v>7139</v>
      </c>
      <c r="B6819" s="79" t="s">
        <v>7638</v>
      </c>
    </row>
    <row r="6820" spans="1:2" ht="15">
      <c r="A6820" s="80" t="s">
        <v>7140</v>
      </c>
      <c r="B6820" s="79" t="s">
        <v>7638</v>
      </c>
    </row>
    <row r="6821" spans="1:2" ht="15">
      <c r="A6821" s="80" t="s">
        <v>7141</v>
      </c>
      <c r="B6821" s="79" t="s">
        <v>7638</v>
      </c>
    </row>
    <row r="6822" spans="1:2" ht="15">
      <c r="A6822" s="80" t="s">
        <v>7142</v>
      </c>
      <c r="B6822" s="79" t="s">
        <v>7638</v>
      </c>
    </row>
    <row r="6823" spans="1:2" ht="15">
      <c r="A6823" s="80" t="s">
        <v>7143</v>
      </c>
      <c r="B6823" s="79" t="s">
        <v>7638</v>
      </c>
    </row>
    <row r="6824" spans="1:2" ht="15">
      <c r="A6824" s="80" t="s">
        <v>7144</v>
      </c>
      <c r="B6824" s="79" t="s">
        <v>7638</v>
      </c>
    </row>
    <row r="6825" spans="1:2" ht="15">
      <c r="A6825" s="80" t="s">
        <v>7145</v>
      </c>
      <c r="B6825" s="79" t="s">
        <v>7638</v>
      </c>
    </row>
    <row r="6826" spans="1:2" ht="15">
      <c r="A6826" s="80" t="s">
        <v>7146</v>
      </c>
      <c r="B6826" s="79" t="s">
        <v>7638</v>
      </c>
    </row>
    <row r="6827" spans="1:2" ht="15">
      <c r="A6827" s="80" t="s">
        <v>7147</v>
      </c>
      <c r="B6827" s="79" t="s">
        <v>7638</v>
      </c>
    </row>
    <row r="6828" spans="1:2" ht="15">
      <c r="A6828" s="80" t="s">
        <v>7148</v>
      </c>
      <c r="B6828" s="79" t="s">
        <v>7638</v>
      </c>
    </row>
    <row r="6829" spans="1:2" ht="15">
      <c r="A6829" s="80" t="s">
        <v>7149</v>
      </c>
      <c r="B6829" s="79" t="s">
        <v>7638</v>
      </c>
    </row>
    <row r="6830" spans="1:2" ht="15">
      <c r="A6830" s="80" t="s">
        <v>7150</v>
      </c>
      <c r="B6830" s="79" t="s">
        <v>7638</v>
      </c>
    </row>
    <row r="6831" spans="1:2" ht="15">
      <c r="A6831" s="80" t="s">
        <v>7151</v>
      </c>
      <c r="B6831" s="79" t="s">
        <v>7638</v>
      </c>
    </row>
    <row r="6832" spans="1:2" ht="15">
      <c r="A6832" s="80" t="s">
        <v>7152</v>
      </c>
      <c r="B6832" s="79" t="s">
        <v>7638</v>
      </c>
    </row>
    <row r="6833" spans="1:2" ht="15">
      <c r="A6833" s="80" t="s">
        <v>7153</v>
      </c>
      <c r="B6833" s="79" t="s">
        <v>7638</v>
      </c>
    </row>
    <row r="6834" spans="1:2" ht="15">
      <c r="A6834" s="80" t="s">
        <v>7154</v>
      </c>
      <c r="B6834" s="79" t="s">
        <v>7638</v>
      </c>
    </row>
    <row r="6835" spans="1:2" ht="15">
      <c r="A6835" s="80" t="s">
        <v>7155</v>
      </c>
      <c r="B6835" s="79" t="s">
        <v>7638</v>
      </c>
    </row>
    <row r="6836" spans="1:2" ht="15">
      <c r="A6836" s="80" t="s">
        <v>7156</v>
      </c>
      <c r="B6836" s="79" t="s">
        <v>7638</v>
      </c>
    </row>
    <row r="6837" spans="1:2" ht="15">
      <c r="A6837" s="80" t="s">
        <v>7157</v>
      </c>
      <c r="B6837" s="79" t="s">
        <v>7638</v>
      </c>
    </row>
    <row r="6838" spans="1:2" ht="15">
      <c r="A6838" s="80" t="s">
        <v>7158</v>
      </c>
      <c r="B6838" s="79" t="s">
        <v>7638</v>
      </c>
    </row>
    <row r="6839" spans="1:2" ht="15">
      <c r="A6839" s="80" t="s">
        <v>7159</v>
      </c>
      <c r="B6839" s="79" t="s">
        <v>7638</v>
      </c>
    </row>
    <row r="6840" spans="1:2" ht="15">
      <c r="A6840" s="80" t="s">
        <v>7160</v>
      </c>
      <c r="B6840" s="79" t="s">
        <v>7638</v>
      </c>
    </row>
    <row r="6841" spans="1:2" ht="15">
      <c r="A6841" s="80" t="s">
        <v>7161</v>
      </c>
      <c r="B6841" s="79" t="s">
        <v>7638</v>
      </c>
    </row>
    <row r="6842" spans="1:2" ht="15">
      <c r="A6842" s="80" t="s">
        <v>7162</v>
      </c>
      <c r="B6842" s="79" t="s">
        <v>7638</v>
      </c>
    </row>
    <row r="6843" spans="1:2" ht="15">
      <c r="A6843" s="80" t="s">
        <v>7163</v>
      </c>
      <c r="B6843" s="79" t="s">
        <v>7638</v>
      </c>
    </row>
    <row r="6844" spans="1:2" ht="15">
      <c r="A6844" s="80" t="s">
        <v>7164</v>
      </c>
      <c r="B6844" s="79" t="s">
        <v>7638</v>
      </c>
    </row>
    <row r="6845" spans="1:2" ht="15">
      <c r="A6845" s="80" t="s">
        <v>7165</v>
      </c>
      <c r="B6845" s="79" t="s">
        <v>7638</v>
      </c>
    </row>
    <row r="6846" spans="1:2" ht="15">
      <c r="A6846" s="80" t="s">
        <v>7166</v>
      </c>
      <c r="B6846" s="79" t="s">
        <v>7638</v>
      </c>
    </row>
    <row r="6847" spans="1:2" ht="15">
      <c r="A6847" s="80" t="s">
        <v>7167</v>
      </c>
      <c r="B6847" s="79" t="s">
        <v>7638</v>
      </c>
    </row>
    <row r="6848" spans="1:2" ht="15">
      <c r="A6848" s="80" t="s">
        <v>7168</v>
      </c>
      <c r="B6848" s="79" t="s">
        <v>7638</v>
      </c>
    </row>
    <row r="6849" spans="1:2" ht="15">
      <c r="A6849" s="80" t="s">
        <v>7169</v>
      </c>
      <c r="B6849" s="79" t="s">
        <v>7638</v>
      </c>
    </row>
    <row r="6850" spans="1:2" ht="15">
      <c r="A6850" s="80" t="s">
        <v>7170</v>
      </c>
      <c r="B6850" s="79" t="s">
        <v>7638</v>
      </c>
    </row>
    <row r="6851" spans="1:2" ht="15">
      <c r="A6851" s="80" t="s">
        <v>7171</v>
      </c>
      <c r="B6851" s="79" t="s">
        <v>7638</v>
      </c>
    </row>
    <row r="6852" spans="1:2" ht="15">
      <c r="A6852" s="80" t="s">
        <v>7172</v>
      </c>
      <c r="B6852" s="79" t="s">
        <v>7638</v>
      </c>
    </row>
    <row r="6853" spans="1:2" ht="15">
      <c r="A6853" s="80" t="s">
        <v>7173</v>
      </c>
      <c r="B6853" s="79" t="s">
        <v>7638</v>
      </c>
    </row>
    <row r="6854" spans="1:2" ht="15">
      <c r="A6854" s="80" t="s">
        <v>7174</v>
      </c>
      <c r="B6854" s="79" t="s">
        <v>7638</v>
      </c>
    </row>
    <row r="6855" spans="1:2" ht="15">
      <c r="A6855" s="80" t="s">
        <v>7175</v>
      </c>
      <c r="B6855" s="79" t="s">
        <v>7638</v>
      </c>
    </row>
    <row r="6856" spans="1:2" ht="15">
      <c r="A6856" s="80" t="s">
        <v>7176</v>
      </c>
      <c r="B6856" s="79" t="s">
        <v>7638</v>
      </c>
    </row>
    <row r="6857" spans="1:2" ht="15">
      <c r="A6857" s="80" t="s">
        <v>7177</v>
      </c>
      <c r="B6857" s="79" t="s">
        <v>7638</v>
      </c>
    </row>
    <row r="6858" spans="1:2" ht="15">
      <c r="A6858" s="80" t="s">
        <v>7178</v>
      </c>
      <c r="B6858" s="79" t="s">
        <v>7638</v>
      </c>
    </row>
    <row r="6859" spans="1:2" ht="15">
      <c r="A6859" s="80" t="s">
        <v>7179</v>
      </c>
      <c r="B6859" s="79" t="s">
        <v>7638</v>
      </c>
    </row>
    <row r="6860" spans="1:2" ht="15">
      <c r="A6860" s="80" t="s">
        <v>7180</v>
      </c>
      <c r="B6860" s="79" t="s">
        <v>7638</v>
      </c>
    </row>
    <row r="6861" spans="1:2" ht="15">
      <c r="A6861" s="80" t="s">
        <v>7181</v>
      </c>
      <c r="B6861" s="79" t="s">
        <v>7638</v>
      </c>
    </row>
    <row r="6862" spans="1:2" ht="15">
      <c r="A6862" s="80" t="s">
        <v>7182</v>
      </c>
      <c r="B6862" s="79" t="s">
        <v>7638</v>
      </c>
    </row>
    <row r="6863" spans="1:2" ht="15">
      <c r="A6863" s="80" t="s">
        <v>7183</v>
      </c>
      <c r="B6863" s="79" t="s">
        <v>7638</v>
      </c>
    </row>
    <row r="6864" spans="1:2" ht="15">
      <c r="A6864" s="80" t="s">
        <v>7184</v>
      </c>
      <c r="B6864" s="79" t="s">
        <v>7638</v>
      </c>
    </row>
    <row r="6865" spans="1:2" ht="15">
      <c r="A6865" s="80" t="s">
        <v>7185</v>
      </c>
      <c r="B6865" s="79" t="s">
        <v>7638</v>
      </c>
    </row>
    <row r="6866" spans="1:2" ht="15">
      <c r="A6866" s="80" t="s">
        <v>7186</v>
      </c>
      <c r="B6866" s="79" t="s">
        <v>7638</v>
      </c>
    </row>
    <row r="6867" spans="1:2" ht="15">
      <c r="A6867" s="80" t="s">
        <v>7187</v>
      </c>
      <c r="B6867" s="79" t="s">
        <v>7638</v>
      </c>
    </row>
    <row r="6868" spans="1:2" ht="15">
      <c r="A6868" s="80" t="s">
        <v>7188</v>
      </c>
      <c r="B6868" s="79" t="s">
        <v>7638</v>
      </c>
    </row>
    <row r="6869" spans="1:2" ht="15">
      <c r="A6869" s="80" t="s">
        <v>7189</v>
      </c>
      <c r="B6869" s="79" t="s">
        <v>7638</v>
      </c>
    </row>
    <row r="6870" spans="1:2" ht="15">
      <c r="A6870" s="80" t="s">
        <v>7190</v>
      </c>
      <c r="B6870" s="79" t="s">
        <v>7638</v>
      </c>
    </row>
    <row r="6871" spans="1:2" ht="15">
      <c r="A6871" s="80" t="s">
        <v>7191</v>
      </c>
      <c r="B6871" s="79" t="s">
        <v>7638</v>
      </c>
    </row>
    <row r="6872" spans="1:2" ht="15">
      <c r="A6872" s="80" t="s">
        <v>7192</v>
      </c>
      <c r="B6872" s="79" t="s">
        <v>7638</v>
      </c>
    </row>
    <row r="6873" spans="1:2" ht="15">
      <c r="A6873" s="80" t="s">
        <v>7193</v>
      </c>
      <c r="B6873" s="79" t="s">
        <v>7638</v>
      </c>
    </row>
    <row r="6874" spans="1:2" ht="15">
      <c r="A6874" s="80" t="s">
        <v>7194</v>
      </c>
      <c r="B6874" s="79" t="s">
        <v>7638</v>
      </c>
    </row>
    <row r="6875" spans="1:2" ht="15">
      <c r="A6875" s="80" t="s">
        <v>7195</v>
      </c>
      <c r="B6875" s="79" t="s">
        <v>7638</v>
      </c>
    </row>
    <row r="6876" spans="1:2" ht="15">
      <c r="A6876" s="80" t="s">
        <v>7196</v>
      </c>
      <c r="B6876" s="79" t="s">
        <v>7638</v>
      </c>
    </row>
    <row r="6877" spans="1:2" ht="15">
      <c r="A6877" s="80" t="s">
        <v>7197</v>
      </c>
      <c r="B6877" s="79" t="s">
        <v>7638</v>
      </c>
    </row>
    <row r="6878" spans="1:2" ht="15">
      <c r="A6878" s="80" t="s">
        <v>7198</v>
      </c>
      <c r="B6878" s="79" t="s">
        <v>7638</v>
      </c>
    </row>
    <row r="6879" spans="1:2" ht="15">
      <c r="A6879" s="80" t="s">
        <v>7199</v>
      </c>
      <c r="B6879" s="79" t="s">
        <v>7638</v>
      </c>
    </row>
    <row r="6880" spans="1:2" ht="15">
      <c r="A6880" s="80" t="s">
        <v>7200</v>
      </c>
      <c r="B6880" s="79" t="s">
        <v>7638</v>
      </c>
    </row>
    <row r="6881" spans="1:2" ht="15">
      <c r="A6881" s="80" t="s">
        <v>7201</v>
      </c>
      <c r="B6881" s="79" t="s">
        <v>7638</v>
      </c>
    </row>
    <row r="6882" spans="1:2" ht="15">
      <c r="A6882" s="80" t="s">
        <v>7202</v>
      </c>
      <c r="B6882" s="79" t="s">
        <v>7638</v>
      </c>
    </row>
    <row r="6883" spans="1:2" ht="15">
      <c r="A6883" s="80" t="s">
        <v>7203</v>
      </c>
      <c r="B6883" s="79" t="s">
        <v>7638</v>
      </c>
    </row>
    <row r="6884" spans="1:2" ht="15">
      <c r="A6884" s="80" t="s">
        <v>7204</v>
      </c>
      <c r="B6884" s="79" t="s">
        <v>7638</v>
      </c>
    </row>
    <row r="6885" spans="1:2" ht="15">
      <c r="A6885" s="80" t="s">
        <v>7205</v>
      </c>
      <c r="B6885" s="79" t="s">
        <v>7638</v>
      </c>
    </row>
    <row r="6886" spans="1:2" ht="15">
      <c r="A6886" s="80" t="s">
        <v>7206</v>
      </c>
      <c r="B6886" s="79" t="s">
        <v>7638</v>
      </c>
    </row>
    <row r="6887" spans="1:2" ht="15">
      <c r="A6887" s="80" t="s">
        <v>7207</v>
      </c>
      <c r="B6887" s="79" t="s">
        <v>7638</v>
      </c>
    </row>
    <row r="6888" spans="1:2" ht="15">
      <c r="A6888" s="80" t="s">
        <v>7208</v>
      </c>
      <c r="B6888" s="79" t="s">
        <v>7638</v>
      </c>
    </row>
    <row r="6889" spans="1:2" ht="15">
      <c r="A6889" s="80" t="s">
        <v>7209</v>
      </c>
      <c r="B6889" s="79" t="s">
        <v>7638</v>
      </c>
    </row>
    <row r="6890" spans="1:2" ht="15">
      <c r="A6890" s="80" t="s">
        <v>7210</v>
      </c>
      <c r="B6890" s="79" t="s">
        <v>7638</v>
      </c>
    </row>
    <row r="6891" spans="1:2" ht="15">
      <c r="A6891" s="80" t="s">
        <v>7211</v>
      </c>
      <c r="B6891" s="79" t="s">
        <v>7638</v>
      </c>
    </row>
    <row r="6892" spans="1:2" ht="15">
      <c r="A6892" s="80" t="s">
        <v>7212</v>
      </c>
      <c r="B6892" s="79" t="s">
        <v>7638</v>
      </c>
    </row>
    <row r="6893" spans="1:2" ht="15">
      <c r="A6893" s="80" t="s">
        <v>7213</v>
      </c>
      <c r="B6893" s="79" t="s">
        <v>7638</v>
      </c>
    </row>
    <row r="6894" spans="1:2" ht="15">
      <c r="A6894" s="80" t="s">
        <v>7214</v>
      </c>
      <c r="B6894" s="79" t="s">
        <v>7638</v>
      </c>
    </row>
    <row r="6895" spans="1:2" ht="15">
      <c r="A6895" s="80" t="s">
        <v>7215</v>
      </c>
      <c r="B6895" s="79" t="s">
        <v>7638</v>
      </c>
    </row>
    <row r="6896" spans="1:2" ht="15">
      <c r="A6896" s="80" t="s">
        <v>7216</v>
      </c>
      <c r="B6896" s="79" t="s">
        <v>7638</v>
      </c>
    </row>
    <row r="6897" spans="1:2" ht="15">
      <c r="A6897" s="80" t="s">
        <v>7217</v>
      </c>
      <c r="B6897" s="79" t="s">
        <v>7638</v>
      </c>
    </row>
    <row r="6898" spans="1:2" ht="15">
      <c r="A6898" s="80" t="s">
        <v>7218</v>
      </c>
      <c r="B6898" s="79" t="s">
        <v>7638</v>
      </c>
    </row>
    <row r="6899" spans="1:2" ht="15">
      <c r="A6899" s="80" t="s">
        <v>7219</v>
      </c>
      <c r="B6899" s="79" t="s">
        <v>7638</v>
      </c>
    </row>
    <row r="6900" spans="1:2" ht="15">
      <c r="A6900" s="80" t="s">
        <v>7220</v>
      </c>
      <c r="B6900" s="79" t="s">
        <v>7638</v>
      </c>
    </row>
    <row r="6901" spans="1:2" ht="15">
      <c r="A6901" s="80" t="s">
        <v>7221</v>
      </c>
      <c r="B6901" s="79" t="s">
        <v>7638</v>
      </c>
    </row>
    <row r="6902" spans="1:2" ht="15">
      <c r="A6902" s="80" t="s">
        <v>7222</v>
      </c>
      <c r="B6902" s="79" t="s">
        <v>7638</v>
      </c>
    </row>
    <row r="6903" spans="1:2" ht="15">
      <c r="A6903" s="80" t="s">
        <v>7223</v>
      </c>
      <c r="B6903" s="79" t="s">
        <v>7638</v>
      </c>
    </row>
    <row r="6904" spans="1:2" ht="15">
      <c r="A6904" s="80" t="s">
        <v>7224</v>
      </c>
      <c r="B6904" s="79" t="s">
        <v>7638</v>
      </c>
    </row>
    <row r="6905" spans="1:2" ht="15">
      <c r="A6905" s="80" t="s">
        <v>7225</v>
      </c>
      <c r="B6905" s="79" t="s">
        <v>7638</v>
      </c>
    </row>
    <row r="6906" spans="1:2" ht="15">
      <c r="A6906" s="80" t="s">
        <v>7226</v>
      </c>
      <c r="B6906" s="79" t="s">
        <v>7638</v>
      </c>
    </row>
    <row r="6907" spans="1:2" ht="15">
      <c r="A6907" s="80" t="s">
        <v>7227</v>
      </c>
      <c r="B6907" s="79" t="s">
        <v>7638</v>
      </c>
    </row>
    <row r="6908" spans="1:2" ht="15">
      <c r="A6908" s="80" t="s">
        <v>7228</v>
      </c>
      <c r="B6908" s="79" t="s">
        <v>7638</v>
      </c>
    </row>
    <row r="6909" spans="1:2" ht="15">
      <c r="A6909" s="80" t="s">
        <v>7229</v>
      </c>
      <c r="B6909" s="79" t="s">
        <v>7638</v>
      </c>
    </row>
    <row r="6910" spans="1:2" ht="15">
      <c r="A6910" s="80" t="s">
        <v>7230</v>
      </c>
      <c r="B6910" s="79" t="s">
        <v>7638</v>
      </c>
    </row>
    <row r="6911" spans="1:2" ht="15">
      <c r="A6911" s="80" t="s">
        <v>7231</v>
      </c>
      <c r="B6911" s="79" t="s">
        <v>7638</v>
      </c>
    </row>
    <row r="6912" spans="1:2" ht="15">
      <c r="A6912" s="80" t="s">
        <v>7232</v>
      </c>
      <c r="B6912" s="79" t="s">
        <v>7638</v>
      </c>
    </row>
    <row r="6913" spans="1:2" ht="15">
      <c r="A6913" s="80" t="s">
        <v>7233</v>
      </c>
      <c r="B6913" s="79" t="s">
        <v>7638</v>
      </c>
    </row>
    <row r="6914" spans="1:2" ht="15">
      <c r="A6914" s="80" t="s">
        <v>7234</v>
      </c>
      <c r="B6914" s="79" t="s">
        <v>7638</v>
      </c>
    </row>
    <row r="6915" spans="1:2" ht="15">
      <c r="A6915" s="80" t="s">
        <v>7235</v>
      </c>
      <c r="B6915" s="79" t="s">
        <v>7638</v>
      </c>
    </row>
    <row r="6916" spans="1:2" ht="15">
      <c r="A6916" s="80" t="s">
        <v>7236</v>
      </c>
      <c r="B6916" s="79" t="s">
        <v>7638</v>
      </c>
    </row>
    <row r="6917" spans="1:2" ht="15">
      <c r="A6917" s="80" t="s">
        <v>7237</v>
      </c>
      <c r="B6917" s="79" t="s">
        <v>7638</v>
      </c>
    </row>
    <row r="6918" spans="1:2" ht="15">
      <c r="A6918" s="80" t="s">
        <v>7238</v>
      </c>
      <c r="B6918" s="79" t="s">
        <v>7638</v>
      </c>
    </row>
    <row r="6919" spans="1:2" ht="15">
      <c r="A6919" s="80" t="s">
        <v>7239</v>
      </c>
      <c r="B6919" s="79" t="s">
        <v>7638</v>
      </c>
    </row>
    <row r="6920" spans="1:2" ht="15">
      <c r="A6920" s="80" t="s">
        <v>7240</v>
      </c>
      <c r="B6920" s="79" t="s">
        <v>7638</v>
      </c>
    </row>
    <row r="6921" spans="1:2" ht="15">
      <c r="A6921" s="80" t="s">
        <v>7241</v>
      </c>
      <c r="B6921" s="79" t="s">
        <v>7638</v>
      </c>
    </row>
    <row r="6922" spans="1:2" ht="15">
      <c r="A6922" s="80" t="s">
        <v>7242</v>
      </c>
      <c r="B6922" s="79" t="s">
        <v>7638</v>
      </c>
    </row>
    <row r="6923" spans="1:2" ht="15">
      <c r="A6923" s="80" t="s">
        <v>7243</v>
      </c>
      <c r="B6923" s="79" t="s">
        <v>7638</v>
      </c>
    </row>
    <row r="6924" spans="1:2" ht="15">
      <c r="A6924" s="80" t="s">
        <v>7244</v>
      </c>
      <c r="B6924" s="79" t="s">
        <v>7638</v>
      </c>
    </row>
    <row r="6925" spans="1:2" ht="15">
      <c r="A6925" s="80" t="s">
        <v>7245</v>
      </c>
      <c r="B6925" s="79" t="s">
        <v>7638</v>
      </c>
    </row>
    <row r="6926" spans="1:2" ht="15">
      <c r="A6926" s="80" t="s">
        <v>7246</v>
      </c>
      <c r="B6926" s="79" t="s">
        <v>7638</v>
      </c>
    </row>
    <row r="6927" spans="1:2" ht="15">
      <c r="A6927" s="80" t="s">
        <v>7247</v>
      </c>
      <c r="B6927" s="79" t="s">
        <v>7638</v>
      </c>
    </row>
    <row r="6928" spans="1:2" ht="15">
      <c r="A6928" s="80" t="s">
        <v>7248</v>
      </c>
      <c r="B6928" s="79" t="s">
        <v>7638</v>
      </c>
    </row>
    <row r="6929" spans="1:2" ht="15">
      <c r="A6929" s="80" t="s">
        <v>7249</v>
      </c>
      <c r="B6929" s="79" t="s">
        <v>7638</v>
      </c>
    </row>
    <row r="6930" spans="1:2" ht="15">
      <c r="A6930" s="80" t="s">
        <v>7250</v>
      </c>
      <c r="B6930" s="79" t="s">
        <v>7638</v>
      </c>
    </row>
    <row r="6931" spans="1:2" ht="15">
      <c r="A6931" s="80" t="s">
        <v>7251</v>
      </c>
      <c r="B6931" s="79" t="s">
        <v>7638</v>
      </c>
    </row>
    <row r="6932" spans="1:2" ht="15">
      <c r="A6932" s="80" t="s">
        <v>7252</v>
      </c>
      <c r="B6932" s="79" t="s">
        <v>7638</v>
      </c>
    </row>
    <row r="6933" spans="1:2" ht="15">
      <c r="A6933" s="80" t="s">
        <v>7253</v>
      </c>
      <c r="B6933" s="79" t="s">
        <v>7638</v>
      </c>
    </row>
    <row r="6934" spans="1:2" ht="15">
      <c r="A6934" s="80" t="s">
        <v>7254</v>
      </c>
      <c r="B6934" s="79" t="s">
        <v>7638</v>
      </c>
    </row>
    <row r="6935" spans="1:2" ht="15">
      <c r="A6935" s="80" t="s">
        <v>7255</v>
      </c>
      <c r="B6935" s="79" t="s">
        <v>7638</v>
      </c>
    </row>
    <row r="6936" spans="1:2" ht="15">
      <c r="A6936" s="80" t="s">
        <v>7256</v>
      </c>
      <c r="B6936" s="79" t="s">
        <v>7638</v>
      </c>
    </row>
    <row r="6937" spans="1:2" ht="15">
      <c r="A6937" s="80" t="s">
        <v>7257</v>
      </c>
      <c r="B6937" s="79" t="s">
        <v>7638</v>
      </c>
    </row>
    <row r="6938" spans="1:2" ht="15">
      <c r="A6938" s="80" t="s">
        <v>7258</v>
      </c>
      <c r="B6938" s="79" t="s">
        <v>7638</v>
      </c>
    </row>
    <row r="6939" spans="1:2" ht="15">
      <c r="A6939" s="80" t="s">
        <v>7259</v>
      </c>
      <c r="B6939" s="79" t="s">
        <v>7638</v>
      </c>
    </row>
    <row r="6940" spans="1:2" ht="15">
      <c r="A6940" s="80" t="s">
        <v>7260</v>
      </c>
      <c r="B6940" s="79" t="s">
        <v>7638</v>
      </c>
    </row>
    <row r="6941" spans="1:2" ht="15">
      <c r="A6941" s="80" t="s">
        <v>7261</v>
      </c>
      <c r="B6941" s="79" t="s">
        <v>7638</v>
      </c>
    </row>
    <row r="6942" spans="1:2" ht="15">
      <c r="A6942" s="80" t="s">
        <v>7262</v>
      </c>
      <c r="B6942" s="79" t="s">
        <v>7638</v>
      </c>
    </row>
    <row r="6943" spans="1:2" ht="15">
      <c r="A6943" s="80" t="s">
        <v>7263</v>
      </c>
      <c r="B6943" s="79" t="s">
        <v>7638</v>
      </c>
    </row>
    <row r="6944" spans="1:2" ht="15">
      <c r="A6944" s="80" t="s">
        <v>7264</v>
      </c>
      <c r="B6944" s="79" t="s">
        <v>7638</v>
      </c>
    </row>
    <row r="6945" spans="1:2" ht="15">
      <c r="A6945" s="80" t="s">
        <v>7265</v>
      </c>
      <c r="B6945" s="79" t="s">
        <v>7638</v>
      </c>
    </row>
    <row r="6946" spans="1:2" ht="15">
      <c r="A6946" s="80" t="s">
        <v>7266</v>
      </c>
      <c r="B6946" s="79" t="s">
        <v>7638</v>
      </c>
    </row>
    <row r="6947" spans="1:2" ht="15">
      <c r="A6947" s="80" t="s">
        <v>7267</v>
      </c>
      <c r="B6947" s="79" t="s">
        <v>7638</v>
      </c>
    </row>
    <row r="6948" spans="1:2" ht="15">
      <c r="A6948" s="80" t="s">
        <v>7268</v>
      </c>
      <c r="B6948" s="79" t="s">
        <v>7638</v>
      </c>
    </row>
    <row r="6949" spans="1:2" ht="15">
      <c r="A6949" s="80" t="s">
        <v>7269</v>
      </c>
      <c r="B6949" s="79" t="s">
        <v>7638</v>
      </c>
    </row>
    <row r="6950" spans="1:2" ht="15">
      <c r="A6950" s="80" t="s">
        <v>7270</v>
      </c>
      <c r="B6950" s="79" t="s">
        <v>7638</v>
      </c>
    </row>
    <row r="6951" spans="1:2" ht="15">
      <c r="A6951" s="80" t="s">
        <v>7271</v>
      </c>
      <c r="B6951" s="79" t="s">
        <v>7638</v>
      </c>
    </row>
    <row r="6952" spans="1:2" ht="15">
      <c r="A6952" s="80" t="s">
        <v>7272</v>
      </c>
      <c r="B6952" s="79" t="s">
        <v>7638</v>
      </c>
    </row>
    <row r="6953" spans="1:2" ht="15">
      <c r="A6953" s="80" t="s">
        <v>7273</v>
      </c>
      <c r="B6953" s="79" t="s">
        <v>7638</v>
      </c>
    </row>
    <row r="6954" spans="1:2" ht="15">
      <c r="A6954" s="80" t="s">
        <v>7274</v>
      </c>
      <c r="B6954" s="79" t="s">
        <v>7638</v>
      </c>
    </row>
    <row r="6955" spans="1:2" ht="15">
      <c r="A6955" s="80" t="s">
        <v>7275</v>
      </c>
      <c r="B6955" s="79" t="s">
        <v>7638</v>
      </c>
    </row>
    <row r="6956" spans="1:2" ht="15">
      <c r="A6956" s="80" t="s">
        <v>7276</v>
      </c>
      <c r="B6956" s="79" t="s">
        <v>7638</v>
      </c>
    </row>
    <row r="6957" spans="1:2" ht="15">
      <c r="A6957" s="80" t="s">
        <v>7277</v>
      </c>
      <c r="B6957" s="79" t="s">
        <v>7638</v>
      </c>
    </row>
    <row r="6958" spans="1:2" ht="15">
      <c r="A6958" s="80" t="s">
        <v>7278</v>
      </c>
      <c r="B6958" s="79" t="s">
        <v>7638</v>
      </c>
    </row>
    <row r="6959" spans="1:2" ht="15">
      <c r="A6959" s="80" t="s">
        <v>7279</v>
      </c>
      <c r="B6959" s="79" t="s">
        <v>7638</v>
      </c>
    </row>
    <row r="6960" spans="1:2" ht="15">
      <c r="A6960" s="80" t="s">
        <v>7280</v>
      </c>
      <c r="B6960" s="79" t="s">
        <v>7638</v>
      </c>
    </row>
    <row r="6961" spans="1:2" ht="15">
      <c r="A6961" s="80" t="s">
        <v>7281</v>
      </c>
      <c r="B6961" s="79" t="s">
        <v>7638</v>
      </c>
    </row>
    <row r="6962" spans="1:2" ht="15">
      <c r="A6962" s="80" t="s">
        <v>7282</v>
      </c>
      <c r="B6962" s="79" t="s">
        <v>7638</v>
      </c>
    </row>
    <row r="6963" spans="1:2" ht="15">
      <c r="A6963" s="80" t="s">
        <v>7283</v>
      </c>
      <c r="B6963" s="79" t="s">
        <v>7638</v>
      </c>
    </row>
    <row r="6964" spans="1:2" ht="15">
      <c r="A6964" s="80" t="s">
        <v>7284</v>
      </c>
      <c r="B6964" s="79" t="s">
        <v>7638</v>
      </c>
    </row>
    <row r="6965" spans="1:2" ht="15">
      <c r="A6965" s="80" t="s">
        <v>7285</v>
      </c>
      <c r="B6965" s="79" t="s">
        <v>7638</v>
      </c>
    </row>
    <row r="6966" spans="1:2" ht="15">
      <c r="A6966" s="80" t="s">
        <v>7286</v>
      </c>
      <c r="B6966" s="79" t="s">
        <v>7638</v>
      </c>
    </row>
    <row r="6967" spans="1:2" ht="15">
      <c r="A6967" s="80" t="s">
        <v>7287</v>
      </c>
      <c r="B6967" s="79" t="s">
        <v>7638</v>
      </c>
    </row>
    <row r="6968" spans="1:2" ht="15">
      <c r="A6968" s="80" t="s">
        <v>7288</v>
      </c>
      <c r="B6968" s="79" t="s">
        <v>7638</v>
      </c>
    </row>
    <row r="6969" spans="1:2" ht="15">
      <c r="A6969" s="80" t="s">
        <v>7289</v>
      </c>
      <c r="B6969" s="79" t="s">
        <v>7638</v>
      </c>
    </row>
    <row r="6970" spans="1:2" ht="15">
      <c r="A6970" s="80" t="s">
        <v>7290</v>
      </c>
      <c r="B6970" s="79" t="s">
        <v>7638</v>
      </c>
    </row>
    <row r="6971" spans="1:2" ht="15">
      <c r="A6971" s="80" t="s">
        <v>7291</v>
      </c>
      <c r="B6971" s="79" t="s">
        <v>7638</v>
      </c>
    </row>
    <row r="6972" spans="1:2" ht="15">
      <c r="A6972" s="80" t="s">
        <v>7292</v>
      </c>
      <c r="B6972" s="79" t="s">
        <v>7638</v>
      </c>
    </row>
    <row r="6973" spans="1:2" ht="15">
      <c r="A6973" s="80" t="s">
        <v>7293</v>
      </c>
      <c r="B6973" s="79" t="s">
        <v>7638</v>
      </c>
    </row>
    <row r="6974" spans="1:2" ht="15">
      <c r="A6974" s="80" t="s">
        <v>7294</v>
      </c>
      <c r="B6974" s="79" t="s">
        <v>7638</v>
      </c>
    </row>
    <row r="6975" spans="1:2" ht="15">
      <c r="A6975" s="80" t="s">
        <v>7295</v>
      </c>
      <c r="B6975" s="79" t="s">
        <v>7638</v>
      </c>
    </row>
    <row r="6976" spans="1:2" ht="15">
      <c r="A6976" s="80" t="s">
        <v>7296</v>
      </c>
      <c r="B6976" s="79" t="s">
        <v>7638</v>
      </c>
    </row>
    <row r="6977" spans="1:2" ht="15">
      <c r="A6977" s="80" t="s">
        <v>7297</v>
      </c>
      <c r="B6977" s="79" t="s">
        <v>7638</v>
      </c>
    </row>
    <row r="6978" spans="1:2" ht="15">
      <c r="A6978" s="80" t="s">
        <v>7298</v>
      </c>
      <c r="B6978" s="79" t="s">
        <v>7638</v>
      </c>
    </row>
    <row r="6979" spans="1:2" ht="15">
      <c r="A6979" s="80" t="s">
        <v>7299</v>
      </c>
      <c r="B6979" s="79" t="s">
        <v>7638</v>
      </c>
    </row>
    <row r="6980" spans="1:2" ht="15">
      <c r="A6980" s="80" t="s">
        <v>7300</v>
      </c>
      <c r="B6980" s="79" t="s">
        <v>7638</v>
      </c>
    </row>
    <row r="6981" spans="1:2" ht="15">
      <c r="A6981" s="80" t="s">
        <v>7301</v>
      </c>
      <c r="B6981" s="79" t="s">
        <v>7638</v>
      </c>
    </row>
    <row r="6982" spans="1:2" ht="15">
      <c r="A6982" s="80" t="s">
        <v>7302</v>
      </c>
      <c r="B6982" s="79" t="s">
        <v>7638</v>
      </c>
    </row>
    <row r="6983" spans="1:2" ht="15">
      <c r="A6983" s="80" t="s">
        <v>7303</v>
      </c>
      <c r="B6983" s="79" t="s">
        <v>7638</v>
      </c>
    </row>
    <row r="6984" spans="1:2" ht="15">
      <c r="A6984" s="80" t="s">
        <v>7304</v>
      </c>
      <c r="B6984" s="79" t="s">
        <v>7638</v>
      </c>
    </row>
    <row r="6985" spans="1:2" ht="15">
      <c r="A6985" s="80" t="s">
        <v>7305</v>
      </c>
      <c r="B6985" s="79" t="s">
        <v>7638</v>
      </c>
    </row>
    <row r="6986" spans="1:2" ht="15">
      <c r="A6986" s="80" t="s">
        <v>7306</v>
      </c>
      <c r="B6986" s="79" t="s">
        <v>7638</v>
      </c>
    </row>
    <row r="6987" spans="1:2" ht="15">
      <c r="A6987" s="80" t="s">
        <v>7307</v>
      </c>
      <c r="B6987" s="79" t="s">
        <v>7638</v>
      </c>
    </row>
    <row r="6988" spans="1:2" ht="15">
      <c r="A6988" s="80" t="s">
        <v>7308</v>
      </c>
      <c r="B6988" s="79" t="s">
        <v>7638</v>
      </c>
    </row>
    <row r="6989" spans="1:2" ht="15">
      <c r="A6989" s="80" t="s">
        <v>7309</v>
      </c>
      <c r="B6989" s="79" t="s">
        <v>7638</v>
      </c>
    </row>
    <row r="6990" spans="1:2" ht="15">
      <c r="A6990" s="80" t="s">
        <v>7310</v>
      </c>
      <c r="B6990" s="79" t="s">
        <v>7638</v>
      </c>
    </row>
    <row r="6991" spans="1:2" ht="15">
      <c r="A6991" s="80" t="s">
        <v>7311</v>
      </c>
      <c r="B6991" s="79" t="s">
        <v>7638</v>
      </c>
    </row>
    <row r="6992" spans="1:2" ht="15">
      <c r="A6992" s="80" t="s">
        <v>7312</v>
      </c>
      <c r="B6992" s="79" t="s">
        <v>7638</v>
      </c>
    </row>
    <row r="6993" spans="1:2" ht="15">
      <c r="A6993" s="80" t="s">
        <v>7313</v>
      </c>
      <c r="B6993" s="79" t="s">
        <v>7638</v>
      </c>
    </row>
    <row r="6994" spans="1:2" ht="15">
      <c r="A6994" s="80" t="s">
        <v>7314</v>
      </c>
      <c r="B6994" s="79" t="s">
        <v>7638</v>
      </c>
    </row>
    <row r="6995" spans="1:2" ht="15">
      <c r="A6995" s="80" t="s">
        <v>7315</v>
      </c>
      <c r="B6995" s="79" t="s">
        <v>7638</v>
      </c>
    </row>
    <row r="6996" spans="1:2" ht="15">
      <c r="A6996" s="80" t="s">
        <v>7316</v>
      </c>
      <c r="B6996" s="79" t="s">
        <v>7638</v>
      </c>
    </row>
    <row r="6997" spans="1:2" ht="15">
      <c r="A6997" s="80" t="s">
        <v>7317</v>
      </c>
      <c r="B6997" s="79" t="s">
        <v>7638</v>
      </c>
    </row>
    <row r="6998" spans="1:2" ht="15">
      <c r="A6998" s="80" t="s">
        <v>7318</v>
      </c>
      <c r="B6998" s="79" t="s">
        <v>7638</v>
      </c>
    </row>
    <row r="6999" spans="1:2" ht="15">
      <c r="A6999" s="80" t="s">
        <v>7319</v>
      </c>
      <c r="B6999" s="79" t="s">
        <v>7638</v>
      </c>
    </row>
    <row r="7000" spans="1:2" ht="15">
      <c r="A7000" s="80" t="s">
        <v>7320</v>
      </c>
      <c r="B7000" s="79" t="s">
        <v>7638</v>
      </c>
    </row>
    <row r="7001" spans="1:2" ht="15">
      <c r="A7001" s="80" t="s">
        <v>7321</v>
      </c>
      <c r="B7001" s="79" t="s">
        <v>7638</v>
      </c>
    </row>
    <row r="7002" spans="1:2" ht="15">
      <c r="A7002" s="80" t="s">
        <v>7322</v>
      </c>
      <c r="B7002" s="79" t="s">
        <v>7638</v>
      </c>
    </row>
    <row r="7003" spans="1:2" ht="15">
      <c r="A7003" s="80" t="s">
        <v>7323</v>
      </c>
      <c r="B7003" s="79" t="s">
        <v>7638</v>
      </c>
    </row>
    <row r="7004" spans="1:2" ht="15">
      <c r="A7004" s="80" t="s">
        <v>7324</v>
      </c>
      <c r="B7004" s="79" t="s">
        <v>7638</v>
      </c>
    </row>
    <row r="7005" spans="1:2" ht="15">
      <c r="A7005" s="80" t="s">
        <v>7325</v>
      </c>
      <c r="B7005" s="79" t="s">
        <v>7638</v>
      </c>
    </row>
    <row r="7006" spans="1:2" ht="15">
      <c r="A7006" s="80" t="s">
        <v>7326</v>
      </c>
      <c r="B7006" s="79" t="s">
        <v>7638</v>
      </c>
    </row>
    <row r="7007" spans="1:2" ht="15">
      <c r="A7007" s="80" t="s">
        <v>7327</v>
      </c>
      <c r="B7007" s="79" t="s">
        <v>7638</v>
      </c>
    </row>
    <row r="7008" spans="1:2" ht="15">
      <c r="A7008" s="80" t="s">
        <v>7328</v>
      </c>
      <c r="B7008" s="79" t="s">
        <v>7638</v>
      </c>
    </row>
    <row r="7009" spans="1:2" ht="15">
      <c r="A7009" s="80" t="s">
        <v>7329</v>
      </c>
      <c r="B7009" s="79" t="s">
        <v>7638</v>
      </c>
    </row>
    <row r="7010" spans="1:2" ht="15">
      <c r="A7010" s="80" t="s">
        <v>7330</v>
      </c>
      <c r="B7010" s="79" t="s">
        <v>7638</v>
      </c>
    </row>
    <row r="7011" spans="1:2" ht="15">
      <c r="A7011" s="80" t="s">
        <v>7331</v>
      </c>
      <c r="B7011" s="79" t="s">
        <v>7638</v>
      </c>
    </row>
    <row r="7012" spans="1:2" ht="15">
      <c r="A7012" s="80" t="s">
        <v>7332</v>
      </c>
      <c r="B7012" s="79" t="s">
        <v>7638</v>
      </c>
    </row>
    <row r="7013" spans="1:2" ht="15">
      <c r="A7013" s="80" t="s">
        <v>7333</v>
      </c>
      <c r="B7013" s="79" t="s">
        <v>7638</v>
      </c>
    </row>
    <row r="7014" spans="1:2" ht="15">
      <c r="A7014" s="80" t="s">
        <v>7334</v>
      </c>
      <c r="B7014" s="79" t="s">
        <v>7638</v>
      </c>
    </row>
    <row r="7015" spans="1:2" ht="15">
      <c r="A7015" s="80" t="s">
        <v>7335</v>
      </c>
      <c r="B7015" s="79" t="s">
        <v>7638</v>
      </c>
    </row>
    <row r="7016" spans="1:2" ht="15">
      <c r="A7016" s="80" t="s">
        <v>7336</v>
      </c>
      <c r="B7016" s="79" t="s">
        <v>7638</v>
      </c>
    </row>
    <row r="7017" spans="1:2" ht="15">
      <c r="A7017" s="80" t="s">
        <v>7337</v>
      </c>
      <c r="B7017" s="79" t="s">
        <v>7638</v>
      </c>
    </row>
    <row r="7018" spans="1:2" ht="15">
      <c r="A7018" s="80" t="s">
        <v>7338</v>
      </c>
      <c r="B7018" s="79" t="s">
        <v>7638</v>
      </c>
    </row>
    <row r="7019" spans="1:2" ht="15">
      <c r="A7019" s="80" t="s">
        <v>7339</v>
      </c>
      <c r="B7019" s="79" t="s">
        <v>7638</v>
      </c>
    </row>
    <row r="7020" spans="1:2" ht="15">
      <c r="A7020" s="80" t="s">
        <v>7340</v>
      </c>
      <c r="B7020" s="79" t="s">
        <v>7638</v>
      </c>
    </row>
    <row r="7021" spans="1:2" ht="15">
      <c r="A7021" s="80" t="s">
        <v>7341</v>
      </c>
      <c r="B7021" s="79" t="s">
        <v>7638</v>
      </c>
    </row>
    <row r="7022" spans="1:2" ht="15">
      <c r="A7022" s="80" t="s">
        <v>7342</v>
      </c>
      <c r="B7022" s="79" t="s">
        <v>7638</v>
      </c>
    </row>
    <row r="7023" spans="1:2" ht="15">
      <c r="A7023" s="80" t="s">
        <v>7343</v>
      </c>
      <c r="B7023" s="79" t="s">
        <v>7638</v>
      </c>
    </row>
    <row r="7024" spans="1:2" ht="15">
      <c r="A7024" s="80" t="s">
        <v>7344</v>
      </c>
      <c r="B7024" s="79" t="s">
        <v>7638</v>
      </c>
    </row>
    <row r="7025" spans="1:2" ht="15">
      <c r="A7025" s="80" t="s">
        <v>7345</v>
      </c>
      <c r="B7025" s="79" t="s">
        <v>7638</v>
      </c>
    </row>
    <row r="7026" spans="1:2" ht="15">
      <c r="A7026" s="80" t="s">
        <v>7346</v>
      </c>
      <c r="B7026" s="79" t="s">
        <v>7638</v>
      </c>
    </row>
    <row r="7027" spans="1:2" ht="15">
      <c r="A7027" s="80" t="s">
        <v>7347</v>
      </c>
      <c r="B7027" s="79" t="s">
        <v>7638</v>
      </c>
    </row>
    <row r="7028" spans="1:2" ht="15">
      <c r="A7028" s="80" t="s">
        <v>7348</v>
      </c>
      <c r="B7028" s="79" t="s">
        <v>7638</v>
      </c>
    </row>
    <row r="7029" spans="1:2" ht="15">
      <c r="A7029" s="80" t="s">
        <v>7349</v>
      </c>
      <c r="B7029" s="79" t="s">
        <v>7638</v>
      </c>
    </row>
    <row r="7030" spans="1:2" ht="15">
      <c r="A7030" s="80" t="s">
        <v>7350</v>
      </c>
      <c r="B7030" s="79" t="s">
        <v>7638</v>
      </c>
    </row>
    <row r="7031" spans="1:2" ht="15">
      <c r="A7031" s="80" t="s">
        <v>7351</v>
      </c>
      <c r="B7031" s="79" t="s">
        <v>7638</v>
      </c>
    </row>
    <row r="7032" spans="1:2" ht="15">
      <c r="A7032" s="80" t="s">
        <v>7352</v>
      </c>
      <c r="B7032" s="79" t="s">
        <v>7638</v>
      </c>
    </row>
    <row r="7033" spans="1:2" ht="15">
      <c r="A7033" s="80" t="s">
        <v>7353</v>
      </c>
      <c r="B7033" s="79" t="s">
        <v>7638</v>
      </c>
    </row>
    <row r="7034" spans="1:2" ht="15">
      <c r="A7034" s="80" t="s">
        <v>7354</v>
      </c>
      <c r="B7034" s="79" t="s">
        <v>7638</v>
      </c>
    </row>
    <row r="7035" spans="1:2" ht="15">
      <c r="A7035" s="80" t="s">
        <v>7355</v>
      </c>
      <c r="B7035" s="79" t="s">
        <v>7638</v>
      </c>
    </row>
    <row r="7036" spans="1:2" ht="15">
      <c r="A7036" s="80" t="s">
        <v>7356</v>
      </c>
      <c r="B7036" s="79" t="s">
        <v>7638</v>
      </c>
    </row>
    <row r="7037" spans="1:2" ht="15">
      <c r="A7037" s="80" t="s">
        <v>7357</v>
      </c>
      <c r="B7037" s="79" t="s">
        <v>7638</v>
      </c>
    </row>
    <row r="7038" spans="1:2" ht="15">
      <c r="A7038" s="80" t="s">
        <v>7358</v>
      </c>
      <c r="B7038" s="79" t="s">
        <v>7638</v>
      </c>
    </row>
    <row r="7039" spans="1:2" ht="15">
      <c r="A7039" s="80" t="s">
        <v>7359</v>
      </c>
      <c r="B7039" s="79" t="s">
        <v>7638</v>
      </c>
    </row>
    <row r="7040" spans="1:2" ht="15">
      <c r="A7040" s="80" t="s">
        <v>7360</v>
      </c>
      <c r="B7040" s="79" t="s">
        <v>7638</v>
      </c>
    </row>
    <row r="7041" spans="1:2" ht="15">
      <c r="A7041" s="80" t="s">
        <v>7361</v>
      </c>
      <c r="B7041" s="79" t="s">
        <v>7638</v>
      </c>
    </row>
    <row r="7042" spans="1:2" ht="15">
      <c r="A7042" s="80" t="s">
        <v>7362</v>
      </c>
      <c r="B7042" s="79" t="s">
        <v>7638</v>
      </c>
    </row>
    <row r="7043" spans="1:2" ht="15">
      <c r="A7043" s="80" t="s">
        <v>7363</v>
      </c>
      <c r="B7043" s="79" t="s">
        <v>7638</v>
      </c>
    </row>
    <row r="7044" spans="1:2" ht="15">
      <c r="A7044" s="80" t="s">
        <v>7364</v>
      </c>
      <c r="B7044" s="79" t="s">
        <v>7638</v>
      </c>
    </row>
    <row r="7045" spans="1:2" ht="15">
      <c r="A7045" s="80" t="s">
        <v>7365</v>
      </c>
      <c r="B7045" s="79" t="s">
        <v>7638</v>
      </c>
    </row>
    <row r="7046" spans="1:2" ht="15">
      <c r="A7046" s="80" t="s">
        <v>7366</v>
      </c>
      <c r="B7046" s="79" t="s">
        <v>7638</v>
      </c>
    </row>
    <row r="7047" spans="1:2" ht="15">
      <c r="A7047" s="80" t="s">
        <v>389</v>
      </c>
      <c r="B7047" s="79" t="s">
        <v>7638</v>
      </c>
    </row>
    <row r="7048" spans="1:2" ht="15">
      <c r="A7048" s="80" t="s">
        <v>7367</v>
      </c>
      <c r="B7048" s="79" t="s">
        <v>7638</v>
      </c>
    </row>
    <row r="7049" spans="1:2" ht="15">
      <c r="A7049" s="80" t="s">
        <v>7368</v>
      </c>
      <c r="B7049" s="79" t="s">
        <v>7638</v>
      </c>
    </row>
    <row r="7050" spans="1:2" ht="15">
      <c r="A7050" s="80" t="s">
        <v>7369</v>
      </c>
      <c r="B7050" s="79" t="s">
        <v>7638</v>
      </c>
    </row>
    <row r="7051" spans="1:2" ht="15">
      <c r="A7051" s="80" t="s">
        <v>7370</v>
      </c>
      <c r="B7051" s="79" t="s">
        <v>7638</v>
      </c>
    </row>
    <row r="7052" spans="1:2" ht="15">
      <c r="A7052" s="80" t="s">
        <v>7371</v>
      </c>
      <c r="B7052" s="79" t="s">
        <v>7638</v>
      </c>
    </row>
    <row r="7053" spans="1:2" ht="15">
      <c r="A7053" s="80" t="s">
        <v>7372</v>
      </c>
      <c r="B7053" s="79" t="s">
        <v>7638</v>
      </c>
    </row>
    <row r="7054" spans="1:2" ht="15">
      <c r="A7054" s="80" t="s">
        <v>7373</v>
      </c>
      <c r="B7054" s="79" t="s">
        <v>7638</v>
      </c>
    </row>
    <row r="7055" spans="1:2" ht="15">
      <c r="A7055" s="80" t="s">
        <v>7374</v>
      </c>
      <c r="B7055" s="79" t="s">
        <v>7638</v>
      </c>
    </row>
    <row r="7056" spans="1:2" ht="15">
      <c r="A7056" s="80" t="s">
        <v>7375</v>
      </c>
      <c r="B7056" s="79" t="s">
        <v>7638</v>
      </c>
    </row>
    <row r="7057" spans="1:2" ht="15">
      <c r="A7057" s="80" t="s">
        <v>7376</v>
      </c>
      <c r="B7057" s="79" t="s">
        <v>7638</v>
      </c>
    </row>
    <row r="7058" spans="1:2" ht="15">
      <c r="A7058" s="80" t="s">
        <v>7377</v>
      </c>
      <c r="B7058" s="79" t="s">
        <v>7638</v>
      </c>
    </row>
    <row r="7059" spans="1:2" ht="15">
      <c r="A7059" s="80" t="s">
        <v>7378</v>
      </c>
      <c r="B7059" s="79" t="s">
        <v>7638</v>
      </c>
    </row>
    <row r="7060" spans="1:2" ht="15">
      <c r="A7060" s="80" t="s">
        <v>7379</v>
      </c>
      <c r="B7060" s="79" t="s">
        <v>7638</v>
      </c>
    </row>
    <row r="7061" spans="1:2" ht="15">
      <c r="A7061" s="80" t="s">
        <v>7380</v>
      </c>
      <c r="B7061" s="79" t="s">
        <v>7638</v>
      </c>
    </row>
    <row r="7062" spans="1:2" ht="15">
      <c r="A7062" s="80" t="s">
        <v>7381</v>
      </c>
      <c r="B7062" s="79" t="s">
        <v>7638</v>
      </c>
    </row>
    <row r="7063" spans="1:2" ht="15">
      <c r="A7063" s="80" t="s">
        <v>7382</v>
      </c>
      <c r="B7063" s="79" t="s">
        <v>7638</v>
      </c>
    </row>
    <row r="7064" spans="1:2" ht="15">
      <c r="A7064" s="80" t="s">
        <v>7383</v>
      </c>
      <c r="B7064" s="79" t="s">
        <v>7638</v>
      </c>
    </row>
    <row r="7065" spans="1:2" ht="15">
      <c r="A7065" s="80" t="s">
        <v>7384</v>
      </c>
      <c r="B7065" s="79" t="s">
        <v>7638</v>
      </c>
    </row>
    <row r="7066" spans="1:2" ht="15">
      <c r="A7066" s="80" t="s">
        <v>7385</v>
      </c>
      <c r="B7066" s="79" t="s">
        <v>7638</v>
      </c>
    </row>
    <row r="7067" spans="1:2" ht="15">
      <c r="A7067" s="80" t="s">
        <v>7386</v>
      </c>
      <c r="B7067" s="79" t="s">
        <v>7638</v>
      </c>
    </row>
    <row r="7068" spans="1:2" ht="15">
      <c r="A7068" s="80" t="s">
        <v>7387</v>
      </c>
      <c r="B7068" s="79" t="s">
        <v>7638</v>
      </c>
    </row>
    <row r="7069" spans="1:2" ht="15">
      <c r="A7069" s="80" t="s">
        <v>7388</v>
      </c>
      <c r="B7069" s="79" t="s">
        <v>7638</v>
      </c>
    </row>
    <row r="7070" spans="1:2" ht="15">
      <c r="A7070" s="80" t="s">
        <v>7389</v>
      </c>
      <c r="B7070" s="79" t="s">
        <v>7638</v>
      </c>
    </row>
    <row r="7071" spans="1:2" ht="15">
      <c r="A7071" s="80" t="s">
        <v>7390</v>
      </c>
      <c r="B7071" s="79" t="s">
        <v>7638</v>
      </c>
    </row>
    <row r="7072" spans="1:2" ht="15">
      <c r="A7072" s="80" t="s">
        <v>7391</v>
      </c>
      <c r="B7072" s="79" t="s">
        <v>7638</v>
      </c>
    </row>
    <row r="7073" spans="1:2" ht="15">
      <c r="A7073" s="80" t="s">
        <v>7392</v>
      </c>
      <c r="B7073" s="79" t="s">
        <v>7638</v>
      </c>
    </row>
    <row r="7074" spans="1:2" ht="15">
      <c r="A7074" s="80" t="s">
        <v>7393</v>
      </c>
      <c r="B7074" s="79" t="s">
        <v>7638</v>
      </c>
    </row>
    <row r="7075" spans="1:2" ht="15">
      <c r="A7075" s="80" t="s">
        <v>7394</v>
      </c>
      <c r="B7075" s="79" t="s">
        <v>7638</v>
      </c>
    </row>
    <row r="7076" spans="1:2" ht="15">
      <c r="A7076" s="80" t="s">
        <v>7395</v>
      </c>
      <c r="B7076" s="79" t="s">
        <v>7638</v>
      </c>
    </row>
    <row r="7077" spans="1:2" ht="15">
      <c r="A7077" s="80" t="s">
        <v>7396</v>
      </c>
      <c r="B7077" s="79" t="s">
        <v>7638</v>
      </c>
    </row>
    <row r="7078" spans="1:2" ht="15">
      <c r="A7078" s="80" t="s">
        <v>7397</v>
      </c>
      <c r="B7078" s="79" t="s">
        <v>7638</v>
      </c>
    </row>
    <row r="7079" spans="1:2" ht="15">
      <c r="A7079" s="80" t="s">
        <v>7398</v>
      </c>
      <c r="B7079" s="79" t="s">
        <v>7638</v>
      </c>
    </row>
    <row r="7080" spans="1:2" ht="15">
      <c r="A7080" s="80" t="s">
        <v>7399</v>
      </c>
      <c r="B7080" s="79" t="s">
        <v>7638</v>
      </c>
    </row>
    <row r="7081" spans="1:2" ht="15">
      <c r="A7081" s="80" t="s">
        <v>7400</v>
      </c>
      <c r="B7081" s="79" t="s">
        <v>7638</v>
      </c>
    </row>
    <row r="7082" spans="1:2" ht="15">
      <c r="A7082" s="80" t="s">
        <v>7401</v>
      </c>
      <c r="B7082" s="79" t="s">
        <v>7638</v>
      </c>
    </row>
    <row r="7083" spans="1:2" ht="15">
      <c r="A7083" s="80" t="s">
        <v>7402</v>
      </c>
      <c r="B7083" s="79" t="s">
        <v>7638</v>
      </c>
    </row>
    <row r="7084" spans="1:2" ht="15">
      <c r="A7084" s="80" t="s">
        <v>7403</v>
      </c>
      <c r="B7084" s="79" t="s">
        <v>7638</v>
      </c>
    </row>
    <row r="7085" spans="1:2" ht="15">
      <c r="A7085" s="80" t="s">
        <v>7404</v>
      </c>
      <c r="B7085" s="79" t="s">
        <v>7638</v>
      </c>
    </row>
    <row r="7086" spans="1:2" ht="15">
      <c r="A7086" s="80" t="s">
        <v>7405</v>
      </c>
      <c r="B7086" s="79" t="s">
        <v>7638</v>
      </c>
    </row>
    <row r="7087" spans="1:2" ht="15">
      <c r="A7087" s="80" t="s">
        <v>7406</v>
      </c>
      <c r="B7087" s="79" t="s">
        <v>7638</v>
      </c>
    </row>
    <row r="7088" spans="1:2" ht="15">
      <c r="A7088" s="80" t="s">
        <v>7407</v>
      </c>
      <c r="B7088" s="79" t="s">
        <v>7638</v>
      </c>
    </row>
    <row r="7089" spans="1:2" ht="15">
      <c r="A7089" s="80" t="s">
        <v>7408</v>
      </c>
      <c r="B7089" s="79" t="s">
        <v>7638</v>
      </c>
    </row>
    <row r="7090" spans="1:2" ht="15">
      <c r="A7090" s="80" t="s">
        <v>7409</v>
      </c>
      <c r="B7090" s="79" t="s">
        <v>7638</v>
      </c>
    </row>
    <row r="7091" spans="1:2" ht="15">
      <c r="A7091" s="80" t="s">
        <v>7410</v>
      </c>
      <c r="B7091" s="79" t="s">
        <v>7638</v>
      </c>
    </row>
    <row r="7092" spans="1:2" ht="15">
      <c r="A7092" s="80" t="s">
        <v>7411</v>
      </c>
      <c r="B7092" s="79" t="s">
        <v>7638</v>
      </c>
    </row>
    <row r="7093" spans="1:2" ht="15">
      <c r="A7093" s="80" t="s">
        <v>7412</v>
      </c>
      <c r="B7093" s="79" t="s">
        <v>7638</v>
      </c>
    </row>
    <row r="7094" spans="1:2" ht="15">
      <c r="A7094" s="80" t="s">
        <v>7413</v>
      </c>
      <c r="B7094" s="79" t="s">
        <v>7638</v>
      </c>
    </row>
    <row r="7095" spans="1:2" ht="15">
      <c r="A7095" s="80" t="s">
        <v>7414</v>
      </c>
      <c r="B7095" s="79" t="s">
        <v>7638</v>
      </c>
    </row>
    <row r="7096" spans="1:2" ht="15">
      <c r="A7096" s="80" t="s">
        <v>7415</v>
      </c>
      <c r="B7096" s="79" t="s">
        <v>7638</v>
      </c>
    </row>
    <row r="7097" spans="1:2" ht="15">
      <c r="A7097" s="80" t="s">
        <v>7416</v>
      </c>
      <c r="B7097" s="79" t="s">
        <v>7638</v>
      </c>
    </row>
    <row r="7098" spans="1:2" ht="15">
      <c r="A7098" s="80" t="s">
        <v>7417</v>
      </c>
      <c r="B7098" s="79" t="s">
        <v>7638</v>
      </c>
    </row>
    <row r="7099" spans="1:2" ht="15">
      <c r="A7099" s="80" t="s">
        <v>7418</v>
      </c>
      <c r="B7099" s="79" t="s">
        <v>7638</v>
      </c>
    </row>
    <row r="7100" spans="1:2" ht="15">
      <c r="A7100" s="80" t="s">
        <v>7419</v>
      </c>
      <c r="B7100" s="79" t="s">
        <v>7638</v>
      </c>
    </row>
    <row r="7101" spans="1:2" ht="15">
      <c r="A7101" s="80" t="s">
        <v>7420</v>
      </c>
      <c r="B7101" s="79" t="s">
        <v>7638</v>
      </c>
    </row>
    <row r="7102" spans="1:2" ht="15">
      <c r="A7102" s="80" t="s">
        <v>7421</v>
      </c>
      <c r="B7102" s="79" t="s">
        <v>7638</v>
      </c>
    </row>
    <row r="7103" spans="1:2" ht="15">
      <c r="A7103" s="80" t="s">
        <v>7422</v>
      </c>
      <c r="B7103" s="79" t="s">
        <v>7638</v>
      </c>
    </row>
    <row r="7104" spans="1:2" ht="15">
      <c r="A7104" s="80" t="s">
        <v>7423</v>
      </c>
      <c r="B7104" s="79" t="s">
        <v>7638</v>
      </c>
    </row>
    <row r="7105" spans="1:2" ht="15">
      <c r="A7105" s="80" t="s">
        <v>7424</v>
      </c>
      <c r="B7105" s="79" t="s">
        <v>7638</v>
      </c>
    </row>
    <row r="7106" spans="1:2" ht="15">
      <c r="A7106" s="80" t="s">
        <v>7425</v>
      </c>
      <c r="B7106" s="79" t="s">
        <v>7638</v>
      </c>
    </row>
    <row r="7107" spans="1:2" ht="15">
      <c r="A7107" s="80" t="s">
        <v>7426</v>
      </c>
      <c r="B7107" s="79" t="s">
        <v>7638</v>
      </c>
    </row>
    <row r="7108" spans="1:2" ht="15">
      <c r="A7108" s="80" t="s">
        <v>7427</v>
      </c>
      <c r="B7108" s="79" t="s">
        <v>7638</v>
      </c>
    </row>
    <row r="7109" spans="1:2" ht="15">
      <c r="A7109" s="80" t="s">
        <v>7428</v>
      </c>
      <c r="B7109" s="79" t="s">
        <v>7638</v>
      </c>
    </row>
    <row r="7110" spans="1:2" ht="15">
      <c r="A7110" s="80" t="s">
        <v>7429</v>
      </c>
      <c r="B7110" s="79" t="s">
        <v>7638</v>
      </c>
    </row>
    <row r="7111" spans="1:2" ht="15">
      <c r="A7111" s="80" t="s">
        <v>7430</v>
      </c>
      <c r="B7111" s="79" t="s">
        <v>7638</v>
      </c>
    </row>
    <row r="7112" spans="1:2" ht="15">
      <c r="A7112" s="80" t="s">
        <v>7431</v>
      </c>
      <c r="B7112" s="79" t="s">
        <v>7638</v>
      </c>
    </row>
    <row r="7113" spans="1:2" ht="15">
      <c r="A7113" s="80" t="s">
        <v>7432</v>
      </c>
      <c r="B7113" s="79" t="s">
        <v>7638</v>
      </c>
    </row>
    <row r="7114" spans="1:2" ht="15">
      <c r="A7114" s="80" t="s">
        <v>7433</v>
      </c>
      <c r="B7114" s="79" t="s">
        <v>7638</v>
      </c>
    </row>
    <row r="7115" spans="1:2" ht="15">
      <c r="A7115" s="80" t="s">
        <v>7434</v>
      </c>
      <c r="B7115" s="79" t="s">
        <v>7638</v>
      </c>
    </row>
    <row r="7116" spans="1:2" ht="15">
      <c r="A7116" s="80" t="s">
        <v>7435</v>
      </c>
      <c r="B7116" s="79" t="s">
        <v>7638</v>
      </c>
    </row>
    <row r="7117" spans="1:2" ht="15">
      <c r="A7117" s="80" t="s">
        <v>7436</v>
      </c>
      <c r="B7117" s="79" t="s">
        <v>7638</v>
      </c>
    </row>
    <row r="7118" spans="1:2" ht="15">
      <c r="A7118" s="80" t="s">
        <v>7437</v>
      </c>
      <c r="B7118" s="79" t="s">
        <v>7638</v>
      </c>
    </row>
    <row r="7119" spans="1:2" ht="15">
      <c r="A7119" s="80" t="s">
        <v>7438</v>
      </c>
      <c r="B7119" s="79" t="s">
        <v>7638</v>
      </c>
    </row>
    <row r="7120" spans="1:2" ht="15">
      <c r="A7120" s="80" t="s">
        <v>7439</v>
      </c>
      <c r="B7120" s="79" t="s">
        <v>7638</v>
      </c>
    </row>
    <row r="7121" spans="1:2" ht="15">
      <c r="A7121" s="80" t="s">
        <v>7440</v>
      </c>
      <c r="B7121" s="79" t="s">
        <v>7638</v>
      </c>
    </row>
    <row r="7122" spans="1:2" ht="15">
      <c r="A7122" s="80" t="s">
        <v>7441</v>
      </c>
      <c r="B7122" s="79" t="s">
        <v>7638</v>
      </c>
    </row>
    <row r="7123" spans="1:2" ht="15">
      <c r="A7123" s="80" t="s">
        <v>7442</v>
      </c>
      <c r="B7123" s="79" t="s">
        <v>7638</v>
      </c>
    </row>
    <row r="7124" spans="1:2" ht="15">
      <c r="A7124" s="80" t="s">
        <v>7443</v>
      </c>
      <c r="B7124" s="79" t="s">
        <v>7638</v>
      </c>
    </row>
    <row r="7125" spans="1:2" ht="15">
      <c r="A7125" s="80" t="s">
        <v>7444</v>
      </c>
      <c r="B7125" s="79" t="s">
        <v>7638</v>
      </c>
    </row>
    <row r="7126" spans="1:2" ht="15">
      <c r="A7126" s="80" t="s">
        <v>7445</v>
      </c>
      <c r="B7126" s="79" t="s">
        <v>7638</v>
      </c>
    </row>
    <row r="7127" spans="1:2" ht="15">
      <c r="A7127" s="80" t="s">
        <v>7446</v>
      </c>
      <c r="B7127" s="79" t="s">
        <v>7638</v>
      </c>
    </row>
    <row r="7128" spans="1:2" ht="15">
      <c r="A7128" s="80" t="s">
        <v>7447</v>
      </c>
      <c r="B7128" s="79" t="s">
        <v>7638</v>
      </c>
    </row>
    <row r="7129" spans="1:2" ht="15">
      <c r="A7129" s="80" t="s">
        <v>7448</v>
      </c>
      <c r="B7129" s="79" t="s">
        <v>7638</v>
      </c>
    </row>
    <row r="7130" spans="1:2" ht="15">
      <c r="A7130" s="80" t="s">
        <v>7449</v>
      </c>
      <c r="B7130" s="79" t="s">
        <v>7638</v>
      </c>
    </row>
    <row r="7131" spans="1:2" ht="15">
      <c r="A7131" s="80" t="s">
        <v>7450</v>
      </c>
      <c r="B7131" s="79" t="s">
        <v>7638</v>
      </c>
    </row>
    <row r="7132" spans="1:2" ht="15">
      <c r="A7132" s="80" t="s">
        <v>7451</v>
      </c>
      <c r="B7132" s="79" t="s">
        <v>7638</v>
      </c>
    </row>
    <row r="7133" spans="1:2" ht="15">
      <c r="A7133" s="80" t="s">
        <v>7452</v>
      </c>
      <c r="B7133" s="79" t="s">
        <v>7638</v>
      </c>
    </row>
    <row r="7134" spans="1:2" ht="15">
      <c r="A7134" s="80" t="s">
        <v>7453</v>
      </c>
      <c r="B7134" s="79" t="s">
        <v>7638</v>
      </c>
    </row>
    <row r="7135" spans="1:2" ht="15">
      <c r="A7135" s="80" t="s">
        <v>7454</v>
      </c>
      <c r="B7135" s="79" t="s">
        <v>7638</v>
      </c>
    </row>
    <row r="7136" spans="1:2" ht="15">
      <c r="A7136" s="80" t="s">
        <v>7455</v>
      </c>
      <c r="B7136" s="79" t="s">
        <v>7638</v>
      </c>
    </row>
    <row r="7137" spans="1:2" ht="15">
      <c r="A7137" s="80" t="s">
        <v>7456</v>
      </c>
      <c r="B7137" s="79" t="s">
        <v>7638</v>
      </c>
    </row>
    <row r="7138" spans="1:2" ht="15">
      <c r="A7138" s="80" t="s">
        <v>7457</v>
      </c>
      <c r="B7138" s="79" t="s">
        <v>7638</v>
      </c>
    </row>
    <row r="7139" spans="1:2" ht="15">
      <c r="A7139" s="80" t="s">
        <v>7458</v>
      </c>
      <c r="B7139" s="79" t="s">
        <v>7638</v>
      </c>
    </row>
    <row r="7140" spans="1:2" ht="15">
      <c r="A7140" s="80" t="s">
        <v>7459</v>
      </c>
      <c r="B7140" s="79" t="s">
        <v>7638</v>
      </c>
    </row>
    <row r="7141" spans="1:2" ht="15">
      <c r="A7141" s="80" t="s">
        <v>7460</v>
      </c>
      <c r="B7141" s="79" t="s">
        <v>7638</v>
      </c>
    </row>
    <row r="7142" spans="1:2" ht="15">
      <c r="A7142" s="80" t="s">
        <v>7461</v>
      </c>
      <c r="B7142" s="79" t="s">
        <v>7638</v>
      </c>
    </row>
    <row r="7143" spans="1:2" ht="15">
      <c r="A7143" s="80" t="s">
        <v>7462</v>
      </c>
      <c r="B7143" s="79" t="s">
        <v>7638</v>
      </c>
    </row>
    <row r="7144" spans="1:2" ht="15">
      <c r="A7144" s="80" t="s">
        <v>7463</v>
      </c>
      <c r="B7144" s="79" t="s">
        <v>7638</v>
      </c>
    </row>
    <row r="7145" spans="1:2" ht="15">
      <c r="A7145" s="80" t="s">
        <v>7464</v>
      </c>
      <c r="B7145" s="79" t="s">
        <v>7638</v>
      </c>
    </row>
    <row r="7146" spans="1:2" ht="15">
      <c r="A7146" s="80" t="s">
        <v>7465</v>
      </c>
      <c r="B7146" s="79" t="s">
        <v>7638</v>
      </c>
    </row>
    <row r="7147" spans="1:2" ht="15">
      <c r="A7147" s="80" t="s">
        <v>7466</v>
      </c>
      <c r="B7147" s="79" t="s">
        <v>7638</v>
      </c>
    </row>
    <row r="7148" spans="1:2" ht="15">
      <c r="A7148" s="80" t="s">
        <v>7467</v>
      </c>
      <c r="B7148" s="79" t="s">
        <v>7638</v>
      </c>
    </row>
    <row r="7149" spans="1:2" ht="15">
      <c r="A7149" s="80" t="s">
        <v>7468</v>
      </c>
      <c r="B7149" s="79" t="s">
        <v>7638</v>
      </c>
    </row>
    <row r="7150" spans="1:2" ht="15">
      <c r="A7150" s="80" t="s">
        <v>7469</v>
      </c>
      <c r="B7150" s="79" t="s">
        <v>7638</v>
      </c>
    </row>
    <row r="7151" spans="1:2" ht="15">
      <c r="A7151" s="80" t="s">
        <v>7470</v>
      </c>
      <c r="B7151" s="79" t="s">
        <v>7638</v>
      </c>
    </row>
    <row r="7152" spans="1:2" ht="15">
      <c r="A7152" s="80" t="s">
        <v>7471</v>
      </c>
      <c r="B7152" s="79" t="s">
        <v>7638</v>
      </c>
    </row>
    <row r="7153" spans="1:2" ht="15">
      <c r="A7153" s="80" t="s">
        <v>7472</v>
      </c>
      <c r="B7153" s="79" t="s">
        <v>7638</v>
      </c>
    </row>
    <row r="7154" spans="1:2" ht="15">
      <c r="A7154" s="80" t="s">
        <v>7473</v>
      </c>
      <c r="B7154" s="79" t="s">
        <v>7638</v>
      </c>
    </row>
    <row r="7155" spans="1:2" ht="15">
      <c r="A7155" s="80" t="s">
        <v>7474</v>
      </c>
      <c r="B7155" s="79" t="s">
        <v>7638</v>
      </c>
    </row>
    <row r="7156" spans="1:2" ht="15">
      <c r="A7156" s="80" t="s">
        <v>7475</v>
      </c>
      <c r="B7156" s="79" t="s">
        <v>7638</v>
      </c>
    </row>
    <row r="7157" spans="1:2" ht="15">
      <c r="A7157" s="80" t="s">
        <v>7476</v>
      </c>
      <c r="B7157" s="79" t="s">
        <v>7638</v>
      </c>
    </row>
    <row r="7158" spans="1:2" ht="15">
      <c r="A7158" s="80" t="s">
        <v>7477</v>
      </c>
      <c r="B7158" s="79" t="s">
        <v>7638</v>
      </c>
    </row>
    <row r="7159" spans="1:2" ht="15">
      <c r="A7159" s="80" t="s">
        <v>7478</v>
      </c>
      <c r="B7159" s="79" t="s">
        <v>7638</v>
      </c>
    </row>
    <row r="7160" spans="1:2" ht="15">
      <c r="A7160" s="80" t="s">
        <v>7479</v>
      </c>
      <c r="B7160" s="79" t="s">
        <v>7638</v>
      </c>
    </row>
    <row r="7161" spans="1:2" ht="15">
      <c r="A7161" s="80" t="s">
        <v>7480</v>
      </c>
      <c r="B7161" s="79" t="s">
        <v>7638</v>
      </c>
    </row>
    <row r="7162" spans="1:2" ht="15">
      <c r="A7162" s="80" t="s">
        <v>7481</v>
      </c>
      <c r="B7162" s="79" t="s">
        <v>7638</v>
      </c>
    </row>
    <row r="7163" spans="1:2" ht="15">
      <c r="A7163" s="80" t="s">
        <v>7482</v>
      </c>
      <c r="B7163" s="79" t="s">
        <v>7638</v>
      </c>
    </row>
    <row r="7164" spans="1:2" ht="15">
      <c r="A7164" s="80" t="s">
        <v>7483</v>
      </c>
      <c r="B7164" s="79" t="s">
        <v>7638</v>
      </c>
    </row>
    <row r="7165" spans="1:2" ht="15">
      <c r="A7165" s="80" t="s">
        <v>7484</v>
      </c>
      <c r="B7165" s="79" t="s">
        <v>7638</v>
      </c>
    </row>
    <row r="7166" spans="1:2" ht="15">
      <c r="A7166" s="80" t="s">
        <v>7485</v>
      </c>
      <c r="B7166" s="79" t="s">
        <v>7638</v>
      </c>
    </row>
    <row r="7167" spans="1:2" ht="15">
      <c r="A7167" s="80" t="s">
        <v>7486</v>
      </c>
      <c r="B7167" s="79" t="s">
        <v>7638</v>
      </c>
    </row>
    <row r="7168" spans="1:2" ht="15">
      <c r="A7168" s="80" t="s">
        <v>7487</v>
      </c>
      <c r="B7168" s="79" t="s">
        <v>7638</v>
      </c>
    </row>
    <row r="7169" spans="1:2" ht="15">
      <c r="A7169" s="80" t="s">
        <v>7488</v>
      </c>
      <c r="B7169" s="79" t="s">
        <v>7638</v>
      </c>
    </row>
    <row r="7170" spans="1:2" ht="15">
      <c r="A7170" s="80" t="s">
        <v>7489</v>
      </c>
      <c r="B7170" s="79" t="s">
        <v>7638</v>
      </c>
    </row>
    <row r="7171" spans="1:2" ht="15">
      <c r="A7171" s="80" t="s">
        <v>7490</v>
      </c>
      <c r="B7171" s="79" t="s">
        <v>7638</v>
      </c>
    </row>
    <row r="7172" spans="1:2" ht="15">
      <c r="A7172" s="80" t="s">
        <v>7491</v>
      </c>
      <c r="B7172" s="79" t="s">
        <v>7638</v>
      </c>
    </row>
    <row r="7173" spans="1:2" ht="15">
      <c r="A7173" s="80" t="s">
        <v>7492</v>
      </c>
      <c r="B7173" s="79" t="s">
        <v>7638</v>
      </c>
    </row>
    <row r="7174" spans="1:2" ht="15">
      <c r="A7174" s="80" t="s">
        <v>7493</v>
      </c>
      <c r="B7174" s="79" t="s">
        <v>7638</v>
      </c>
    </row>
    <row r="7175" spans="1:2" ht="15">
      <c r="A7175" s="80" t="s">
        <v>7494</v>
      </c>
      <c r="B7175" s="79" t="s">
        <v>7638</v>
      </c>
    </row>
    <row r="7176" spans="1:2" ht="15">
      <c r="A7176" s="80" t="s">
        <v>7495</v>
      </c>
      <c r="B7176" s="79" t="s">
        <v>7638</v>
      </c>
    </row>
    <row r="7177" spans="1:2" ht="15">
      <c r="A7177" s="80" t="s">
        <v>7496</v>
      </c>
      <c r="B7177" s="79" t="s">
        <v>7638</v>
      </c>
    </row>
    <row r="7178" spans="1:2" ht="15">
      <c r="A7178" s="80" t="s">
        <v>7497</v>
      </c>
      <c r="B7178" s="79" t="s">
        <v>7638</v>
      </c>
    </row>
    <row r="7179" spans="1:2" ht="15">
      <c r="A7179" s="80" t="s">
        <v>7498</v>
      </c>
      <c r="B7179" s="79" t="s">
        <v>7638</v>
      </c>
    </row>
    <row r="7180" spans="1:2" ht="15">
      <c r="A7180" s="80" t="s">
        <v>7499</v>
      </c>
      <c r="B7180" s="79" t="s">
        <v>7638</v>
      </c>
    </row>
    <row r="7181" spans="1:2" ht="15">
      <c r="A7181" s="80" t="s">
        <v>7500</v>
      </c>
      <c r="B7181" s="79" t="s">
        <v>7638</v>
      </c>
    </row>
    <row r="7182" spans="1:2" ht="15">
      <c r="A7182" s="80" t="s">
        <v>7501</v>
      </c>
      <c r="B7182" s="79" t="s">
        <v>7638</v>
      </c>
    </row>
    <row r="7183" spans="1:2" ht="15">
      <c r="A7183" s="80" t="s">
        <v>7502</v>
      </c>
      <c r="B7183" s="79" t="s">
        <v>7638</v>
      </c>
    </row>
    <row r="7184" spans="1:2" ht="15">
      <c r="A7184" s="80" t="s">
        <v>7503</v>
      </c>
      <c r="B7184" s="79" t="s">
        <v>7638</v>
      </c>
    </row>
    <row r="7185" spans="1:2" ht="15">
      <c r="A7185" s="80" t="s">
        <v>7504</v>
      </c>
      <c r="B7185" s="79" t="s">
        <v>7638</v>
      </c>
    </row>
    <row r="7186" spans="1:2" ht="15">
      <c r="A7186" s="80" t="s">
        <v>7505</v>
      </c>
      <c r="B7186" s="79" t="s">
        <v>7638</v>
      </c>
    </row>
    <row r="7187" spans="1:2" ht="15">
      <c r="A7187" s="80" t="s">
        <v>7506</v>
      </c>
      <c r="B7187" s="79" t="s">
        <v>7638</v>
      </c>
    </row>
    <row r="7188" spans="1:2" ht="15">
      <c r="A7188" s="80" t="s">
        <v>7507</v>
      </c>
      <c r="B7188" s="79" t="s">
        <v>7638</v>
      </c>
    </row>
    <row r="7189" spans="1:2" ht="15">
      <c r="A7189" s="80" t="s">
        <v>7508</v>
      </c>
      <c r="B7189" s="79" t="s">
        <v>7638</v>
      </c>
    </row>
    <row r="7190" spans="1:2" ht="15">
      <c r="A7190" s="80" t="s">
        <v>7509</v>
      </c>
      <c r="B7190" s="79" t="s">
        <v>7638</v>
      </c>
    </row>
    <row r="7191" spans="1:2" ht="15">
      <c r="A7191" s="80" t="s">
        <v>7510</v>
      </c>
      <c r="B7191" s="79" t="s">
        <v>7638</v>
      </c>
    </row>
    <row r="7192" spans="1:2" ht="15">
      <c r="A7192" s="80" t="s">
        <v>7511</v>
      </c>
      <c r="B7192" s="79" t="s">
        <v>7638</v>
      </c>
    </row>
    <row r="7193" spans="1:2" ht="15">
      <c r="A7193" s="80" t="s">
        <v>7512</v>
      </c>
      <c r="B7193" s="79" t="s">
        <v>7638</v>
      </c>
    </row>
    <row r="7194" spans="1:2" ht="15">
      <c r="A7194" s="80" t="s">
        <v>7513</v>
      </c>
      <c r="B7194" s="79" t="s">
        <v>7638</v>
      </c>
    </row>
    <row r="7195" spans="1:2" ht="15">
      <c r="A7195" s="80" t="s">
        <v>7514</v>
      </c>
      <c r="B7195" s="79" t="s">
        <v>7638</v>
      </c>
    </row>
    <row r="7196" spans="1:2" ht="15">
      <c r="A7196" s="80" t="s">
        <v>7515</v>
      </c>
      <c r="B7196" s="79" t="s">
        <v>7638</v>
      </c>
    </row>
    <row r="7197" spans="1:2" ht="15">
      <c r="A7197" s="80" t="s">
        <v>7516</v>
      </c>
      <c r="B7197" s="79" t="s">
        <v>7638</v>
      </c>
    </row>
    <row r="7198" spans="1:2" ht="15">
      <c r="A7198" s="80" t="s">
        <v>7517</v>
      </c>
      <c r="B7198" s="79" t="s">
        <v>7638</v>
      </c>
    </row>
    <row r="7199" spans="1:2" ht="15">
      <c r="A7199" s="80" t="s">
        <v>7518</v>
      </c>
      <c r="B7199" s="79" t="s">
        <v>7638</v>
      </c>
    </row>
    <row r="7200" spans="1:2" ht="15">
      <c r="A7200" s="80" t="s">
        <v>7519</v>
      </c>
      <c r="B7200" s="79" t="s">
        <v>7638</v>
      </c>
    </row>
    <row r="7201" spans="1:2" ht="15">
      <c r="A7201" s="80" t="s">
        <v>7520</v>
      </c>
      <c r="B7201" s="79" t="s">
        <v>7638</v>
      </c>
    </row>
    <row r="7202" spans="1:2" ht="15">
      <c r="A7202" s="80" t="s">
        <v>7521</v>
      </c>
      <c r="B7202" s="79" t="s">
        <v>7638</v>
      </c>
    </row>
    <row r="7203" spans="1:2" ht="15">
      <c r="A7203" s="80" t="s">
        <v>7522</v>
      </c>
      <c r="B7203" s="79" t="s">
        <v>7638</v>
      </c>
    </row>
    <row r="7204" spans="1:2" ht="15">
      <c r="A7204" s="80" t="s">
        <v>7523</v>
      </c>
      <c r="B7204" s="79" t="s">
        <v>7638</v>
      </c>
    </row>
    <row r="7205" spans="1:2" ht="15">
      <c r="A7205" s="80" t="s">
        <v>7524</v>
      </c>
      <c r="B7205" s="79" t="s">
        <v>7638</v>
      </c>
    </row>
    <row r="7206" spans="1:2" ht="15">
      <c r="A7206" s="80" t="s">
        <v>7525</v>
      </c>
      <c r="B7206" s="79" t="s">
        <v>7638</v>
      </c>
    </row>
    <row r="7207" spans="1:2" ht="15">
      <c r="A7207" s="80" t="s">
        <v>7526</v>
      </c>
      <c r="B7207" s="79" t="s">
        <v>7638</v>
      </c>
    </row>
    <row r="7208" spans="1:2" ht="15">
      <c r="A7208" s="80" t="s">
        <v>7527</v>
      </c>
      <c r="B7208" s="79" t="s">
        <v>7638</v>
      </c>
    </row>
    <row r="7209" spans="1:2" ht="15">
      <c r="A7209" s="80" t="s">
        <v>7528</v>
      </c>
      <c r="B7209" s="79" t="s">
        <v>7638</v>
      </c>
    </row>
    <row r="7210" spans="1:2" ht="15">
      <c r="A7210" s="80" t="s">
        <v>7529</v>
      </c>
      <c r="B7210" s="79" t="s">
        <v>7638</v>
      </c>
    </row>
    <row r="7211" spans="1:2" ht="15">
      <c r="A7211" s="80" t="s">
        <v>7530</v>
      </c>
      <c r="B7211" s="79" t="s">
        <v>7638</v>
      </c>
    </row>
    <row r="7212" spans="1:2" ht="15">
      <c r="A7212" s="80" t="s">
        <v>7531</v>
      </c>
      <c r="B7212" s="79" t="s">
        <v>7638</v>
      </c>
    </row>
    <row r="7213" spans="1:2" ht="15">
      <c r="A7213" s="80" t="s">
        <v>7532</v>
      </c>
      <c r="B7213" s="79" t="s">
        <v>7638</v>
      </c>
    </row>
    <row r="7214" spans="1:2" ht="15">
      <c r="A7214" s="80" t="s">
        <v>7533</v>
      </c>
      <c r="B7214" s="79" t="s">
        <v>7638</v>
      </c>
    </row>
    <row r="7215" spans="1:2" ht="15">
      <c r="A7215" s="80" t="s">
        <v>7534</v>
      </c>
      <c r="B7215" s="79" t="s">
        <v>7638</v>
      </c>
    </row>
    <row r="7216" spans="1:2" ht="15">
      <c r="A7216" s="80" t="s">
        <v>7535</v>
      </c>
      <c r="B7216" s="79" t="s">
        <v>7638</v>
      </c>
    </row>
    <row r="7217" spans="1:2" ht="15">
      <c r="A7217" s="80" t="s">
        <v>7536</v>
      </c>
      <c r="B7217" s="79" t="s">
        <v>7638</v>
      </c>
    </row>
    <row r="7218" spans="1:2" ht="15">
      <c r="A7218" s="80" t="s">
        <v>7537</v>
      </c>
      <c r="B7218" s="79" t="s">
        <v>7638</v>
      </c>
    </row>
    <row r="7219" spans="1:2" ht="15">
      <c r="A7219" s="80" t="s">
        <v>7538</v>
      </c>
      <c r="B7219" s="79" t="s">
        <v>7638</v>
      </c>
    </row>
    <row r="7220" spans="1:2" ht="15">
      <c r="A7220" s="80" t="s">
        <v>7539</v>
      </c>
      <c r="B7220" s="79" t="s">
        <v>7638</v>
      </c>
    </row>
    <row r="7221" spans="1:2" ht="15">
      <c r="A7221" s="80" t="s">
        <v>7540</v>
      </c>
      <c r="B7221" s="79" t="s">
        <v>7638</v>
      </c>
    </row>
    <row r="7222" spans="1:2" ht="15">
      <c r="A7222" s="80" t="s">
        <v>7541</v>
      </c>
      <c r="B7222" s="79" t="s">
        <v>7638</v>
      </c>
    </row>
    <row r="7223" spans="1:2" ht="15">
      <c r="A7223" s="80" t="s">
        <v>7542</v>
      </c>
      <c r="B7223" s="79" t="s">
        <v>7638</v>
      </c>
    </row>
    <row r="7224" spans="1:2" ht="15">
      <c r="A7224" s="80" t="s">
        <v>7543</v>
      </c>
      <c r="B7224" s="79" t="s">
        <v>7638</v>
      </c>
    </row>
    <row r="7225" spans="1:2" ht="15">
      <c r="A7225" s="80" t="s">
        <v>7544</v>
      </c>
      <c r="B7225" s="79" t="s">
        <v>7638</v>
      </c>
    </row>
    <row r="7226" spans="1:2" ht="15">
      <c r="A7226" s="80" t="s">
        <v>7545</v>
      </c>
      <c r="B7226" s="79" t="s">
        <v>7638</v>
      </c>
    </row>
    <row r="7227" spans="1:2" ht="15">
      <c r="A7227" s="80" t="s">
        <v>7546</v>
      </c>
      <c r="B7227" s="79" t="s">
        <v>7638</v>
      </c>
    </row>
    <row r="7228" spans="1:2" ht="15">
      <c r="A7228" s="80" t="s">
        <v>7547</v>
      </c>
      <c r="B7228" s="79" t="s">
        <v>7638</v>
      </c>
    </row>
    <row r="7229" spans="1:2" ht="15">
      <c r="A7229" s="80" t="s">
        <v>7548</v>
      </c>
      <c r="B7229" s="79" t="s">
        <v>7638</v>
      </c>
    </row>
    <row r="7230" spans="1:2" ht="15">
      <c r="A7230" s="80" t="s">
        <v>7549</v>
      </c>
      <c r="B7230" s="79" t="s">
        <v>7638</v>
      </c>
    </row>
    <row r="7231" spans="1:2" ht="15">
      <c r="A7231" s="80" t="s">
        <v>7550</v>
      </c>
      <c r="B7231" s="79" t="s">
        <v>7638</v>
      </c>
    </row>
    <row r="7232" spans="1:2" ht="15">
      <c r="A7232" s="80" t="s">
        <v>7551</v>
      </c>
      <c r="B7232" s="79" t="s">
        <v>7638</v>
      </c>
    </row>
    <row r="7233" spans="1:2" ht="15">
      <c r="A7233" s="80" t="s">
        <v>7552</v>
      </c>
      <c r="B7233" s="79" t="s">
        <v>7638</v>
      </c>
    </row>
    <row r="7234" spans="1:2" ht="15">
      <c r="A7234" s="80" t="s">
        <v>7553</v>
      </c>
      <c r="B7234" s="79" t="s">
        <v>7638</v>
      </c>
    </row>
    <row r="7235" spans="1:2" ht="15">
      <c r="A7235" s="80" t="s">
        <v>7554</v>
      </c>
      <c r="B7235" s="79" t="s">
        <v>7638</v>
      </c>
    </row>
    <row r="7236" spans="1:2" ht="15">
      <c r="A7236" s="80" t="s">
        <v>7555</v>
      </c>
      <c r="B7236" s="79" t="s">
        <v>7638</v>
      </c>
    </row>
    <row r="7237" spans="1:2" ht="15">
      <c r="A7237" s="80" t="s">
        <v>7556</v>
      </c>
      <c r="B7237" s="79" t="s">
        <v>7638</v>
      </c>
    </row>
    <row r="7238" spans="1:2" ht="15">
      <c r="A7238" s="80" t="s">
        <v>7557</v>
      </c>
      <c r="B7238" s="79" t="s">
        <v>7638</v>
      </c>
    </row>
    <row r="7239" spans="1:2" ht="15">
      <c r="A7239" s="80" t="s">
        <v>7558</v>
      </c>
      <c r="B7239" s="79" t="s">
        <v>7638</v>
      </c>
    </row>
    <row r="7240" spans="1:2" ht="15">
      <c r="A7240" s="80" t="s">
        <v>7559</v>
      </c>
      <c r="B7240" s="79" t="s">
        <v>7638</v>
      </c>
    </row>
    <row r="7241" spans="1:2" ht="15">
      <c r="A7241" s="80" t="s">
        <v>7560</v>
      </c>
      <c r="B7241" s="79" t="s">
        <v>7638</v>
      </c>
    </row>
    <row r="7242" spans="1:2" ht="15">
      <c r="A7242" s="80" t="s">
        <v>7561</v>
      </c>
      <c r="B7242" s="79" t="s">
        <v>7638</v>
      </c>
    </row>
    <row r="7243" spans="1:2" ht="15">
      <c r="A7243" s="80" t="s">
        <v>7562</v>
      </c>
      <c r="B7243" s="79" t="s">
        <v>7638</v>
      </c>
    </row>
    <row r="7244" spans="1:2" ht="15">
      <c r="A7244" s="80" t="s">
        <v>7563</v>
      </c>
      <c r="B7244" s="79" t="s">
        <v>7638</v>
      </c>
    </row>
    <row r="7245" spans="1:2" ht="15">
      <c r="A7245" s="80" t="s">
        <v>7564</v>
      </c>
      <c r="B7245" s="79" t="s">
        <v>7638</v>
      </c>
    </row>
    <row r="7246" spans="1:2" ht="15">
      <c r="A7246" s="80" t="s">
        <v>7565</v>
      </c>
      <c r="B7246" s="79" t="s">
        <v>7638</v>
      </c>
    </row>
    <row r="7247" spans="1:2" ht="15">
      <c r="A7247" s="80" t="s">
        <v>7566</v>
      </c>
      <c r="B7247" s="79" t="s">
        <v>7638</v>
      </c>
    </row>
    <row r="7248" spans="1:2" ht="15">
      <c r="A7248" s="80" t="s">
        <v>7567</v>
      </c>
      <c r="B7248" s="79" t="s">
        <v>7638</v>
      </c>
    </row>
    <row r="7249" spans="1:2" ht="15">
      <c r="A7249" s="80" t="s">
        <v>7568</v>
      </c>
      <c r="B7249" s="79" t="s">
        <v>7638</v>
      </c>
    </row>
    <row r="7250" spans="1:2" ht="15">
      <c r="A7250" s="80" t="s">
        <v>7569</v>
      </c>
      <c r="B7250" s="79" t="s">
        <v>7638</v>
      </c>
    </row>
    <row r="7251" spans="1:2" ht="15">
      <c r="A7251" s="80" t="s">
        <v>7570</v>
      </c>
      <c r="B7251" s="79" t="s">
        <v>7638</v>
      </c>
    </row>
    <row r="7252" spans="1:2" ht="15">
      <c r="A7252" s="80" t="s">
        <v>7571</v>
      </c>
      <c r="B7252" s="79" t="s">
        <v>7638</v>
      </c>
    </row>
    <row r="7253" spans="1:2" ht="15">
      <c r="A7253" s="80" t="s">
        <v>7572</v>
      </c>
      <c r="B7253" s="79" t="s">
        <v>7638</v>
      </c>
    </row>
    <row r="7254" spans="1:2" ht="15">
      <c r="A7254" s="80" t="s">
        <v>7573</v>
      </c>
      <c r="B7254" s="79" t="s">
        <v>7638</v>
      </c>
    </row>
    <row r="7255" spans="1:2" ht="15">
      <c r="A7255" s="80" t="s">
        <v>7574</v>
      </c>
      <c r="B7255" s="79" t="s">
        <v>7638</v>
      </c>
    </row>
    <row r="7256" spans="1:2" ht="15">
      <c r="A7256" s="80" t="s">
        <v>7575</v>
      </c>
      <c r="B7256" s="79" t="s">
        <v>7638</v>
      </c>
    </row>
    <row r="7257" spans="1:2" ht="15">
      <c r="A7257" s="80" t="s">
        <v>7576</v>
      </c>
      <c r="B7257" s="79" t="s">
        <v>7638</v>
      </c>
    </row>
    <row r="7258" spans="1:2" ht="15">
      <c r="A7258" s="80" t="s">
        <v>7577</v>
      </c>
      <c r="B7258" s="79" t="s">
        <v>7638</v>
      </c>
    </row>
    <row r="7259" spans="1:2" ht="15">
      <c r="A7259" s="80" t="s">
        <v>7578</v>
      </c>
      <c r="B7259" s="79" t="s">
        <v>7638</v>
      </c>
    </row>
    <row r="7260" spans="1:2" ht="15">
      <c r="A7260" s="80" t="s">
        <v>7579</v>
      </c>
      <c r="B7260" s="79" t="s">
        <v>7638</v>
      </c>
    </row>
    <row r="7261" spans="1:2" ht="15">
      <c r="A7261" s="80" t="s">
        <v>7580</v>
      </c>
      <c r="B7261" s="79" t="s">
        <v>7638</v>
      </c>
    </row>
    <row r="7262" spans="1:2" ht="15">
      <c r="A7262" s="80" t="s">
        <v>7581</v>
      </c>
      <c r="B7262" s="79" t="s">
        <v>7638</v>
      </c>
    </row>
    <row r="7263" spans="1:2" ht="15">
      <c r="A7263" s="80" t="s">
        <v>7582</v>
      </c>
      <c r="B7263" s="79" t="s">
        <v>7638</v>
      </c>
    </row>
    <row r="7264" spans="1:2" ht="15">
      <c r="A7264" s="80" t="s">
        <v>7583</v>
      </c>
      <c r="B7264" s="79" t="s">
        <v>7638</v>
      </c>
    </row>
    <row r="7265" spans="1:2" ht="15">
      <c r="A7265" s="80" t="s">
        <v>7584</v>
      </c>
      <c r="B7265" s="79" t="s">
        <v>7638</v>
      </c>
    </row>
    <row r="7266" spans="1:2" ht="15">
      <c r="A7266" s="80" t="s">
        <v>7585</v>
      </c>
      <c r="B7266" s="79" t="s">
        <v>7638</v>
      </c>
    </row>
    <row r="7267" spans="1:2" ht="15">
      <c r="A7267" s="80" t="s">
        <v>7586</v>
      </c>
      <c r="B7267" s="79" t="s">
        <v>7638</v>
      </c>
    </row>
    <row r="7268" spans="1:2" ht="15">
      <c r="A7268" s="80" t="s">
        <v>7587</v>
      </c>
      <c r="B7268" s="79" t="s">
        <v>7638</v>
      </c>
    </row>
    <row r="7269" spans="1:2" ht="15">
      <c r="A7269" s="80" t="s">
        <v>7588</v>
      </c>
      <c r="B7269" s="79" t="s">
        <v>7638</v>
      </c>
    </row>
    <row r="7270" spans="1:2" ht="15">
      <c r="A7270" s="80" t="s">
        <v>7589</v>
      </c>
      <c r="B7270" s="79" t="s">
        <v>7638</v>
      </c>
    </row>
    <row r="7271" spans="1:2" ht="15">
      <c r="A7271" s="80" t="s">
        <v>7590</v>
      </c>
      <c r="B7271" s="79" t="s">
        <v>7638</v>
      </c>
    </row>
    <row r="7272" spans="1:2" ht="15">
      <c r="A7272" s="80" t="s">
        <v>7591</v>
      </c>
      <c r="B7272" s="79" t="s">
        <v>7638</v>
      </c>
    </row>
    <row r="7273" spans="1:2" ht="15">
      <c r="A7273" s="80" t="s">
        <v>7592</v>
      </c>
      <c r="B7273" s="79" t="s">
        <v>7638</v>
      </c>
    </row>
    <row r="7274" spans="1:2" ht="15">
      <c r="A7274" s="80" t="s">
        <v>7593</v>
      </c>
      <c r="B7274" s="79" t="s">
        <v>7638</v>
      </c>
    </row>
    <row r="7275" spans="1:2" ht="15">
      <c r="A7275" s="80" t="s">
        <v>7594</v>
      </c>
      <c r="B7275" s="79" t="s">
        <v>7638</v>
      </c>
    </row>
    <row r="7276" spans="1:2" ht="15">
      <c r="A7276" s="80" t="s">
        <v>7595</v>
      </c>
      <c r="B7276" s="79" t="s">
        <v>7638</v>
      </c>
    </row>
    <row r="7277" spans="1:2" ht="15">
      <c r="A7277" s="80" t="s">
        <v>7596</v>
      </c>
      <c r="B7277" s="79" t="s">
        <v>7638</v>
      </c>
    </row>
    <row r="7278" spans="1:2" ht="15">
      <c r="A7278" s="80" t="s">
        <v>7597</v>
      </c>
      <c r="B7278" s="79" t="s">
        <v>7638</v>
      </c>
    </row>
    <row r="7279" spans="1:2" ht="15">
      <c r="A7279" s="80" t="s">
        <v>7598</v>
      </c>
      <c r="B7279" s="79" t="s">
        <v>7638</v>
      </c>
    </row>
    <row r="7280" spans="1:2" ht="15">
      <c r="A7280" s="80" t="s">
        <v>7599</v>
      </c>
      <c r="B7280" s="79" t="s">
        <v>7638</v>
      </c>
    </row>
    <row r="7281" spans="1:2" ht="15">
      <c r="A7281" s="80" t="s">
        <v>7600</v>
      </c>
      <c r="B7281" s="79" t="s">
        <v>7638</v>
      </c>
    </row>
    <row r="7282" spans="1:2" ht="15">
      <c r="A7282" s="80" t="s">
        <v>7601</v>
      </c>
      <c r="B7282" s="79" t="s">
        <v>7638</v>
      </c>
    </row>
    <row r="7283" spans="1:2" ht="15">
      <c r="A7283" s="80" t="s">
        <v>7602</v>
      </c>
      <c r="B7283" s="79" t="s">
        <v>7638</v>
      </c>
    </row>
    <row r="7284" spans="1:2" ht="15">
      <c r="A7284" s="80" t="s">
        <v>7603</v>
      </c>
      <c r="B7284" s="79" t="s">
        <v>7638</v>
      </c>
    </row>
    <row r="7285" spans="1:2" ht="15">
      <c r="A7285" s="80" t="s">
        <v>7604</v>
      </c>
      <c r="B7285" s="79" t="s">
        <v>7638</v>
      </c>
    </row>
    <row r="7286" spans="1:2" ht="15">
      <c r="A7286" s="80" t="s">
        <v>7605</v>
      </c>
      <c r="B7286" s="79" t="s">
        <v>7638</v>
      </c>
    </row>
    <row r="7287" spans="1:2" ht="15">
      <c r="A7287" s="80" t="s">
        <v>7606</v>
      </c>
      <c r="B7287" s="79" t="s">
        <v>7638</v>
      </c>
    </row>
    <row r="7288" spans="1:2" ht="15">
      <c r="A7288" s="80" t="s">
        <v>7607</v>
      </c>
      <c r="B7288" s="79" t="s">
        <v>7638</v>
      </c>
    </row>
    <row r="7289" spans="1:2" ht="15">
      <c r="A7289" s="80" t="s">
        <v>7608</v>
      </c>
      <c r="B7289" s="79" t="s">
        <v>7638</v>
      </c>
    </row>
    <row r="7290" spans="1:2" ht="15">
      <c r="A7290" s="80" t="s">
        <v>7609</v>
      </c>
      <c r="B7290" s="79" t="s">
        <v>7638</v>
      </c>
    </row>
    <row r="7291" spans="1:2" ht="15">
      <c r="A7291" s="80" t="s">
        <v>7610</v>
      </c>
      <c r="B7291" s="79" t="s">
        <v>7638</v>
      </c>
    </row>
    <row r="7292" spans="1:2" ht="15">
      <c r="A7292" s="80" t="s">
        <v>7611</v>
      </c>
      <c r="B7292" s="79" t="s">
        <v>7638</v>
      </c>
    </row>
    <row r="7293" spans="1:2" ht="15">
      <c r="A7293" s="80" t="s">
        <v>7612</v>
      </c>
      <c r="B7293" s="79" t="s">
        <v>7638</v>
      </c>
    </row>
    <row r="7294" spans="1:2" ht="15">
      <c r="A7294" s="80" t="s">
        <v>7613</v>
      </c>
      <c r="B7294" s="79" t="s">
        <v>7638</v>
      </c>
    </row>
    <row r="7295" spans="1:2" ht="15">
      <c r="A7295" s="80" t="s">
        <v>7614</v>
      </c>
      <c r="B7295" s="79" t="s">
        <v>7638</v>
      </c>
    </row>
    <row r="7296" spans="1:2" ht="15">
      <c r="A7296" s="80" t="s">
        <v>7615</v>
      </c>
      <c r="B7296" s="79" t="s">
        <v>7638</v>
      </c>
    </row>
    <row r="7297" spans="1:2" ht="15">
      <c r="A7297" s="80" t="s">
        <v>7616</v>
      </c>
      <c r="B7297" s="79" t="s">
        <v>7638</v>
      </c>
    </row>
    <row r="7298" spans="1:2" ht="15">
      <c r="A7298" s="80" t="s">
        <v>7617</v>
      </c>
      <c r="B7298" s="79" t="s">
        <v>7638</v>
      </c>
    </row>
    <row r="7299" spans="1:2" ht="15">
      <c r="A7299" s="80" t="s">
        <v>7618</v>
      </c>
      <c r="B7299" s="79" t="s">
        <v>7638</v>
      </c>
    </row>
    <row r="7300" spans="1:2" ht="15">
      <c r="A7300" s="80" t="s">
        <v>7619</v>
      </c>
      <c r="B7300" s="79" t="s">
        <v>7638</v>
      </c>
    </row>
    <row r="7301" spans="1:2" ht="15">
      <c r="A7301" s="80" t="s">
        <v>7620</v>
      </c>
      <c r="B7301" s="79" t="s">
        <v>7638</v>
      </c>
    </row>
    <row r="7302" spans="1:2" ht="15">
      <c r="A7302" s="80" t="s">
        <v>7621</v>
      </c>
      <c r="B7302" s="79" t="s">
        <v>7638</v>
      </c>
    </row>
    <row r="7303" spans="1:2" ht="15">
      <c r="A7303" s="80" t="s">
        <v>7622</v>
      </c>
      <c r="B7303" s="79" t="s">
        <v>7638</v>
      </c>
    </row>
    <row r="7304" spans="1:2" ht="15">
      <c r="A7304" s="80" t="s">
        <v>7623</v>
      </c>
      <c r="B7304" s="79" t="s">
        <v>7638</v>
      </c>
    </row>
    <row r="7305" spans="1:2" ht="15">
      <c r="A7305" s="80" t="s">
        <v>7624</v>
      </c>
      <c r="B7305" s="79" t="s">
        <v>7638</v>
      </c>
    </row>
    <row r="7306" spans="1:2" ht="15">
      <c r="A7306" s="80" t="s">
        <v>7625</v>
      </c>
      <c r="B7306" s="79" t="s">
        <v>7638</v>
      </c>
    </row>
    <row r="7307" spans="1:2" ht="15">
      <c r="A7307" s="80" t="s">
        <v>7626</v>
      </c>
      <c r="B7307" s="79" t="s">
        <v>7638</v>
      </c>
    </row>
    <row r="7308" spans="1:2" ht="15">
      <c r="A7308" s="80" t="s">
        <v>7627</v>
      </c>
      <c r="B7308" s="79" t="s">
        <v>7638</v>
      </c>
    </row>
    <row r="7309" spans="1:2" ht="15">
      <c r="A7309" s="80" t="s">
        <v>7628</v>
      </c>
      <c r="B7309" s="79" t="s">
        <v>7638</v>
      </c>
    </row>
    <row r="7310" spans="1:2" ht="15">
      <c r="A7310" s="80" t="s">
        <v>7629</v>
      </c>
      <c r="B7310" s="79" t="s">
        <v>7638</v>
      </c>
    </row>
    <row r="7311" spans="1:2" ht="15">
      <c r="A7311" s="80" t="s">
        <v>7630</v>
      </c>
      <c r="B7311" s="79" t="s">
        <v>7638</v>
      </c>
    </row>
    <row r="7312" spans="1:2" ht="15">
      <c r="A7312" s="80" t="s">
        <v>7631</v>
      </c>
      <c r="B7312" s="79" t="s">
        <v>7638</v>
      </c>
    </row>
    <row r="7313" spans="1:2" ht="15">
      <c r="A7313" s="80" t="s">
        <v>7632</v>
      </c>
      <c r="B7313" s="79" t="s">
        <v>7638</v>
      </c>
    </row>
    <row r="7314" spans="1:2" ht="15">
      <c r="A7314" s="80" t="s">
        <v>7633</v>
      </c>
      <c r="B7314" s="79" t="s">
        <v>7639</v>
      </c>
    </row>
    <row r="7315" spans="1:2" ht="15">
      <c r="A7315" s="80" t="s">
        <v>7634</v>
      </c>
      <c r="B7315" s="79" t="s">
        <v>7639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A744D-F2FB-4455-BDBC-321544A551FC}">
  <dimension ref="A1:C4"/>
  <sheetViews>
    <sheetView workbookViewId="0" topLeftCell="A1"/>
  </sheetViews>
  <sheetFormatPr defaultColWidth="11.421875" defaultRowHeight="15"/>
  <cols>
    <col min="2" max="2" width="10.140625" style="0" bestFit="1" customWidth="1"/>
    <col min="3" max="3" width="13.28125" style="0" bestFit="1" customWidth="1"/>
  </cols>
  <sheetData>
    <row r="1" ht="15">
      <c r="C1" s="34" t="s">
        <v>42</v>
      </c>
    </row>
    <row r="2" spans="1:3" ht="15" customHeight="1">
      <c r="A2" s="13" t="s">
        <v>7640</v>
      </c>
      <c r="B2" s="98" t="s">
        <v>7641</v>
      </c>
      <c r="C2" s="54" t="s">
        <v>7642</v>
      </c>
    </row>
    <row r="3" spans="1:3" ht="15">
      <c r="A3" s="97" t="s">
        <v>289</v>
      </c>
      <c r="B3" s="97" t="s">
        <v>289</v>
      </c>
      <c r="C3" s="35">
        <v>42</v>
      </c>
    </row>
    <row r="4" spans="1:3" ht="15">
      <c r="A4" s="119" t="s">
        <v>290</v>
      </c>
      <c r="B4" s="118" t="s">
        <v>290</v>
      </c>
      <c r="C4" s="35">
        <v>96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95AE8-7437-4030-98C9-3794347EDE37}">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7662</v>
      </c>
      <c r="B1" s="13" t="s">
        <v>17</v>
      </c>
    </row>
    <row r="2" spans="1:2" ht="15">
      <c r="A2" s="79" t="s">
        <v>7663</v>
      </c>
      <c r="B2" s="79" t="s">
        <v>7669</v>
      </c>
    </row>
    <row r="3" spans="1:2" ht="15">
      <c r="A3" s="80" t="s">
        <v>7664</v>
      </c>
      <c r="B3" s="79" t="s">
        <v>7670</v>
      </c>
    </row>
    <row r="4" spans="1:2" ht="15">
      <c r="A4" s="80" t="s">
        <v>7665</v>
      </c>
      <c r="B4" s="79" t="s">
        <v>7671</v>
      </c>
    </row>
    <row r="5" spans="1:2" ht="15">
      <c r="A5" s="80" t="s">
        <v>7666</v>
      </c>
      <c r="B5" s="79" t="s">
        <v>7670</v>
      </c>
    </row>
    <row r="6" spans="1:2" ht="15">
      <c r="A6" s="80" t="s">
        <v>7667</v>
      </c>
      <c r="B6" s="79" t="s">
        <v>7669</v>
      </c>
    </row>
    <row r="7" spans="1:2" ht="15">
      <c r="A7" s="80" t="s">
        <v>7668</v>
      </c>
      <c r="B7" s="79" t="s">
        <v>7670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1F6B8-A470-454F-90E7-45A517A664BA}">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7672</v>
      </c>
      <c r="B1" s="13" t="s">
        <v>34</v>
      </c>
    </row>
    <row r="2" spans="1:2" ht="15">
      <c r="A2" s="90" t="s">
        <v>7868</v>
      </c>
      <c r="B2" s="79">
        <v>530</v>
      </c>
    </row>
    <row r="3" spans="1:2" ht="15">
      <c r="A3" s="93" t="s">
        <v>7864</v>
      </c>
      <c r="B3" s="79">
        <v>4</v>
      </c>
    </row>
    <row r="4" spans="1:2" ht="15">
      <c r="A4" s="93" t="s">
        <v>7863</v>
      </c>
      <c r="B4" s="79">
        <v>4</v>
      </c>
    </row>
    <row r="5" spans="1:2" ht="15">
      <c r="A5" s="93" t="s">
        <v>7858</v>
      </c>
      <c r="B5" s="79">
        <v>3</v>
      </c>
    </row>
    <row r="6" spans="1:2" ht="15">
      <c r="A6" s="93" t="s">
        <v>7871</v>
      </c>
      <c r="B6" s="79">
        <v>2</v>
      </c>
    </row>
    <row r="7" spans="1:2" ht="15">
      <c r="A7" s="93" t="s">
        <v>7764</v>
      </c>
      <c r="B7" s="79">
        <v>2</v>
      </c>
    </row>
    <row r="8" spans="1:2" ht="15">
      <c r="A8" s="93" t="s">
        <v>7870</v>
      </c>
      <c r="B8" s="79">
        <v>2</v>
      </c>
    </row>
    <row r="9" spans="1:2" ht="15">
      <c r="A9" s="93" t="s">
        <v>7852</v>
      </c>
      <c r="B9" s="79">
        <v>2</v>
      </c>
    </row>
    <row r="10" spans="1:2" ht="15">
      <c r="A10" s="93" t="s">
        <v>7872</v>
      </c>
      <c r="B10" s="79">
        <v>2</v>
      </c>
    </row>
    <row r="11" spans="1:2" ht="15">
      <c r="A11" s="93" t="s">
        <v>7765</v>
      </c>
      <c r="B11" s="79">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28714-034C-4EC8-95D7-F9B76B2991AC}">
  <dimension ref="A1:F78"/>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6" ht="15" customHeight="1">
      <c r="A1" s="13" t="s">
        <v>7673</v>
      </c>
      <c r="B1" s="13" t="s">
        <v>7674</v>
      </c>
      <c r="C1" s="13" t="s">
        <v>7675</v>
      </c>
      <c r="D1" s="13" t="s">
        <v>7677</v>
      </c>
      <c r="E1" s="79" t="s">
        <v>7676</v>
      </c>
      <c r="F1" s="79" t="s">
        <v>7678</v>
      </c>
    </row>
    <row r="2" spans="1:6" ht="15">
      <c r="A2" s="86" t="s">
        <v>8205</v>
      </c>
      <c r="B2" s="79">
        <v>18</v>
      </c>
      <c r="C2" s="86" t="s">
        <v>8205</v>
      </c>
      <c r="D2" s="79">
        <v>18</v>
      </c>
      <c r="E2" s="79"/>
      <c r="F2" s="79"/>
    </row>
    <row r="3" spans="1:6" ht="15">
      <c r="A3" s="83" t="s">
        <v>8206</v>
      </c>
      <c r="B3" s="79">
        <v>6</v>
      </c>
      <c r="C3" s="86" t="s">
        <v>8206</v>
      </c>
      <c r="D3" s="79">
        <v>6</v>
      </c>
      <c r="E3" s="79"/>
      <c r="F3" s="79"/>
    </row>
    <row r="4" spans="1:6" ht="15">
      <c r="A4" s="83" t="s">
        <v>8207</v>
      </c>
      <c r="B4" s="79">
        <v>3</v>
      </c>
      <c r="C4" s="86" t="s">
        <v>8207</v>
      </c>
      <c r="D4" s="79">
        <v>3</v>
      </c>
      <c r="E4" s="79"/>
      <c r="F4" s="79"/>
    </row>
    <row r="5" spans="1:6" ht="15">
      <c r="A5" s="83" t="s">
        <v>8208</v>
      </c>
      <c r="B5" s="79">
        <v>2</v>
      </c>
      <c r="C5" s="86" t="s">
        <v>8208</v>
      </c>
      <c r="D5" s="79">
        <v>2</v>
      </c>
      <c r="E5" s="79"/>
      <c r="F5" s="79"/>
    </row>
    <row r="6" spans="1:6" ht="15">
      <c r="A6" s="83" t="s">
        <v>8209</v>
      </c>
      <c r="B6" s="79">
        <v>1</v>
      </c>
      <c r="C6" s="86" t="s">
        <v>8209</v>
      </c>
      <c r="D6" s="79">
        <v>1</v>
      </c>
      <c r="E6" s="79"/>
      <c r="F6" s="79"/>
    </row>
    <row r="7" spans="1:6" ht="15">
      <c r="A7" s="83" t="s">
        <v>8210</v>
      </c>
      <c r="B7" s="79">
        <v>1</v>
      </c>
      <c r="C7" s="86" t="s">
        <v>8210</v>
      </c>
      <c r="D7" s="79">
        <v>1</v>
      </c>
      <c r="E7" s="79"/>
      <c r="F7" s="79"/>
    </row>
    <row r="10" spans="1:6" ht="15" customHeight="1">
      <c r="A10" s="13" t="s">
        <v>7680</v>
      </c>
      <c r="B10" s="13" t="s">
        <v>7674</v>
      </c>
      <c r="C10" s="13" t="s">
        <v>7681</v>
      </c>
      <c r="D10" s="13" t="s">
        <v>7677</v>
      </c>
      <c r="E10" s="79" t="s">
        <v>7682</v>
      </c>
      <c r="F10" s="79" t="s">
        <v>7678</v>
      </c>
    </row>
    <row r="11" spans="1:6" ht="15">
      <c r="A11" s="79" t="s">
        <v>7895</v>
      </c>
      <c r="B11" s="79">
        <v>23</v>
      </c>
      <c r="C11" s="79" t="s">
        <v>7895</v>
      </c>
      <c r="D11" s="79">
        <v>23</v>
      </c>
      <c r="E11" s="79"/>
      <c r="F11" s="79"/>
    </row>
    <row r="12" spans="1:6" ht="15">
      <c r="A12" s="80" t="s">
        <v>7768</v>
      </c>
      <c r="B12" s="79">
        <v>6</v>
      </c>
      <c r="C12" s="79" t="s">
        <v>7768</v>
      </c>
      <c r="D12" s="79">
        <v>6</v>
      </c>
      <c r="E12" s="79"/>
      <c r="F12" s="79"/>
    </row>
    <row r="13" spans="1:6" ht="15">
      <c r="A13" s="80" t="s">
        <v>7746</v>
      </c>
      <c r="B13" s="79">
        <v>2</v>
      </c>
      <c r="C13" s="79" t="s">
        <v>7746</v>
      </c>
      <c r="D13" s="79">
        <v>2</v>
      </c>
      <c r="E13" s="79"/>
      <c r="F13" s="79"/>
    </row>
    <row r="14" ht="15" customHeight="1"/>
    <row r="16" spans="1:6" ht="15" customHeight="1">
      <c r="A16" s="13" t="s">
        <v>7684</v>
      </c>
      <c r="B16" s="13" t="s">
        <v>7674</v>
      </c>
      <c r="C16" s="13" t="s">
        <v>7685</v>
      </c>
      <c r="D16" s="13" t="s">
        <v>7677</v>
      </c>
      <c r="E16" s="13" t="s">
        <v>7686</v>
      </c>
      <c r="F16" s="13" t="s">
        <v>7678</v>
      </c>
    </row>
    <row r="17" spans="1:6" ht="15">
      <c r="A17" s="79" t="s">
        <v>8213</v>
      </c>
      <c r="B17" s="79">
        <v>49</v>
      </c>
      <c r="C17" s="79" t="s">
        <v>8213</v>
      </c>
      <c r="D17" s="79">
        <v>31</v>
      </c>
      <c r="E17" s="79" t="s">
        <v>7770</v>
      </c>
      <c r="F17" s="79">
        <v>36</v>
      </c>
    </row>
    <row r="18" spans="1:6" ht="15">
      <c r="A18" s="80" t="s">
        <v>7798</v>
      </c>
      <c r="B18" s="79">
        <v>46</v>
      </c>
      <c r="C18" s="79" t="s">
        <v>8214</v>
      </c>
      <c r="D18" s="79">
        <v>28</v>
      </c>
      <c r="E18" s="79" t="s">
        <v>7769</v>
      </c>
      <c r="F18" s="79">
        <v>18</v>
      </c>
    </row>
    <row r="19" spans="1:6" ht="15">
      <c r="A19" s="80" t="s">
        <v>7770</v>
      </c>
      <c r="B19" s="79">
        <v>36</v>
      </c>
      <c r="C19" s="79" t="s">
        <v>7798</v>
      </c>
      <c r="D19" s="79">
        <v>28</v>
      </c>
      <c r="E19" s="79" t="s">
        <v>8215</v>
      </c>
      <c r="F19" s="79">
        <v>18</v>
      </c>
    </row>
    <row r="20" spans="1:6" ht="15">
      <c r="A20" s="80" t="s">
        <v>8214</v>
      </c>
      <c r="B20" s="79">
        <v>28</v>
      </c>
      <c r="C20" s="79" t="s">
        <v>7831</v>
      </c>
      <c r="D20" s="79">
        <v>24</v>
      </c>
      <c r="E20" s="79" t="s">
        <v>8216</v>
      </c>
      <c r="F20" s="79">
        <v>18</v>
      </c>
    </row>
    <row r="21" spans="1:6" ht="15">
      <c r="A21" s="80" t="s">
        <v>7831</v>
      </c>
      <c r="B21" s="79">
        <v>24</v>
      </c>
      <c r="C21" s="79" t="s">
        <v>8188</v>
      </c>
      <c r="D21" s="79">
        <v>6</v>
      </c>
      <c r="E21" s="79" t="s">
        <v>8217</v>
      </c>
      <c r="F21" s="79">
        <v>18</v>
      </c>
    </row>
    <row r="22" spans="1:6" ht="15">
      <c r="A22" s="80" t="s">
        <v>7769</v>
      </c>
      <c r="B22" s="79">
        <v>18</v>
      </c>
      <c r="C22" s="79" t="s">
        <v>7767</v>
      </c>
      <c r="D22" s="79">
        <v>3</v>
      </c>
      <c r="E22" s="79" t="s">
        <v>8213</v>
      </c>
      <c r="F22" s="79">
        <v>18</v>
      </c>
    </row>
    <row r="23" spans="1:6" ht="15" customHeight="1">
      <c r="A23" s="80" t="s">
        <v>8215</v>
      </c>
      <c r="B23" s="79">
        <v>18</v>
      </c>
      <c r="C23" s="79" t="s">
        <v>8204</v>
      </c>
      <c r="D23" s="79">
        <v>3</v>
      </c>
      <c r="E23" s="79" t="s">
        <v>8218</v>
      </c>
      <c r="F23" s="79">
        <v>18</v>
      </c>
    </row>
    <row r="24" spans="1:6" ht="15">
      <c r="A24" s="80" t="s">
        <v>8216</v>
      </c>
      <c r="B24" s="79">
        <v>18</v>
      </c>
      <c r="C24" s="79" t="s">
        <v>7753</v>
      </c>
      <c r="D24" s="79">
        <v>2</v>
      </c>
      <c r="E24" s="79" t="s">
        <v>7798</v>
      </c>
      <c r="F24" s="79">
        <v>18</v>
      </c>
    </row>
    <row r="25" spans="1:6" ht="15">
      <c r="A25" s="80" t="s">
        <v>8217</v>
      </c>
      <c r="B25" s="79">
        <v>18</v>
      </c>
      <c r="C25" s="79" t="s">
        <v>7861</v>
      </c>
      <c r="D25" s="79">
        <v>2</v>
      </c>
      <c r="E25" s="79" t="s">
        <v>7771</v>
      </c>
      <c r="F25" s="79">
        <v>18</v>
      </c>
    </row>
    <row r="26" spans="1:6" ht="15">
      <c r="A26" s="80" t="s">
        <v>8218</v>
      </c>
      <c r="B26" s="79">
        <v>18</v>
      </c>
      <c r="C26" s="79" t="s">
        <v>8172</v>
      </c>
      <c r="D26" s="79">
        <v>2</v>
      </c>
      <c r="E26" s="79" t="s">
        <v>7750</v>
      </c>
      <c r="F26" s="79">
        <v>18</v>
      </c>
    </row>
    <row r="27" ht="15" customHeight="1"/>
    <row r="29" spans="1:6" ht="15" customHeight="1">
      <c r="A29" s="13" t="s">
        <v>7688</v>
      </c>
      <c r="B29" s="13" t="s">
        <v>7674</v>
      </c>
      <c r="C29" s="13" t="s">
        <v>7689</v>
      </c>
      <c r="D29" s="13" t="s">
        <v>7677</v>
      </c>
      <c r="E29" s="13" t="s">
        <v>7690</v>
      </c>
      <c r="F29" s="13" t="s">
        <v>7678</v>
      </c>
    </row>
    <row r="30" spans="1:6" ht="15">
      <c r="A30" s="84" t="s">
        <v>8129</v>
      </c>
      <c r="B30" s="84">
        <v>49</v>
      </c>
      <c r="C30" s="84" t="s">
        <v>8129</v>
      </c>
      <c r="D30" s="84">
        <v>31</v>
      </c>
      <c r="E30" s="84" t="s">
        <v>7872</v>
      </c>
      <c r="F30" s="84">
        <v>36</v>
      </c>
    </row>
    <row r="31" spans="1:6" ht="15">
      <c r="A31" s="85" t="s">
        <v>7793</v>
      </c>
      <c r="B31" s="84">
        <v>46</v>
      </c>
      <c r="C31" s="84" t="s">
        <v>7868</v>
      </c>
      <c r="D31" s="84">
        <v>31</v>
      </c>
      <c r="E31" s="84" t="s">
        <v>7791</v>
      </c>
      <c r="F31" s="84">
        <v>36</v>
      </c>
    </row>
    <row r="32" spans="1:6" ht="15">
      <c r="A32" s="85" t="s">
        <v>7872</v>
      </c>
      <c r="B32" s="84">
        <v>36</v>
      </c>
      <c r="C32" s="84" t="s">
        <v>8130</v>
      </c>
      <c r="D32" s="84">
        <v>28</v>
      </c>
      <c r="E32" s="84" t="s">
        <v>7832</v>
      </c>
      <c r="F32" s="84">
        <v>18</v>
      </c>
    </row>
    <row r="33" spans="1:6" ht="15">
      <c r="A33" s="85" t="s">
        <v>7791</v>
      </c>
      <c r="B33" s="84">
        <v>36</v>
      </c>
      <c r="C33" s="84" t="s">
        <v>7793</v>
      </c>
      <c r="D33" s="84">
        <v>28</v>
      </c>
      <c r="E33" s="84" t="s">
        <v>7863</v>
      </c>
      <c r="F33" s="84">
        <v>18</v>
      </c>
    </row>
    <row r="34" spans="1:6" ht="15">
      <c r="A34" s="85" t="s">
        <v>7868</v>
      </c>
      <c r="B34" s="84">
        <v>31</v>
      </c>
      <c r="C34" s="84" t="s">
        <v>7838</v>
      </c>
      <c r="D34" s="84">
        <v>24</v>
      </c>
      <c r="E34" s="84" t="s">
        <v>7792</v>
      </c>
      <c r="F34" s="84">
        <v>18</v>
      </c>
    </row>
    <row r="35" spans="1:6" ht="15">
      <c r="A35" s="85" t="s">
        <v>8130</v>
      </c>
      <c r="B35" s="84">
        <v>28</v>
      </c>
      <c r="C35" s="84" t="s">
        <v>8131</v>
      </c>
      <c r="D35" s="84">
        <v>20</v>
      </c>
      <c r="E35" s="84" t="s">
        <v>7794</v>
      </c>
      <c r="F35" s="84">
        <v>18</v>
      </c>
    </row>
    <row r="36" spans="1:6" ht="15" customHeight="1">
      <c r="A36" s="85" t="s">
        <v>7838</v>
      </c>
      <c r="B36" s="84">
        <v>24</v>
      </c>
      <c r="C36" s="84" t="s">
        <v>8132</v>
      </c>
      <c r="D36" s="84">
        <v>18</v>
      </c>
      <c r="E36" s="84" t="s">
        <v>8136</v>
      </c>
      <c r="F36" s="84">
        <v>18</v>
      </c>
    </row>
    <row r="37" spans="1:6" ht="15">
      <c r="A37" s="85" t="s">
        <v>8131</v>
      </c>
      <c r="B37" s="84">
        <v>20</v>
      </c>
      <c r="C37" s="84" t="s">
        <v>8133</v>
      </c>
      <c r="D37" s="84">
        <v>18</v>
      </c>
      <c r="E37" s="84" t="s">
        <v>8137</v>
      </c>
      <c r="F37" s="84">
        <v>18</v>
      </c>
    </row>
    <row r="38" spans="1:6" ht="15">
      <c r="A38" s="85" t="s">
        <v>8132</v>
      </c>
      <c r="B38" s="84">
        <v>18</v>
      </c>
      <c r="C38" s="84" t="s">
        <v>8134</v>
      </c>
      <c r="D38" s="84">
        <v>18</v>
      </c>
      <c r="E38" s="84" t="s">
        <v>8129</v>
      </c>
      <c r="F38" s="84">
        <v>18</v>
      </c>
    </row>
    <row r="39" spans="1:6" ht="15">
      <c r="A39" s="85" t="s">
        <v>8133</v>
      </c>
      <c r="B39" s="84">
        <v>18</v>
      </c>
      <c r="C39" s="84" t="s">
        <v>8135</v>
      </c>
      <c r="D39" s="84">
        <v>18</v>
      </c>
      <c r="E39" s="84" t="s">
        <v>7796</v>
      </c>
      <c r="F39" s="84">
        <v>18</v>
      </c>
    </row>
    <row r="40" ht="15" customHeight="1"/>
    <row r="42" spans="1:6" ht="15" customHeight="1">
      <c r="A42" s="13" t="s">
        <v>7692</v>
      </c>
      <c r="B42" s="13" t="s">
        <v>7674</v>
      </c>
      <c r="C42" s="13" t="s">
        <v>7693</v>
      </c>
      <c r="D42" s="13" t="s">
        <v>7677</v>
      </c>
      <c r="E42" s="13" t="s">
        <v>7694</v>
      </c>
      <c r="F42" s="13" t="s">
        <v>7678</v>
      </c>
    </row>
    <row r="43" spans="1:6" ht="15">
      <c r="A43" s="84" t="s">
        <v>8223</v>
      </c>
      <c r="B43" s="84">
        <v>28</v>
      </c>
      <c r="C43" s="84" t="s">
        <v>8223</v>
      </c>
      <c r="D43" s="84">
        <v>28</v>
      </c>
      <c r="E43" s="84" t="s">
        <v>8232</v>
      </c>
      <c r="F43" s="84">
        <v>18</v>
      </c>
    </row>
    <row r="44" spans="1:6" ht="15">
      <c r="A44" s="85" t="s">
        <v>8224</v>
      </c>
      <c r="B44" s="84">
        <v>28</v>
      </c>
      <c r="C44" s="84" t="s">
        <v>8224</v>
      </c>
      <c r="D44" s="84">
        <v>28</v>
      </c>
      <c r="E44" s="84" t="s">
        <v>8234</v>
      </c>
      <c r="F44" s="84">
        <v>18</v>
      </c>
    </row>
    <row r="45" spans="1:6" ht="15">
      <c r="A45" s="85" t="s">
        <v>8225</v>
      </c>
      <c r="B45" s="84">
        <v>26</v>
      </c>
      <c r="C45" s="84" t="s">
        <v>8225</v>
      </c>
      <c r="D45" s="84">
        <v>26</v>
      </c>
      <c r="E45" s="84" t="s">
        <v>8235</v>
      </c>
      <c r="F45" s="84">
        <v>18</v>
      </c>
    </row>
    <row r="46" spans="1:6" ht="15">
      <c r="A46" s="85" t="s">
        <v>8226</v>
      </c>
      <c r="B46" s="84">
        <v>18</v>
      </c>
      <c r="C46" s="84" t="s">
        <v>8226</v>
      </c>
      <c r="D46" s="84">
        <v>18</v>
      </c>
      <c r="E46" s="84" t="s">
        <v>8236</v>
      </c>
      <c r="F46" s="84">
        <v>18</v>
      </c>
    </row>
    <row r="47" spans="1:6" ht="15">
      <c r="A47" s="85" t="s">
        <v>8227</v>
      </c>
      <c r="B47" s="84">
        <v>18</v>
      </c>
      <c r="C47" s="84" t="s">
        <v>8227</v>
      </c>
      <c r="D47" s="84">
        <v>18</v>
      </c>
      <c r="E47" s="84" t="s">
        <v>8237</v>
      </c>
      <c r="F47" s="84">
        <v>18</v>
      </c>
    </row>
    <row r="48" spans="1:6" ht="15">
      <c r="A48" s="85" t="s">
        <v>8228</v>
      </c>
      <c r="B48" s="84">
        <v>18</v>
      </c>
      <c r="C48" s="84" t="s">
        <v>8228</v>
      </c>
      <c r="D48" s="84">
        <v>18</v>
      </c>
      <c r="E48" s="84" t="s">
        <v>8238</v>
      </c>
      <c r="F48" s="84">
        <v>18</v>
      </c>
    </row>
    <row r="49" spans="1:6" ht="15" customHeight="1">
      <c r="A49" s="85" t="s">
        <v>8229</v>
      </c>
      <c r="B49" s="84">
        <v>18</v>
      </c>
      <c r="C49" s="84" t="s">
        <v>8229</v>
      </c>
      <c r="D49" s="84">
        <v>18</v>
      </c>
      <c r="E49" s="84" t="s">
        <v>8239</v>
      </c>
      <c r="F49" s="84">
        <v>18</v>
      </c>
    </row>
    <row r="50" spans="1:6" ht="15">
      <c r="A50" s="85" t="s">
        <v>8230</v>
      </c>
      <c r="B50" s="84">
        <v>18</v>
      </c>
      <c r="C50" s="84" t="s">
        <v>8230</v>
      </c>
      <c r="D50" s="84">
        <v>18</v>
      </c>
      <c r="E50" s="84" t="s">
        <v>8240</v>
      </c>
      <c r="F50" s="84">
        <v>18</v>
      </c>
    </row>
    <row r="51" spans="1:6" ht="15">
      <c r="A51" s="85" t="s">
        <v>8231</v>
      </c>
      <c r="B51" s="84">
        <v>18</v>
      </c>
      <c r="C51" s="84" t="s">
        <v>8231</v>
      </c>
      <c r="D51" s="84">
        <v>18</v>
      </c>
      <c r="E51" s="84" t="s">
        <v>8241</v>
      </c>
      <c r="F51" s="84">
        <v>18</v>
      </c>
    </row>
    <row r="52" spans="1:6" ht="15">
      <c r="A52" s="85" t="s">
        <v>8232</v>
      </c>
      <c r="B52" s="84">
        <v>18</v>
      </c>
      <c r="C52" s="84" t="s">
        <v>8233</v>
      </c>
      <c r="D52" s="84">
        <v>6</v>
      </c>
      <c r="E52" s="84" t="s">
        <v>8242</v>
      </c>
      <c r="F52" s="84">
        <v>18</v>
      </c>
    </row>
    <row r="53" ht="15" customHeight="1"/>
    <row r="55" spans="1:6" ht="15" customHeight="1">
      <c r="A55" s="79" t="s">
        <v>7696</v>
      </c>
      <c r="B55" s="79" t="s">
        <v>7674</v>
      </c>
      <c r="C55" s="79" t="s">
        <v>7698</v>
      </c>
      <c r="D55" s="79" t="s">
        <v>7677</v>
      </c>
      <c r="E55" s="79" t="s">
        <v>7699</v>
      </c>
      <c r="F55" s="79" t="s">
        <v>7678</v>
      </c>
    </row>
    <row r="56" spans="1:6" ht="15">
      <c r="A56" s="79"/>
      <c r="B56" s="79"/>
      <c r="C56" s="79"/>
      <c r="D56" s="79"/>
      <c r="E56" s="79"/>
      <c r="F56" s="79"/>
    </row>
    <row r="58" spans="1:6" ht="15" customHeight="1">
      <c r="A58" s="13" t="s">
        <v>7697</v>
      </c>
      <c r="B58" s="13" t="s">
        <v>7674</v>
      </c>
      <c r="C58" s="13" t="s">
        <v>7700</v>
      </c>
      <c r="D58" s="13" t="s">
        <v>7677</v>
      </c>
      <c r="E58" s="13" t="s">
        <v>7701</v>
      </c>
      <c r="F58" s="13" t="s">
        <v>7678</v>
      </c>
    </row>
    <row r="59" spans="1:6" ht="15">
      <c r="A59" s="79" t="s">
        <v>7868</v>
      </c>
      <c r="B59" s="79">
        <v>31</v>
      </c>
      <c r="C59" s="79" t="s">
        <v>7868</v>
      </c>
      <c r="D59" s="79">
        <v>31</v>
      </c>
      <c r="E59" s="79" t="s">
        <v>7863</v>
      </c>
      <c r="F59" s="79">
        <v>18</v>
      </c>
    </row>
    <row r="60" spans="1:6" ht="15">
      <c r="A60" s="80" t="s">
        <v>7863</v>
      </c>
      <c r="B60" s="79">
        <v>18</v>
      </c>
      <c r="C60" s="79" t="s">
        <v>7847</v>
      </c>
      <c r="D60" s="79">
        <v>1</v>
      </c>
      <c r="E60" s="79" t="s">
        <v>7872</v>
      </c>
      <c r="F60" s="79">
        <v>18</v>
      </c>
    </row>
    <row r="61" spans="1:6" ht="15">
      <c r="A61" s="80" t="s">
        <v>7872</v>
      </c>
      <c r="B61" s="79">
        <v>18</v>
      </c>
      <c r="C61" s="79"/>
      <c r="D61" s="79"/>
      <c r="E61" s="79" t="s">
        <v>7871</v>
      </c>
      <c r="F61" s="79">
        <v>18</v>
      </c>
    </row>
    <row r="62" spans="1:6" ht="15" customHeight="1">
      <c r="A62" s="80" t="s">
        <v>7871</v>
      </c>
      <c r="B62" s="79">
        <v>18</v>
      </c>
      <c r="C62" s="79"/>
      <c r="D62" s="79"/>
      <c r="E62" s="79" t="s">
        <v>7870</v>
      </c>
      <c r="F62" s="79">
        <v>18</v>
      </c>
    </row>
    <row r="63" spans="1:6" ht="15">
      <c r="A63" s="80" t="s">
        <v>7870</v>
      </c>
      <c r="B63" s="79">
        <v>18</v>
      </c>
      <c r="C63" s="79"/>
      <c r="D63" s="79"/>
      <c r="E63" s="79" t="s">
        <v>7869</v>
      </c>
      <c r="F63" s="79">
        <v>18</v>
      </c>
    </row>
    <row r="64" spans="1:6" ht="15">
      <c r="A64" s="80" t="s">
        <v>7869</v>
      </c>
      <c r="B64" s="79">
        <v>18</v>
      </c>
      <c r="C64" s="79"/>
      <c r="D64" s="79"/>
      <c r="E64" s="79"/>
      <c r="F64" s="79"/>
    </row>
    <row r="65" spans="1:6" ht="15">
      <c r="A65" s="80" t="s">
        <v>7847</v>
      </c>
      <c r="B65" s="79">
        <v>1</v>
      </c>
      <c r="C65" s="79"/>
      <c r="D65" s="79"/>
      <c r="E65" s="79"/>
      <c r="F65" s="79"/>
    </row>
    <row r="66" ht="15" customHeight="1"/>
    <row r="68" spans="1:6" ht="15" customHeight="1">
      <c r="A68" s="13" t="s">
        <v>7704</v>
      </c>
      <c r="B68" s="13" t="s">
        <v>7674</v>
      </c>
      <c r="C68" s="13" t="s">
        <v>7705</v>
      </c>
      <c r="D68" s="13" t="s">
        <v>7677</v>
      </c>
      <c r="E68" s="13" t="s">
        <v>7706</v>
      </c>
      <c r="F68" s="13" t="s">
        <v>7678</v>
      </c>
    </row>
    <row r="69" spans="1:6" ht="15">
      <c r="A69" s="90" t="s">
        <v>7766</v>
      </c>
      <c r="B69" s="79">
        <v>2367816</v>
      </c>
      <c r="C69" s="90" t="s">
        <v>7850</v>
      </c>
      <c r="D69" s="79">
        <v>306148</v>
      </c>
      <c r="E69" s="90" t="s">
        <v>7766</v>
      </c>
      <c r="F69" s="79">
        <v>2367816</v>
      </c>
    </row>
    <row r="70" spans="1:6" ht="15">
      <c r="A70" s="93" t="s">
        <v>7765</v>
      </c>
      <c r="B70" s="79">
        <v>841684</v>
      </c>
      <c r="C70" s="90" t="s">
        <v>7807</v>
      </c>
      <c r="D70" s="79">
        <v>271285</v>
      </c>
      <c r="E70" s="90" t="s">
        <v>7765</v>
      </c>
      <c r="F70" s="79">
        <v>841684</v>
      </c>
    </row>
    <row r="71" spans="1:6" ht="15">
      <c r="A71" s="93" t="s">
        <v>7764</v>
      </c>
      <c r="B71" s="79">
        <v>484095</v>
      </c>
      <c r="C71" s="90" t="s">
        <v>7857</v>
      </c>
      <c r="D71" s="79">
        <v>237188</v>
      </c>
      <c r="E71" s="90" t="s">
        <v>7764</v>
      </c>
      <c r="F71" s="79">
        <v>484095</v>
      </c>
    </row>
    <row r="72" spans="1:6" ht="15">
      <c r="A72" s="93" t="s">
        <v>7850</v>
      </c>
      <c r="B72" s="79">
        <v>306148</v>
      </c>
      <c r="C72" s="90" t="s">
        <v>7856</v>
      </c>
      <c r="D72" s="79">
        <v>210768</v>
      </c>
      <c r="E72" s="90" t="s">
        <v>7863</v>
      </c>
      <c r="F72" s="79">
        <v>63657</v>
      </c>
    </row>
    <row r="73" spans="1:6" ht="15">
      <c r="A73" s="93" t="s">
        <v>7807</v>
      </c>
      <c r="B73" s="79">
        <v>271285</v>
      </c>
      <c r="C73" s="90" t="s">
        <v>7854</v>
      </c>
      <c r="D73" s="79">
        <v>121205</v>
      </c>
      <c r="E73" s="90" t="s">
        <v>7872</v>
      </c>
      <c r="F73" s="79">
        <v>51264</v>
      </c>
    </row>
    <row r="74" spans="1:6" ht="15" customHeight="1">
      <c r="A74" s="93" t="s">
        <v>7857</v>
      </c>
      <c r="B74" s="79">
        <v>237188</v>
      </c>
      <c r="C74" s="90" t="s">
        <v>7865</v>
      </c>
      <c r="D74" s="79">
        <v>112306</v>
      </c>
      <c r="E74" s="90" t="s">
        <v>7864</v>
      </c>
      <c r="F74" s="79">
        <v>43582</v>
      </c>
    </row>
    <row r="75" spans="1:6" ht="15" customHeight="1">
      <c r="A75" s="93" t="s">
        <v>7856</v>
      </c>
      <c r="B75" s="79">
        <v>210768</v>
      </c>
      <c r="C75" s="90" t="s">
        <v>7866</v>
      </c>
      <c r="D75" s="79">
        <v>46290</v>
      </c>
      <c r="E75" s="90" t="s">
        <v>7852</v>
      </c>
      <c r="F75" s="79">
        <v>15521</v>
      </c>
    </row>
    <row r="76" spans="1:6" ht="15">
      <c r="A76" s="93" t="s">
        <v>7854</v>
      </c>
      <c r="B76" s="79">
        <v>121205</v>
      </c>
      <c r="C76" s="90" t="s">
        <v>7858</v>
      </c>
      <c r="D76" s="79">
        <v>36910</v>
      </c>
      <c r="E76" s="90" t="s">
        <v>7870</v>
      </c>
      <c r="F76" s="79">
        <v>14667</v>
      </c>
    </row>
    <row r="77" spans="1:6" ht="15">
      <c r="A77" s="93" t="s">
        <v>7865</v>
      </c>
      <c r="B77" s="79">
        <v>112306</v>
      </c>
      <c r="C77" s="90" t="s">
        <v>7849</v>
      </c>
      <c r="D77" s="79">
        <v>32646</v>
      </c>
      <c r="E77" s="90" t="s">
        <v>7869</v>
      </c>
      <c r="F77" s="79">
        <v>4963</v>
      </c>
    </row>
    <row r="78" spans="1:6" ht="15">
      <c r="A78" s="93" t="s">
        <v>7863</v>
      </c>
      <c r="B78" s="79">
        <v>63657</v>
      </c>
      <c r="C78" s="90" t="s">
        <v>7842</v>
      </c>
      <c r="D78" s="79">
        <v>30792</v>
      </c>
      <c r="E78" s="90" t="s">
        <v>7871</v>
      </c>
      <c r="F78" s="79">
        <v>3215</v>
      </c>
    </row>
    <row r="79" ht="15" customHeight="1"/>
    <row r="87" ht="15" customHeight="1"/>
    <row r="88" ht="15" customHeight="1"/>
    <row r="92" ht="15" customHeight="1"/>
  </sheetData>
  <hyperlinks>
    <hyperlink ref="A2" r:id="rId1" display="https://vivianfrancos.com/conoce-las-metricas-de-un-hashtag-antes-de-interactuar-con-sus-audiencias/"/>
    <hyperlink ref="A3" r:id="rId2" display="https://www.youtube.com/watch?v=LZIzkVFb41M"/>
    <hyperlink ref="A4" r:id="rId3" display="https://vivianfrancos.com/ebook-como-encontrar-los-hashtags-mas-potentes-en-linkedin/"/>
    <hyperlink ref="A5" r:id="rId4" display="https://youtu.be/IwdoWxN6KaI"/>
    <hyperlink ref="A6" r:id="rId5" display="https://vivianfrancos.com/10-tareas-simples-mejoraran-tu-estrategia-hashtag/"/>
    <hyperlink ref="A7" r:id="rId6" display="https://vivianfrancos.com/mwc21-una-edicion-hibrida-que-no-capto-la-atencion-de-las-redes-sociales/"/>
    <hyperlink ref="C2" r:id="rId7" display="https://vivianfrancos.com/conoce-las-metricas-de-un-hashtag-antes-de-interactuar-con-sus-audiencias/"/>
    <hyperlink ref="C3" r:id="rId8" display="https://www.youtube.com/watch?v=LZIzkVFb41M"/>
    <hyperlink ref="C4" r:id="rId9" display="https://vivianfrancos.com/ebook-como-encontrar-los-hashtags-mas-potentes-en-linkedin/"/>
    <hyperlink ref="C5" r:id="rId10" display="https://youtu.be/IwdoWxN6KaI"/>
    <hyperlink ref="C6" r:id="rId11" display="https://vivianfrancos.com/10-tareas-simples-mejoraran-tu-estrategia-hashtag/"/>
    <hyperlink ref="C7" r:id="rId12" display="https://vivianfrancos.com/mwc21-una-edicion-hibrida-que-no-capto-la-atencion-de-las-redes-sociales/"/>
  </hyperlinks>
  <printOptions/>
  <pageMargins left="0.7" right="0.7" top="0.75" bottom="0.75" header="0.3" footer="0.3"/>
  <pageSetup orientation="portrait" paperSize="9"/>
  <tableParts>
    <tablePart r:id="rId19"/>
    <tablePart r:id="rId15"/>
    <tablePart r:id="rId17"/>
    <tablePart r:id="rId13"/>
    <tablePart r:id="rId20"/>
    <tablePart r:id="rId16"/>
    <tablePart r:id="rId14"/>
    <tablePart r:id="rId1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C33C2-A80D-4983-ABE9-5C18B29F96F5}">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241</v>
      </c>
      <c r="AU2" s="13" t="s">
        <v>242</v>
      </c>
      <c r="AV2" s="13" t="s">
        <v>243</v>
      </c>
      <c r="AW2" s="13" t="s">
        <v>244</v>
      </c>
      <c r="AX2" s="13" t="s">
        <v>245</v>
      </c>
      <c r="AY2" s="13" t="s">
        <v>246</v>
      </c>
      <c r="AZ2" s="13" t="s">
        <v>247</v>
      </c>
      <c r="BA2" s="13" t="s">
        <v>248</v>
      </c>
      <c r="BB2" s="13" t="s">
        <v>249</v>
      </c>
      <c r="BC2" t="s">
        <v>288</v>
      </c>
      <c r="BD2" s="13" t="s">
        <v>294</v>
      </c>
      <c r="BE2" s="13" t="s">
        <v>295</v>
      </c>
      <c r="BF2" s="54" t="s">
        <v>335</v>
      </c>
      <c r="BG2" s="54" t="s">
        <v>336</v>
      </c>
      <c r="BH2" s="54" t="s">
        <v>337</v>
      </c>
      <c r="BI2" s="54" t="s">
        <v>338</v>
      </c>
      <c r="BJ2" s="54" t="s">
        <v>339</v>
      </c>
      <c r="BK2" s="54" t="s">
        <v>340</v>
      </c>
      <c r="BL2" s="54" t="s">
        <v>341</v>
      </c>
      <c r="BM2" s="54" t="s">
        <v>342</v>
      </c>
      <c r="BN2" s="54" t="s">
        <v>343</v>
      </c>
    </row>
    <row r="3" spans="1:66" ht="15" customHeight="1">
      <c r="A3" s="65" t="s">
        <v>7867</v>
      </c>
      <c r="B3" s="65" t="s">
        <v>7868</v>
      </c>
      <c r="C3" s="66"/>
      <c r="D3" s="67"/>
      <c r="E3" s="68"/>
      <c r="F3" s="69"/>
      <c r="G3" s="66"/>
      <c r="H3" s="70"/>
      <c r="I3" s="71"/>
      <c r="J3" s="71"/>
      <c r="K3" s="35" t="s">
        <v>65</v>
      </c>
      <c r="L3" s="72">
        <v>3</v>
      </c>
      <c r="M3" s="72"/>
      <c r="N3" s="73"/>
      <c r="O3" s="79" t="s">
        <v>250</v>
      </c>
      <c r="P3" s="81">
        <v>44390.37053240741</v>
      </c>
      <c r="Q3" s="79" t="s">
        <v>7894</v>
      </c>
      <c r="R3" s="86" t="str">
        <f>HYPERLINK("https://vivianfrancos.com/conoce-las-metricas-de-un-hashtag-antes-de-interactuar-con-sus-audiencias/")</f>
        <v>https://vivianfrancos.com/conoce-las-metricas-de-un-hashtag-antes-de-interactuar-con-sus-audiencias/</v>
      </c>
      <c r="S3" s="79" t="s">
        <v>7895</v>
      </c>
      <c r="T3" s="84" t="s">
        <v>7897</v>
      </c>
      <c r="U3" s="86"/>
      <c r="V3" s="86" t="str">
        <f>HYPERLINK("https://pbs.twimg.com/profile_images/1859892593/logo_twiter_normal.png")</f>
        <v>https://pbs.twimg.com/profile_images/1859892593/logo_twiter_normal.png</v>
      </c>
      <c r="W3" s="81">
        <v>44390.37053240741</v>
      </c>
      <c r="X3" s="87">
        <v>44390</v>
      </c>
      <c r="Y3" s="84" t="s">
        <v>7818</v>
      </c>
      <c r="Z3" s="86" t="str">
        <f>HYPERLINK("https://twitter.com/maserrabcn/status/1414870608148672519")</f>
        <v>https://twitter.com/maserrabcn/status/1414870608148672519</v>
      </c>
      <c r="AA3" s="79"/>
      <c r="AB3" s="79"/>
      <c r="AC3" s="84" t="s">
        <v>7985</v>
      </c>
      <c r="AD3" s="84"/>
      <c r="AE3" s="79" t="b">
        <v>0</v>
      </c>
      <c r="AF3" s="79">
        <v>0</v>
      </c>
      <c r="AG3" s="84" t="s">
        <v>253</v>
      </c>
      <c r="AH3" s="79" t="b">
        <v>0</v>
      </c>
      <c r="AI3" s="79" t="s">
        <v>256</v>
      </c>
      <c r="AJ3" s="79"/>
      <c r="AK3" s="84" t="s">
        <v>253</v>
      </c>
      <c r="AL3" s="79" t="b">
        <v>0</v>
      </c>
      <c r="AM3" s="79">
        <v>0</v>
      </c>
      <c r="AN3" s="84" t="s">
        <v>253</v>
      </c>
      <c r="AO3" s="84" t="s">
        <v>7986</v>
      </c>
      <c r="AP3" s="79" t="b">
        <v>0</v>
      </c>
      <c r="AQ3" s="84" t="s">
        <v>7985</v>
      </c>
      <c r="AR3" s="79" t="s">
        <v>212</v>
      </c>
      <c r="AS3" s="79">
        <v>0</v>
      </c>
      <c r="AT3" s="79">
        <v>0</v>
      </c>
      <c r="AU3" s="79"/>
      <c r="AV3" s="79"/>
      <c r="AW3" s="79"/>
      <c r="AX3" s="79"/>
      <c r="AY3" s="79"/>
      <c r="AZ3" s="79"/>
      <c r="BA3" s="79"/>
      <c r="BB3" s="79"/>
      <c r="BC3" s="79">
        <v>1</v>
      </c>
      <c r="BD3" s="79" t="str">
        <f>REPLACE(INDEX(GroupVertices[Group],MATCH(Edges99[[#This Row],[Vertex 1]],GroupVertices[Vertex],0)),1,1,"")</f>
        <v>1</v>
      </c>
      <c r="BE3" s="79" t="str">
        <f>REPLACE(INDEX(GroupVertices[Group],MATCH(Edges99[[#This Row],[Vertex 2]],GroupVertices[Vertex],0)),1,1,"")</f>
        <v>1</v>
      </c>
      <c r="BF3" s="49">
        <v>0</v>
      </c>
      <c r="BG3" s="50">
        <v>0</v>
      </c>
      <c r="BH3" s="49">
        <v>0</v>
      </c>
      <c r="BI3" s="50">
        <v>0</v>
      </c>
      <c r="BJ3" s="49">
        <v>0</v>
      </c>
      <c r="BK3" s="50">
        <v>0</v>
      </c>
      <c r="BL3" s="49">
        <v>17</v>
      </c>
      <c r="BM3" s="50">
        <v>100</v>
      </c>
      <c r="BN3" s="49">
        <v>17</v>
      </c>
    </row>
    <row r="4" spans="1:66" ht="15" customHeight="1">
      <c r="A4" s="65" t="s">
        <v>7842</v>
      </c>
      <c r="B4" s="65" t="s">
        <v>7868</v>
      </c>
      <c r="C4" s="66"/>
      <c r="D4" s="67"/>
      <c r="E4" s="68"/>
      <c r="F4" s="69"/>
      <c r="G4" s="66"/>
      <c r="H4" s="70"/>
      <c r="I4" s="71"/>
      <c r="J4" s="71"/>
      <c r="K4" s="35" t="s">
        <v>65</v>
      </c>
      <c r="L4" s="78">
        <v>4</v>
      </c>
      <c r="M4" s="78"/>
      <c r="N4" s="73"/>
      <c r="O4" s="80" t="s">
        <v>250</v>
      </c>
      <c r="P4" s="82">
        <v>44391.11651620371</v>
      </c>
      <c r="Q4" s="80" t="s">
        <v>7873</v>
      </c>
      <c r="R4" s="83" t="str">
        <f>HYPERLINK("https://vivianfrancos.com/conoce-las-metricas-de-un-hashtag-antes-de-interactuar-con-sus-audiencias/")</f>
        <v>https://vivianfrancos.com/conoce-las-metricas-de-un-hashtag-antes-de-interactuar-con-sus-audiencias/</v>
      </c>
      <c r="S4" s="80" t="s">
        <v>7895</v>
      </c>
      <c r="T4" s="85" t="s">
        <v>7896</v>
      </c>
      <c r="U4" s="80"/>
      <c r="V4" s="83" t="str">
        <f>HYPERLINK("https://pbs.twimg.com/profile_images/1380241291469058049/PEfCxN-R_normal.jpg")</f>
        <v>https://pbs.twimg.com/profile_images/1380241291469058049/PEfCxN-R_normal.jpg</v>
      </c>
      <c r="W4" s="82">
        <v>44391.11651620371</v>
      </c>
      <c r="X4" s="88">
        <v>44391</v>
      </c>
      <c r="Y4" s="85" t="s">
        <v>7906</v>
      </c>
      <c r="Z4" s="83" t="str">
        <f>HYPERLINK("https://twitter.com/manolorodriguez/status/1415140943548887042")</f>
        <v>https://twitter.com/manolorodriguez/status/1415140943548887042</v>
      </c>
      <c r="AA4" s="80"/>
      <c r="AB4" s="80"/>
      <c r="AC4" s="85" t="s">
        <v>7937</v>
      </c>
      <c r="AD4" s="80"/>
      <c r="AE4" s="80" t="b">
        <v>0</v>
      </c>
      <c r="AF4" s="80">
        <v>1</v>
      </c>
      <c r="AG4" s="85" t="s">
        <v>253</v>
      </c>
      <c r="AH4" s="80" t="b">
        <v>0</v>
      </c>
      <c r="AI4" s="80" t="s">
        <v>256</v>
      </c>
      <c r="AJ4" s="80"/>
      <c r="AK4" s="85" t="s">
        <v>253</v>
      </c>
      <c r="AL4" s="80" t="b">
        <v>0</v>
      </c>
      <c r="AM4" s="80">
        <v>1</v>
      </c>
      <c r="AN4" s="85" t="s">
        <v>253</v>
      </c>
      <c r="AO4" s="85" t="s">
        <v>7986</v>
      </c>
      <c r="AP4" s="80" t="b">
        <v>0</v>
      </c>
      <c r="AQ4" s="85" t="s">
        <v>7937</v>
      </c>
      <c r="AR4" s="80" t="s">
        <v>212</v>
      </c>
      <c r="AS4" s="80">
        <v>0</v>
      </c>
      <c r="AT4" s="80">
        <v>0</v>
      </c>
      <c r="AU4" s="80"/>
      <c r="AV4" s="80"/>
      <c r="AW4" s="80"/>
      <c r="AX4" s="80"/>
      <c r="AY4" s="80"/>
      <c r="AZ4" s="80"/>
      <c r="BA4" s="80"/>
      <c r="BB4" s="80"/>
      <c r="BC4" s="80">
        <v>1</v>
      </c>
      <c r="BD4" s="79" t="str">
        <f>REPLACE(INDEX(GroupVertices[Group],MATCH(Edges99[[#This Row],[Vertex 1]],GroupVertices[Vertex],0)),1,1,"")</f>
        <v>1</v>
      </c>
      <c r="BE4" s="79" t="str">
        <f>REPLACE(INDEX(GroupVertices[Group],MATCH(Edges99[[#This Row],[Vertex 2]],GroupVertices[Vertex],0)),1,1,"")</f>
        <v>1</v>
      </c>
      <c r="BF4" s="49">
        <v>0</v>
      </c>
      <c r="BG4" s="50">
        <v>0</v>
      </c>
      <c r="BH4" s="49">
        <v>0</v>
      </c>
      <c r="BI4" s="50">
        <v>0</v>
      </c>
      <c r="BJ4" s="49">
        <v>0</v>
      </c>
      <c r="BK4" s="50">
        <v>0</v>
      </c>
      <c r="BL4" s="49">
        <v>15</v>
      </c>
      <c r="BM4" s="50">
        <v>100</v>
      </c>
      <c r="BN4" s="49">
        <v>15</v>
      </c>
    </row>
    <row r="5" spans="1:66" ht="15">
      <c r="A5" s="65" t="s">
        <v>7843</v>
      </c>
      <c r="B5" s="65" t="s">
        <v>7868</v>
      </c>
      <c r="C5" s="66"/>
      <c r="D5" s="67"/>
      <c r="E5" s="68"/>
      <c r="F5" s="69"/>
      <c r="G5" s="66"/>
      <c r="H5" s="70"/>
      <c r="I5" s="71"/>
      <c r="J5" s="71"/>
      <c r="K5" s="35" t="s">
        <v>65</v>
      </c>
      <c r="L5" s="78">
        <v>5</v>
      </c>
      <c r="M5" s="78"/>
      <c r="N5" s="73"/>
      <c r="O5" s="80" t="s">
        <v>250</v>
      </c>
      <c r="P5" s="82">
        <v>44391.29493055555</v>
      </c>
      <c r="Q5" s="80" t="s">
        <v>7874</v>
      </c>
      <c r="R5" s="83" t="str">
        <f>HYPERLINK("https://vivianfrancos.com/conoce-las-metricas-de-un-hashtag-antes-de-interactuar-con-sus-audiencias/")</f>
        <v>https://vivianfrancos.com/conoce-las-metricas-de-un-hashtag-antes-de-interactuar-con-sus-audiencias/</v>
      </c>
      <c r="S5" s="80" t="s">
        <v>7895</v>
      </c>
      <c r="T5" s="85" t="s">
        <v>7897</v>
      </c>
      <c r="U5" s="80"/>
      <c r="V5" s="83" t="str">
        <f>HYPERLINK("https://pbs.twimg.com/profile_images/686464584312569856/-J1zMfJU_normal.jpg")</f>
        <v>https://pbs.twimg.com/profile_images/686464584312569856/-J1zMfJU_normal.jpg</v>
      </c>
      <c r="W5" s="82">
        <v>44391.29493055555</v>
      </c>
      <c r="X5" s="88">
        <v>44391</v>
      </c>
      <c r="Y5" s="85" t="s">
        <v>7809</v>
      </c>
      <c r="Z5" s="83" t="str">
        <f>HYPERLINK("https://twitter.com/masqueunaweb/status/1415205597385986048")</f>
        <v>https://twitter.com/masqueunaweb/status/1415205597385986048</v>
      </c>
      <c r="AA5" s="80"/>
      <c r="AB5" s="80"/>
      <c r="AC5" s="85" t="s">
        <v>7938</v>
      </c>
      <c r="AD5" s="80"/>
      <c r="AE5" s="80" t="b">
        <v>0</v>
      </c>
      <c r="AF5" s="80">
        <v>2</v>
      </c>
      <c r="AG5" s="85" t="s">
        <v>253</v>
      </c>
      <c r="AH5" s="80" t="b">
        <v>0</v>
      </c>
      <c r="AI5" s="80" t="s">
        <v>256</v>
      </c>
      <c r="AJ5" s="80"/>
      <c r="AK5" s="85" t="s">
        <v>253</v>
      </c>
      <c r="AL5" s="80" t="b">
        <v>0</v>
      </c>
      <c r="AM5" s="80">
        <v>1</v>
      </c>
      <c r="AN5" s="85" t="s">
        <v>253</v>
      </c>
      <c r="AO5" s="85" t="s">
        <v>7986</v>
      </c>
      <c r="AP5" s="80" t="b">
        <v>0</v>
      </c>
      <c r="AQ5" s="85" t="s">
        <v>7938</v>
      </c>
      <c r="AR5" s="80" t="s">
        <v>212</v>
      </c>
      <c r="AS5" s="80">
        <v>0</v>
      </c>
      <c r="AT5" s="80">
        <v>0</v>
      </c>
      <c r="AU5" s="80"/>
      <c r="AV5" s="80"/>
      <c r="AW5" s="80"/>
      <c r="AX5" s="80"/>
      <c r="AY5" s="80"/>
      <c r="AZ5" s="80"/>
      <c r="BA5" s="80"/>
      <c r="BB5" s="80"/>
      <c r="BC5" s="80">
        <v>1</v>
      </c>
      <c r="BD5" s="79" t="str">
        <f>REPLACE(INDEX(GroupVertices[Group],MATCH(Edges99[[#This Row],[Vertex 1]],GroupVertices[Vertex],0)),1,1,"")</f>
        <v>1</v>
      </c>
      <c r="BE5" s="79" t="str">
        <f>REPLACE(INDEX(GroupVertices[Group],MATCH(Edges99[[#This Row],[Vertex 2]],GroupVertices[Vertex],0)),1,1,"")</f>
        <v>1</v>
      </c>
      <c r="BF5" s="49">
        <v>0</v>
      </c>
      <c r="BG5" s="50">
        <v>0</v>
      </c>
      <c r="BH5" s="49">
        <v>0</v>
      </c>
      <c r="BI5" s="50">
        <v>0</v>
      </c>
      <c r="BJ5" s="49">
        <v>0</v>
      </c>
      <c r="BK5" s="50">
        <v>0</v>
      </c>
      <c r="BL5" s="49">
        <v>17</v>
      </c>
      <c r="BM5" s="50">
        <v>100</v>
      </c>
      <c r="BN5" s="49">
        <v>17</v>
      </c>
    </row>
    <row r="6" spans="1:66" ht="15">
      <c r="A6" s="65" t="s">
        <v>7844</v>
      </c>
      <c r="B6" s="65" t="s">
        <v>7868</v>
      </c>
      <c r="C6" s="66"/>
      <c r="D6" s="67"/>
      <c r="E6" s="68"/>
      <c r="F6" s="69"/>
      <c r="G6" s="66"/>
      <c r="H6" s="70"/>
      <c r="I6" s="71"/>
      <c r="J6" s="71"/>
      <c r="K6" s="35" t="s">
        <v>65</v>
      </c>
      <c r="L6" s="78">
        <v>6</v>
      </c>
      <c r="M6" s="78"/>
      <c r="N6" s="73"/>
      <c r="O6" s="80" t="s">
        <v>250</v>
      </c>
      <c r="P6" s="82">
        <v>44391.35420138889</v>
      </c>
      <c r="Q6" s="80" t="s">
        <v>7875</v>
      </c>
      <c r="R6" s="83" t="str">
        <f>HYPERLINK("https://vivianfrancos.com/mwc21-una-edicion-hibrida-que-no-capto-la-atencion-de-las-redes-sociales/")</f>
        <v>https://vivianfrancos.com/mwc21-una-edicion-hibrida-que-no-capto-la-atencion-de-las-redes-sociales/</v>
      </c>
      <c r="S6" s="80" t="s">
        <v>7895</v>
      </c>
      <c r="T6" s="85" t="s">
        <v>7898</v>
      </c>
      <c r="U6" s="80"/>
      <c r="V6" s="83" t="str">
        <f>HYPERLINK("https://pbs.twimg.com/profile_images/1377529802207412224/nFCsfCmK_normal.jpg")</f>
        <v>https://pbs.twimg.com/profile_images/1377529802207412224/nFCsfCmK_normal.jpg</v>
      </c>
      <c r="W6" s="82">
        <v>44391.35420138889</v>
      </c>
      <c r="X6" s="88">
        <v>44391</v>
      </c>
      <c r="Y6" s="85" t="s">
        <v>7812</v>
      </c>
      <c r="Z6" s="83" t="str">
        <f>HYPERLINK("https://twitter.com/creandoblog/status/1415227075867418630")</f>
        <v>https://twitter.com/creandoblog/status/1415227075867418630</v>
      </c>
      <c r="AA6" s="80"/>
      <c r="AB6" s="80"/>
      <c r="AC6" s="85" t="s">
        <v>7939</v>
      </c>
      <c r="AD6" s="80"/>
      <c r="AE6" s="80" t="b">
        <v>0</v>
      </c>
      <c r="AF6" s="80">
        <v>2</v>
      </c>
      <c r="AG6" s="85" t="s">
        <v>253</v>
      </c>
      <c r="AH6" s="80" t="b">
        <v>0</v>
      </c>
      <c r="AI6" s="80" t="s">
        <v>256</v>
      </c>
      <c r="AJ6" s="80"/>
      <c r="AK6" s="85" t="s">
        <v>253</v>
      </c>
      <c r="AL6" s="80" t="b">
        <v>0</v>
      </c>
      <c r="AM6" s="80">
        <v>1</v>
      </c>
      <c r="AN6" s="85" t="s">
        <v>253</v>
      </c>
      <c r="AO6" s="85" t="s">
        <v>7986</v>
      </c>
      <c r="AP6" s="80" t="b">
        <v>0</v>
      </c>
      <c r="AQ6" s="85" t="s">
        <v>7939</v>
      </c>
      <c r="AR6" s="80" t="s">
        <v>212</v>
      </c>
      <c r="AS6" s="80">
        <v>0</v>
      </c>
      <c r="AT6" s="80">
        <v>0</v>
      </c>
      <c r="AU6" s="80"/>
      <c r="AV6" s="80"/>
      <c r="AW6" s="80"/>
      <c r="AX6" s="80"/>
      <c r="AY6" s="80"/>
      <c r="AZ6" s="80"/>
      <c r="BA6" s="80"/>
      <c r="BB6" s="80"/>
      <c r="BC6" s="80">
        <v>1</v>
      </c>
      <c r="BD6" s="79" t="str">
        <f>REPLACE(INDEX(GroupVertices[Group],MATCH(Edges99[[#This Row],[Vertex 1]],GroupVertices[Vertex],0)),1,1,"")</f>
        <v>1</v>
      </c>
      <c r="BE6" s="79" t="str">
        <f>REPLACE(INDEX(GroupVertices[Group],MATCH(Edges99[[#This Row],[Vertex 2]],GroupVertices[Vertex],0)),1,1,"")</f>
        <v>1</v>
      </c>
      <c r="BF6" s="49">
        <v>0</v>
      </c>
      <c r="BG6" s="50">
        <v>0</v>
      </c>
      <c r="BH6" s="49">
        <v>0</v>
      </c>
      <c r="BI6" s="50">
        <v>0</v>
      </c>
      <c r="BJ6" s="49">
        <v>0</v>
      </c>
      <c r="BK6" s="50">
        <v>0</v>
      </c>
      <c r="BL6" s="49">
        <v>18</v>
      </c>
      <c r="BM6" s="50">
        <v>100</v>
      </c>
      <c r="BN6" s="49">
        <v>18</v>
      </c>
    </row>
    <row r="7" spans="1:66" ht="15">
      <c r="A7" s="65" t="s">
        <v>7845</v>
      </c>
      <c r="B7" s="65" t="s">
        <v>7847</v>
      </c>
      <c r="C7" s="66"/>
      <c r="D7" s="67"/>
      <c r="E7" s="68"/>
      <c r="F7" s="69"/>
      <c r="G7" s="66"/>
      <c r="H7" s="70"/>
      <c r="I7" s="71"/>
      <c r="J7" s="71"/>
      <c r="K7" s="35" t="s">
        <v>65</v>
      </c>
      <c r="L7" s="78">
        <v>7</v>
      </c>
      <c r="M7" s="78"/>
      <c r="N7" s="73"/>
      <c r="O7" s="80" t="s">
        <v>250</v>
      </c>
      <c r="P7" s="82">
        <v>44391.550462962965</v>
      </c>
      <c r="Q7" s="80" t="s">
        <v>7876</v>
      </c>
      <c r="R7" s="83" t="str">
        <f>HYPERLINK("https://vivianfrancos.com/conoce-las-metricas-de-un-hashtag-antes-de-interactuar-con-sus-audiencias/")</f>
        <v>https://vivianfrancos.com/conoce-las-metricas-de-un-hashtag-antes-de-interactuar-con-sus-audiencias/</v>
      </c>
      <c r="S7" s="80" t="s">
        <v>7895</v>
      </c>
      <c r="T7" s="85" t="s">
        <v>7897</v>
      </c>
      <c r="U7" s="80"/>
      <c r="V7" s="83" t="str">
        <f>HYPERLINK("https://pbs.twimg.com/profile_images/990910239976419328/nUqzDx1A_normal.jpg")</f>
        <v>https://pbs.twimg.com/profile_images/990910239976419328/nUqzDx1A_normal.jpg</v>
      </c>
      <c r="W7" s="82">
        <v>44391.550462962965</v>
      </c>
      <c r="X7" s="88">
        <v>44391</v>
      </c>
      <c r="Y7" s="85" t="s">
        <v>7837</v>
      </c>
      <c r="Z7" s="83" t="str">
        <f>HYPERLINK("https://twitter.com/esmarketingdigi/status/1415298201771515909")</f>
        <v>https://twitter.com/esmarketingdigi/status/1415298201771515909</v>
      </c>
      <c r="AA7" s="80"/>
      <c r="AB7" s="80"/>
      <c r="AC7" s="85" t="s">
        <v>7940</v>
      </c>
      <c r="AD7" s="80"/>
      <c r="AE7" s="80" t="b">
        <v>0</v>
      </c>
      <c r="AF7" s="80">
        <v>1</v>
      </c>
      <c r="AG7" s="85" t="s">
        <v>253</v>
      </c>
      <c r="AH7" s="80" t="b">
        <v>0</v>
      </c>
      <c r="AI7" s="80" t="s">
        <v>256</v>
      </c>
      <c r="AJ7" s="80"/>
      <c r="AK7" s="85" t="s">
        <v>253</v>
      </c>
      <c r="AL7" s="80" t="b">
        <v>0</v>
      </c>
      <c r="AM7" s="80">
        <v>1</v>
      </c>
      <c r="AN7" s="85" t="s">
        <v>253</v>
      </c>
      <c r="AO7" s="85" t="s">
        <v>7748</v>
      </c>
      <c r="AP7" s="80" t="b">
        <v>0</v>
      </c>
      <c r="AQ7" s="85" t="s">
        <v>7940</v>
      </c>
      <c r="AR7" s="80" t="s">
        <v>212</v>
      </c>
      <c r="AS7" s="80">
        <v>0</v>
      </c>
      <c r="AT7" s="80">
        <v>0</v>
      </c>
      <c r="AU7" s="80"/>
      <c r="AV7" s="80"/>
      <c r="AW7" s="80"/>
      <c r="AX7" s="80"/>
      <c r="AY7" s="80"/>
      <c r="AZ7" s="80"/>
      <c r="BA7" s="80"/>
      <c r="BB7" s="80"/>
      <c r="BC7" s="80">
        <v>1</v>
      </c>
      <c r="BD7" s="79" t="str">
        <f>REPLACE(INDEX(GroupVertices[Group],MATCH(Edges99[[#This Row],[Vertex 1]],GroupVertices[Vertex],0)),1,1,"")</f>
        <v>1</v>
      </c>
      <c r="BE7" s="79" t="str">
        <f>REPLACE(INDEX(GroupVertices[Group],MATCH(Edges99[[#This Row],[Vertex 2]],GroupVertices[Vertex],0)),1,1,"")</f>
        <v>1</v>
      </c>
      <c r="BF7" s="49">
        <v>0</v>
      </c>
      <c r="BG7" s="50">
        <v>0</v>
      </c>
      <c r="BH7" s="49">
        <v>0</v>
      </c>
      <c r="BI7" s="50">
        <v>0</v>
      </c>
      <c r="BJ7" s="49">
        <v>0</v>
      </c>
      <c r="BK7" s="50">
        <v>0</v>
      </c>
      <c r="BL7" s="49">
        <v>21</v>
      </c>
      <c r="BM7" s="50">
        <v>100</v>
      </c>
      <c r="BN7" s="49">
        <v>21</v>
      </c>
    </row>
    <row r="8" spans="1:66" ht="15">
      <c r="A8" s="65" t="s">
        <v>7845</v>
      </c>
      <c r="B8" s="65" t="s">
        <v>7868</v>
      </c>
      <c r="C8" s="66"/>
      <c r="D8" s="67"/>
      <c r="E8" s="68"/>
      <c r="F8" s="69"/>
      <c r="G8" s="66"/>
      <c r="H8" s="70"/>
      <c r="I8" s="71"/>
      <c r="J8" s="71"/>
      <c r="K8" s="35" t="s">
        <v>65</v>
      </c>
      <c r="L8" s="78">
        <v>8</v>
      </c>
      <c r="M8" s="78"/>
      <c r="N8" s="73"/>
      <c r="O8" s="80" t="s">
        <v>250</v>
      </c>
      <c r="P8" s="82">
        <v>44391.550462962965</v>
      </c>
      <c r="Q8" s="80" t="s">
        <v>7876</v>
      </c>
      <c r="R8" s="83" t="str">
        <f>HYPERLINK("https://vivianfrancos.com/conoce-las-metricas-de-un-hashtag-antes-de-interactuar-con-sus-audiencias/")</f>
        <v>https://vivianfrancos.com/conoce-las-metricas-de-un-hashtag-antes-de-interactuar-con-sus-audiencias/</v>
      </c>
      <c r="S8" s="80" t="s">
        <v>7895</v>
      </c>
      <c r="T8" s="85" t="s">
        <v>7897</v>
      </c>
      <c r="U8" s="80"/>
      <c r="V8" s="83" t="str">
        <f>HYPERLINK("https://pbs.twimg.com/profile_images/990910239976419328/nUqzDx1A_normal.jpg")</f>
        <v>https://pbs.twimg.com/profile_images/990910239976419328/nUqzDx1A_normal.jpg</v>
      </c>
      <c r="W8" s="82">
        <v>44391.550462962965</v>
      </c>
      <c r="X8" s="88">
        <v>44391</v>
      </c>
      <c r="Y8" s="85" t="s">
        <v>7837</v>
      </c>
      <c r="Z8" s="83" t="str">
        <f>HYPERLINK("https://twitter.com/esmarketingdigi/status/1415298201771515909")</f>
        <v>https://twitter.com/esmarketingdigi/status/1415298201771515909</v>
      </c>
      <c r="AA8" s="80"/>
      <c r="AB8" s="80"/>
      <c r="AC8" s="85" t="s">
        <v>7940</v>
      </c>
      <c r="AD8" s="80"/>
      <c r="AE8" s="80" t="b">
        <v>0</v>
      </c>
      <c r="AF8" s="80">
        <v>1</v>
      </c>
      <c r="AG8" s="85" t="s">
        <v>253</v>
      </c>
      <c r="AH8" s="80" t="b">
        <v>0</v>
      </c>
      <c r="AI8" s="80" t="s">
        <v>256</v>
      </c>
      <c r="AJ8" s="80"/>
      <c r="AK8" s="85" t="s">
        <v>253</v>
      </c>
      <c r="AL8" s="80" t="b">
        <v>0</v>
      </c>
      <c r="AM8" s="80">
        <v>1</v>
      </c>
      <c r="AN8" s="85" t="s">
        <v>253</v>
      </c>
      <c r="AO8" s="85" t="s">
        <v>7748</v>
      </c>
      <c r="AP8" s="80" t="b">
        <v>0</v>
      </c>
      <c r="AQ8" s="85" t="s">
        <v>7940</v>
      </c>
      <c r="AR8" s="80" t="s">
        <v>212</v>
      </c>
      <c r="AS8" s="80">
        <v>0</v>
      </c>
      <c r="AT8" s="80">
        <v>0</v>
      </c>
      <c r="AU8" s="80"/>
      <c r="AV8" s="80"/>
      <c r="AW8" s="80"/>
      <c r="AX8" s="80"/>
      <c r="AY8" s="80"/>
      <c r="AZ8" s="80"/>
      <c r="BA8" s="80"/>
      <c r="BB8" s="80"/>
      <c r="BC8" s="80">
        <v>1</v>
      </c>
      <c r="BD8" s="79" t="str">
        <f>REPLACE(INDEX(GroupVertices[Group],MATCH(Edges99[[#This Row],[Vertex 1]],GroupVertices[Vertex],0)),1,1,"")</f>
        <v>1</v>
      </c>
      <c r="BE8" s="79" t="str">
        <f>REPLACE(INDEX(GroupVertices[Group],MATCH(Edges99[[#This Row],[Vertex 2]],GroupVertices[Vertex],0)),1,1,"")</f>
        <v>1</v>
      </c>
      <c r="BF8" s="49"/>
      <c r="BG8" s="50"/>
      <c r="BH8" s="49"/>
      <c r="BI8" s="50"/>
      <c r="BJ8" s="49"/>
      <c r="BK8" s="50"/>
      <c r="BL8" s="49"/>
      <c r="BM8" s="50"/>
      <c r="BN8" s="49"/>
    </row>
    <row r="9" spans="1:66" ht="15">
      <c r="A9" s="65" t="s">
        <v>7846</v>
      </c>
      <c r="B9" s="65" t="s">
        <v>7868</v>
      </c>
      <c r="C9" s="66"/>
      <c r="D9" s="67"/>
      <c r="E9" s="68"/>
      <c r="F9" s="69"/>
      <c r="G9" s="66"/>
      <c r="H9" s="70"/>
      <c r="I9" s="71"/>
      <c r="J9" s="71"/>
      <c r="K9" s="35" t="s">
        <v>65</v>
      </c>
      <c r="L9" s="78">
        <v>9</v>
      </c>
      <c r="M9" s="78"/>
      <c r="N9" s="73"/>
      <c r="O9" s="80" t="s">
        <v>250</v>
      </c>
      <c r="P9" s="82">
        <v>44391.5808912037</v>
      </c>
      <c r="Q9" s="80" t="s">
        <v>7877</v>
      </c>
      <c r="R9" s="83" t="str">
        <f>HYPERLINK("https://vivianfrancos.com/conoce-las-metricas-de-un-hashtag-antes-de-interactuar-con-sus-audiencias/")</f>
        <v>https://vivianfrancos.com/conoce-las-metricas-de-un-hashtag-antes-de-interactuar-con-sus-audiencias/</v>
      </c>
      <c r="S9" s="80" t="s">
        <v>7895</v>
      </c>
      <c r="T9" s="85" t="s">
        <v>7897</v>
      </c>
      <c r="U9" s="80"/>
      <c r="V9" s="83" t="str">
        <f>HYPERLINK("https://pbs.twimg.com/profile_images/1183886780992495616/IChAyya2_normal.jpg")</f>
        <v>https://pbs.twimg.com/profile_images/1183886780992495616/IChAyya2_normal.jpg</v>
      </c>
      <c r="W9" s="82">
        <v>44391.5808912037</v>
      </c>
      <c r="X9" s="88">
        <v>44391</v>
      </c>
      <c r="Y9" s="85" t="s">
        <v>7907</v>
      </c>
      <c r="Z9" s="83" t="str">
        <f>HYPERLINK("https://twitter.com/jperezpa26/status/1415309225564295170")</f>
        <v>https://twitter.com/jperezpa26/status/1415309225564295170</v>
      </c>
      <c r="AA9" s="80"/>
      <c r="AB9" s="80"/>
      <c r="AC9" s="85" t="s">
        <v>7941</v>
      </c>
      <c r="AD9" s="80"/>
      <c r="AE9" s="80" t="b">
        <v>0</v>
      </c>
      <c r="AF9" s="80">
        <v>0</v>
      </c>
      <c r="AG9" s="85" t="s">
        <v>253</v>
      </c>
      <c r="AH9" s="80" t="b">
        <v>0</v>
      </c>
      <c r="AI9" s="80" t="s">
        <v>256</v>
      </c>
      <c r="AJ9" s="80"/>
      <c r="AK9" s="85" t="s">
        <v>253</v>
      </c>
      <c r="AL9" s="80" t="b">
        <v>0</v>
      </c>
      <c r="AM9" s="80">
        <v>0</v>
      </c>
      <c r="AN9" s="85" t="s">
        <v>253</v>
      </c>
      <c r="AO9" s="85" t="s">
        <v>7986</v>
      </c>
      <c r="AP9" s="80" t="b">
        <v>0</v>
      </c>
      <c r="AQ9" s="85" t="s">
        <v>7941</v>
      </c>
      <c r="AR9" s="80" t="s">
        <v>212</v>
      </c>
      <c r="AS9" s="80">
        <v>0</v>
      </c>
      <c r="AT9" s="80">
        <v>0</v>
      </c>
      <c r="AU9" s="80"/>
      <c r="AV9" s="80"/>
      <c r="AW9" s="80"/>
      <c r="AX9" s="80"/>
      <c r="AY9" s="80"/>
      <c r="AZ9" s="80"/>
      <c r="BA9" s="80"/>
      <c r="BB9" s="80"/>
      <c r="BC9" s="80">
        <v>1</v>
      </c>
      <c r="BD9" s="79" t="str">
        <f>REPLACE(INDEX(GroupVertices[Group],MATCH(Edges99[[#This Row],[Vertex 1]],GroupVertices[Vertex],0)),1,1,"")</f>
        <v>1</v>
      </c>
      <c r="BE9" s="79" t="str">
        <f>REPLACE(INDEX(GroupVertices[Group],MATCH(Edges99[[#This Row],[Vertex 2]],GroupVertices[Vertex],0)),1,1,"")</f>
        <v>1</v>
      </c>
      <c r="BF9" s="49">
        <v>0</v>
      </c>
      <c r="BG9" s="50">
        <v>0</v>
      </c>
      <c r="BH9" s="49">
        <v>0</v>
      </c>
      <c r="BI9" s="50">
        <v>0</v>
      </c>
      <c r="BJ9" s="49">
        <v>0</v>
      </c>
      <c r="BK9" s="50">
        <v>0</v>
      </c>
      <c r="BL9" s="49">
        <v>17</v>
      </c>
      <c r="BM9" s="50">
        <v>100</v>
      </c>
      <c r="BN9" s="49">
        <v>17</v>
      </c>
    </row>
    <row r="10" spans="1:66" ht="15">
      <c r="A10" s="65" t="s">
        <v>7847</v>
      </c>
      <c r="B10" s="65" t="s">
        <v>7868</v>
      </c>
      <c r="C10" s="66"/>
      <c r="D10" s="67"/>
      <c r="E10" s="68"/>
      <c r="F10" s="69"/>
      <c r="G10" s="66"/>
      <c r="H10" s="70"/>
      <c r="I10" s="71"/>
      <c r="J10" s="71"/>
      <c r="K10" s="35" t="s">
        <v>65</v>
      </c>
      <c r="L10" s="78">
        <v>10</v>
      </c>
      <c r="M10" s="78"/>
      <c r="N10" s="73"/>
      <c r="O10" s="80" t="s">
        <v>250</v>
      </c>
      <c r="P10" s="82">
        <v>44391.52086805556</v>
      </c>
      <c r="Q10" s="80" t="s">
        <v>7878</v>
      </c>
      <c r="R10" s="83" t="str">
        <f>HYPERLINK("https://vivianfrancos.com/conoce-las-metricas-de-un-hashtag-antes-de-interactuar-con-sus-audiencias/")</f>
        <v>https://vivianfrancos.com/conoce-las-metricas-de-un-hashtag-antes-de-interactuar-con-sus-audiencias/</v>
      </c>
      <c r="S10" s="80" t="s">
        <v>7895</v>
      </c>
      <c r="T10" s="85" t="s">
        <v>7897</v>
      </c>
      <c r="U10" s="80"/>
      <c r="V10" s="83" t="str">
        <f>HYPERLINK("https://pbs.twimg.com/profile_images/1377571982280159232/BLB42K-1_normal.jpg")</f>
        <v>https://pbs.twimg.com/profile_images/1377571982280159232/BLB42K-1_normal.jpg</v>
      </c>
      <c r="W10" s="82">
        <v>44391.52086805556</v>
      </c>
      <c r="X10" s="88">
        <v>44391</v>
      </c>
      <c r="Y10" s="85" t="s">
        <v>7908</v>
      </c>
      <c r="Z10" s="83" t="str">
        <f>HYPERLINK("https://twitter.com/esmktdigital/status/1415287473471729666")</f>
        <v>https://twitter.com/esmktdigital/status/1415287473471729666</v>
      </c>
      <c r="AA10" s="80"/>
      <c r="AB10" s="80"/>
      <c r="AC10" s="85" t="s">
        <v>7942</v>
      </c>
      <c r="AD10" s="80"/>
      <c r="AE10" s="80" t="b">
        <v>0</v>
      </c>
      <c r="AF10" s="80">
        <v>3</v>
      </c>
      <c r="AG10" s="85" t="s">
        <v>253</v>
      </c>
      <c r="AH10" s="80" t="b">
        <v>0</v>
      </c>
      <c r="AI10" s="80" t="s">
        <v>256</v>
      </c>
      <c r="AJ10" s="80"/>
      <c r="AK10" s="85" t="s">
        <v>253</v>
      </c>
      <c r="AL10" s="80" t="b">
        <v>0</v>
      </c>
      <c r="AM10" s="80">
        <v>2</v>
      </c>
      <c r="AN10" s="85" t="s">
        <v>253</v>
      </c>
      <c r="AO10" s="85" t="s">
        <v>7986</v>
      </c>
      <c r="AP10" s="80" t="b">
        <v>0</v>
      </c>
      <c r="AQ10" s="85" t="s">
        <v>7942</v>
      </c>
      <c r="AR10" s="80" t="s">
        <v>212</v>
      </c>
      <c r="AS10" s="80">
        <v>0</v>
      </c>
      <c r="AT10" s="80">
        <v>0</v>
      </c>
      <c r="AU10" s="80"/>
      <c r="AV10" s="80"/>
      <c r="AW10" s="80"/>
      <c r="AX10" s="80"/>
      <c r="AY10" s="80"/>
      <c r="AZ10" s="80"/>
      <c r="BA10" s="80"/>
      <c r="BB10" s="80"/>
      <c r="BC10" s="80">
        <v>1</v>
      </c>
      <c r="BD10" s="79" t="str">
        <f>REPLACE(INDEX(GroupVertices[Group],MATCH(Edges99[[#This Row],[Vertex 1]],GroupVertices[Vertex],0)),1,1,"")</f>
        <v>1</v>
      </c>
      <c r="BE10" s="79" t="str">
        <f>REPLACE(INDEX(GroupVertices[Group],MATCH(Edges99[[#This Row],[Vertex 2]],GroupVertices[Vertex],0)),1,1,"")</f>
        <v>1</v>
      </c>
      <c r="BF10" s="49">
        <v>0</v>
      </c>
      <c r="BG10" s="50">
        <v>0</v>
      </c>
      <c r="BH10" s="49">
        <v>0</v>
      </c>
      <c r="BI10" s="50">
        <v>0</v>
      </c>
      <c r="BJ10" s="49">
        <v>0</v>
      </c>
      <c r="BK10" s="50">
        <v>0</v>
      </c>
      <c r="BL10" s="49">
        <v>17</v>
      </c>
      <c r="BM10" s="50">
        <v>100</v>
      </c>
      <c r="BN10" s="49">
        <v>17</v>
      </c>
    </row>
    <row r="11" spans="1:66" ht="15">
      <c r="A11" s="65" t="s">
        <v>7848</v>
      </c>
      <c r="B11" s="65" t="s">
        <v>7847</v>
      </c>
      <c r="C11" s="66"/>
      <c r="D11" s="67"/>
      <c r="E11" s="68"/>
      <c r="F11" s="69"/>
      <c r="G11" s="66"/>
      <c r="H11" s="70"/>
      <c r="I11" s="71"/>
      <c r="J11" s="71"/>
      <c r="K11" s="35" t="s">
        <v>65</v>
      </c>
      <c r="L11" s="78">
        <v>11</v>
      </c>
      <c r="M11" s="78"/>
      <c r="N11" s="73"/>
      <c r="O11" s="80" t="s">
        <v>252</v>
      </c>
      <c r="P11" s="82">
        <v>44391.58387731481</v>
      </c>
      <c r="Q11" s="80" t="s">
        <v>7878</v>
      </c>
      <c r="R11" s="83" t="str">
        <f>HYPERLINK("https://vivianfrancos.com/conoce-las-metricas-de-un-hashtag-antes-de-interactuar-con-sus-audiencias/")</f>
        <v>https://vivianfrancos.com/conoce-las-metricas-de-un-hashtag-antes-de-interactuar-con-sus-audiencias/</v>
      </c>
      <c r="S11" s="80" t="s">
        <v>7895</v>
      </c>
      <c r="T11" s="85" t="s">
        <v>7897</v>
      </c>
      <c r="U11" s="80"/>
      <c r="V11" s="83" t="str">
        <f>HYPERLINK("https://pbs.twimg.com/profile_images/1094520390645370880/oM0ryzBJ_normal.jpg")</f>
        <v>https://pbs.twimg.com/profile_images/1094520390645370880/oM0ryzBJ_normal.jpg</v>
      </c>
      <c r="W11" s="82">
        <v>44391.58387731481</v>
      </c>
      <c r="X11" s="88">
        <v>44391</v>
      </c>
      <c r="Y11" s="85" t="s">
        <v>7909</v>
      </c>
      <c r="Z11" s="83" t="str">
        <f>HYPERLINK("https://twitter.com/anayr7/status/1415310310718820358")</f>
        <v>https://twitter.com/anayr7/status/1415310310718820358</v>
      </c>
      <c r="AA11" s="80"/>
      <c r="AB11" s="80"/>
      <c r="AC11" s="85" t="s">
        <v>7943</v>
      </c>
      <c r="AD11" s="80"/>
      <c r="AE11" s="80" t="b">
        <v>0</v>
      </c>
      <c r="AF11" s="80">
        <v>0</v>
      </c>
      <c r="AG11" s="85" t="s">
        <v>253</v>
      </c>
      <c r="AH11" s="80" t="b">
        <v>0</v>
      </c>
      <c r="AI11" s="80" t="s">
        <v>256</v>
      </c>
      <c r="AJ11" s="80"/>
      <c r="AK11" s="85" t="s">
        <v>253</v>
      </c>
      <c r="AL11" s="80" t="b">
        <v>0</v>
      </c>
      <c r="AM11" s="80">
        <v>2</v>
      </c>
      <c r="AN11" s="85" t="s">
        <v>7942</v>
      </c>
      <c r="AO11" s="85" t="s">
        <v>258</v>
      </c>
      <c r="AP11" s="80" t="b">
        <v>0</v>
      </c>
      <c r="AQ11" s="85" t="s">
        <v>7942</v>
      </c>
      <c r="AR11" s="80" t="s">
        <v>212</v>
      </c>
      <c r="AS11" s="80">
        <v>0</v>
      </c>
      <c r="AT11" s="80">
        <v>0</v>
      </c>
      <c r="AU11" s="80"/>
      <c r="AV11" s="80"/>
      <c r="AW11" s="80"/>
      <c r="AX11" s="80"/>
      <c r="AY11" s="80"/>
      <c r="AZ11" s="80"/>
      <c r="BA11" s="80"/>
      <c r="BB11" s="80"/>
      <c r="BC11" s="80">
        <v>1</v>
      </c>
      <c r="BD11" s="79" t="str">
        <f>REPLACE(INDEX(GroupVertices[Group],MATCH(Edges99[[#This Row],[Vertex 1]],GroupVertices[Vertex],0)),1,1,"")</f>
        <v>1</v>
      </c>
      <c r="BE11" s="79" t="str">
        <f>REPLACE(INDEX(GroupVertices[Group],MATCH(Edges99[[#This Row],[Vertex 2]],GroupVertices[Vertex],0)),1,1,"")</f>
        <v>1</v>
      </c>
      <c r="BF11" s="49"/>
      <c r="BG11" s="50"/>
      <c r="BH11" s="49"/>
      <c r="BI11" s="50"/>
      <c r="BJ11" s="49"/>
      <c r="BK11" s="50"/>
      <c r="BL11" s="49"/>
      <c r="BM11" s="50"/>
      <c r="BN11" s="49"/>
    </row>
    <row r="12" spans="1:66" ht="15">
      <c r="A12" s="65" t="s">
        <v>7848</v>
      </c>
      <c r="B12" s="65" t="s">
        <v>7868</v>
      </c>
      <c r="C12" s="66"/>
      <c r="D12" s="67"/>
      <c r="E12" s="68"/>
      <c r="F12" s="69"/>
      <c r="G12" s="66"/>
      <c r="H12" s="70"/>
      <c r="I12" s="71"/>
      <c r="J12" s="71"/>
      <c r="K12" s="35" t="s">
        <v>65</v>
      </c>
      <c r="L12" s="78">
        <v>12</v>
      </c>
      <c r="M12" s="78"/>
      <c r="N12" s="73"/>
      <c r="O12" s="80" t="s">
        <v>251</v>
      </c>
      <c r="P12" s="82">
        <v>44391.58387731481</v>
      </c>
      <c r="Q12" s="80" t="s">
        <v>7878</v>
      </c>
      <c r="R12" s="83" t="str">
        <f>HYPERLINK("https://vivianfrancos.com/conoce-las-metricas-de-un-hashtag-antes-de-interactuar-con-sus-audiencias/")</f>
        <v>https://vivianfrancos.com/conoce-las-metricas-de-un-hashtag-antes-de-interactuar-con-sus-audiencias/</v>
      </c>
      <c r="S12" s="80" t="s">
        <v>7895</v>
      </c>
      <c r="T12" s="85" t="s">
        <v>7897</v>
      </c>
      <c r="U12" s="80"/>
      <c r="V12" s="83" t="str">
        <f>HYPERLINK("https://pbs.twimg.com/profile_images/1094520390645370880/oM0ryzBJ_normal.jpg")</f>
        <v>https://pbs.twimg.com/profile_images/1094520390645370880/oM0ryzBJ_normal.jpg</v>
      </c>
      <c r="W12" s="82">
        <v>44391.58387731481</v>
      </c>
      <c r="X12" s="88">
        <v>44391</v>
      </c>
      <c r="Y12" s="85" t="s">
        <v>7909</v>
      </c>
      <c r="Z12" s="83" t="str">
        <f>HYPERLINK("https://twitter.com/anayr7/status/1415310310718820358")</f>
        <v>https://twitter.com/anayr7/status/1415310310718820358</v>
      </c>
      <c r="AA12" s="80"/>
      <c r="AB12" s="80"/>
      <c r="AC12" s="85" t="s">
        <v>7943</v>
      </c>
      <c r="AD12" s="80"/>
      <c r="AE12" s="80" t="b">
        <v>0</v>
      </c>
      <c r="AF12" s="80">
        <v>0</v>
      </c>
      <c r="AG12" s="85" t="s">
        <v>253</v>
      </c>
      <c r="AH12" s="80" t="b">
        <v>0</v>
      </c>
      <c r="AI12" s="80" t="s">
        <v>256</v>
      </c>
      <c r="AJ12" s="80"/>
      <c r="AK12" s="85" t="s">
        <v>253</v>
      </c>
      <c r="AL12" s="80" t="b">
        <v>0</v>
      </c>
      <c r="AM12" s="80">
        <v>2</v>
      </c>
      <c r="AN12" s="85" t="s">
        <v>7942</v>
      </c>
      <c r="AO12" s="85" t="s">
        <v>258</v>
      </c>
      <c r="AP12" s="80" t="b">
        <v>0</v>
      </c>
      <c r="AQ12" s="85" t="s">
        <v>7942</v>
      </c>
      <c r="AR12" s="80" t="s">
        <v>212</v>
      </c>
      <c r="AS12" s="80">
        <v>0</v>
      </c>
      <c r="AT12" s="80">
        <v>0</v>
      </c>
      <c r="AU12" s="80"/>
      <c r="AV12" s="80"/>
      <c r="AW12" s="80"/>
      <c r="AX12" s="80"/>
      <c r="AY12" s="80"/>
      <c r="AZ12" s="80"/>
      <c r="BA12" s="80"/>
      <c r="BB12" s="80"/>
      <c r="BC12" s="80">
        <v>1</v>
      </c>
      <c r="BD12" s="79" t="str">
        <f>REPLACE(INDEX(GroupVertices[Group],MATCH(Edges99[[#This Row],[Vertex 1]],GroupVertices[Vertex],0)),1,1,"")</f>
        <v>1</v>
      </c>
      <c r="BE12" s="79" t="str">
        <f>REPLACE(INDEX(GroupVertices[Group],MATCH(Edges99[[#This Row],[Vertex 2]],GroupVertices[Vertex],0)),1,1,"")</f>
        <v>1</v>
      </c>
      <c r="BF12" s="49">
        <v>0</v>
      </c>
      <c r="BG12" s="50">
        <v>0</v>
      </c>
      <c r="BH12" s="49">
        <v>0</v>
      </c>
      <c r="BI12" s="50">
        <v>0</v>
      </c>
      <c r="BJ12" s="49">
        <v>0</v>
      </c>
      <c r="BK12" s="50">
        <v>0</v>
      </c>
      <c r="BL12" s="49">
        <v>17</v>
      </c>
      <c r="BM12" s="50">
        <v>100</v>
      </c>
      <c r="BN12" s="49">
        <v>17</v>
      </c>
    </row>
    <row r="13" spans="1:66" ht="15">
      <c r="A13" s="65" t="s">
        <v>7849</v>
      </c>
      <c r="B13" s="65" t="s">
        <v>7868</v>
      </c>
      <c r="C13" s="66"/>
      <c r="D13" s="67"/>
      <c r="E13" s="68"/>
      <c r="F13" s="69"/>
      <c r="G13" s="66"/>
      <c r="H13" s="70"/>
      <c r="I13" s="71"/>
      <c r="J13" s="71"/>
      <c r="K13" s="35" t="s">
        <v>65</v>
      </c>
      <c r="L13" s="78">
        <v>13</v>
      </c>
      <c r="M13" s="78"/>
      <c r="N13" s="73"/>
      <c r="O13" s="80" t="s">
        <v>250</v>
      </c>
      <c r="P13" s="82">
        <v>44391.30552083333</v>
      </c>
      <c r="Q13" s="80" t="s">
        <v>7879</v>
      </c>
      <c r="R13" s="83" t="str">
        <f>HYPERLINK("https://vivianfrancos.com/10-tareas-simples-mejoraran-tu-estrategia-hashtag/")</f>
        <v>https://vivianfrancos.com/10-tareas-simples-mejoraran-tu-estrategia-hashtag/</v>
      </c>
      <c r="S13" s="80" t="s">
        <v>7895</v>
      </c>
      <c r="T13" s="85" t="s">
        <v>7899</v>
      </c>
      <c r="U13" s="80"/>
      <c r="V13" s="83" t="str">
        <f>HYPERLINK("https://pbs.twimg.com/profile_images/1259761009079828480/1Kdk8Qbc_normal.jpg")</f>
        <v>https://pbs.twimg.com/profile_images/1259761009079828480/1Kdk8Qbc_normal.jpg</v>
      </c>
      <c r="W13" s="82">
        <v>44391.30552083333</v>
      </c>
      <c r="X13" s="88">
        <v>44391</v>
      </c>
      <c r="Y13" s="85" t="s">
        <v>7810</v>
      </c>
      <c r="Z13" s="83" t="str">
        <f>HYPERLINK("https://twitter.com/richartasanchez/status/1415209434683432960")</f>
        <v>https://twitter.com/richartasanchez/status/1415209434683432960</v>
      </c>
      <c r="AA13" s="80"/>
      <c r="AB13" s="80"/>
      <c r="AC13" s="85" t="s">
        <v>7944</v>
      </c>
      <c r="AD13" s="80"/>
      <c r="AE13" s="80" t="b">
        <v>0</v>
      </c>
      <c r="AF13" s="80">
        <v>1</v>
      </c>
      <c r="AG13" s="85" t="s">
        <v>253</v>
      </c>
      <c r="AH13" s="80" t="b">
        <v>0</v>
      </c>
      <c r="AI13" s="80" t="s">
        <v>256</v>
      </c>
      <c r="AJ13" s="80"/>
      <c r="AK13" s="85" t="s">
        <v>253</v>
      </c>
      <c r="AL13" s="80" t="b">
        <v>0</v>
      </c>
      <c r="AM13" s="80">
        <v>1</v>
      </c>
      <c r="AN13" s="85" t="s">
        <v>253</v>
      </c>
      <c r="AO13" s="85" t="s">
        <v>7986</v>
      </c>
      <c r="AP13" s="80" t="b">
        <v>0</v>
      </c>
      <c r="AQ13" s="85" t="s">
        <v>7944</v>
      </c>
      <c r="AR13" s="80" t="s">
        <v>212</v>
      </c>
      <c r="AS13" s="80">
        <v>0</v>
      </c>
      <c r="AT13" s="80">
        <v>0</v>
      </c>
      <c r="AU13" s="80"/>
      <c r="AV13" s="80"/>
      <c r="AW13" s="80"/>
      <c r="AX13" s="80"/>
      <c r="AY13" s="80"/>
      <c r="AZ13" s="80"/>
      <c r="BA13" s="80"/>
      <c r="BB13" s="80"/>
      <c r="BC13" s="80">
        <v>2</v>
      </c>
      <c r="BD13" s="79" t="str">
        <f>REPLACE(INDEX(GroupVertices[Group],MATCH(Edges99[[#This Row],[Vertex 1]],GroupVertices[Vertex],0)),1,1,"")</f>
        <v>1</v>
      </c>
      <c r="BE13" s="79" t="str">
        <f>REPLACE(INDEX(GroupVertices[Group],MATCH(Edges99[[#This Row],[Vertex 2]],GroupVertices[Vertex],0)),1,1,"")</f>
        <v>1</v>
      </c>
      <c r="BF13" s="49">
        <v>0</v>
      </c>
      <c r="BG13" s="50">
        <v>0</v>
      </c>
      <c r="BH13" s="49">
        <v>0</v>
      </c>
      <c r="BI13" s="50">
        <v>0</v>
      </c>
      <c r="BJ13" s="49">
        <v>0</v>
      </c>
      <c r="BK13" s="50">
        <v>0</v>
      </c>
      <c r="BL13" s="49">
        <v>15</v>
      </c>
      <c r="BM13" s="50">
        <v>100</v>
      </c>
      <c r="BN13" s="49">
        <v>15</v>
      </c>
    </row>
    <row r="14" spans="1:66" ht="15">
      <c r="A14" s="65" t="s">
        <v>7849</v>
      </c>
      <c r="B14" s="65" t="s">
        <v>7868</v>
      </c>
      <c r="C14" s="66"/>
      <c r="D14" s="67"/>
      <c r="E14" s="68"/>
      <c r="F14" s="69"/>
      <c r="G14" s="66"/>
      <c r="H14" s="70"/>
      <c r="I14" s="71"/>
      <c r="J14" s="71"/>
      <c r="K14" s="35" t="s">
        <v>65</v>
      </c>
      <c r="L14" s="78">
        <v>14</v>
      </c>
      <c r="M14" s="78"/>
      <c r="N14" s="73"/>
      <c r="O14" s="80" t="s">
        <v>250</v>
      </c>
      <c r="P14" s="82">
        <v>44391.57989583333</v>
      </c>
      <c r="Q14" s="80" t="s">
        <v>7880</v>
      </c>
      <c r="R14" s="83" t="str">
        <f>HYPERLINK("https://vivianfrancos.com/conoce-las-metricas-de-un-hashtag-antes-de-interactuar-con-sus-audiencias/")</f>
        <v>https://vivianfrancos.com/conoce-las-metricas-de-un-hashtag-antes-de-interactuar-con-sus-audiencias/</v>
      </c>
      <c r="S14" s="80" t="s">
        <v>7895</v>
      </c>
      <c r="T14" s="85" t="s">
        <v>7897</v>
      </c>
      <c r="U14" s="80"/>
      <c r="V14" s="83" t="str">
        <f>HYPERLINK("https://pbs.twimg.com/profile_images/1259761009079828480/1Kdk8Qbc_normal.jpg")</f>
        <v>https://pbs.twimg.com/profile_images/1259761009079828480/1Kdk8Qbc_normal.jpg</v>
      </c>
      <c r="W14" s="82">
        <v>44391.57989583333</v>
      </c>
      <c r="X14" s="88">
        <v>44391</v>
      </c>
      <c r="Y14" s="85" t="s">
        <v>7910</v>
      </c>
      <c r="Z14" s="83" t="str">
        <f>HYPERLINK("https://twitter.com/richartasanchez/status/1415308864044601344")</f>
        <v>https://twitter.com/richartasanchez/status/1415308864044601344</v>
      </c>
      <c r="AA14" s="80"/>
      <c r="AB14" s="80"/>
      <c r="AC14" s="85" t="s">
        <v>7945</v>
      </c>
      <c r="AD14" s="80"/>
      <c r="AE14" s="80" t="b">
        <v>0</v>
      </c>
      <c r="AF14" s="80">
        <v>3</v>
      </c>
      <c r="AG14" s="85" t="s">
        <v>253</v>
      </c>
      <c r="AH14" s="80" t="b">
        <v>0</v>
      </c>
      <c r="AI14" s="80" t="s">
        <v>256</v>
      </c>
      <c r="AJ14" s="80"/>
      <c r="AK14" s="85" t="s">
        <v>253</v>
      </c>
      <c r="AL14" s="80" t="b">
        <v>0</v>
      </c>
      <c r="AM14" s="80">
        <v>2</v>
      </c>
      <c r="AN14" s="85" t="s">
        <v>253</v>
      </c>
      <c r="AO14" s="85" t="s">
        <v>7986</v>
      </c>
      <c r="AP14" s="80" t="b">
        <v>0</v>
      </c>
      <c r="AQ14" s="85" t="s">
        <v>7945</v>
      </c>
      <c r="AR14" s="80" t="s">
        <v>212</v>
      </c>
      <c r="AS14" s="80">
        <v>0</v>
      </c>
      <c r="AT14" s="80">
        <v>0</v>
      </c>
      <c r="AU14" s="80"/>
      <c r="AV14" s="80"/>
      <c r="AW14" s="80"/>
      <c r="AX14" s="80"/>
      <c r="AY14" s="80"/>
      <c r="AZ14" s="80"/>
      <c r="BA14" s="80"/>
      <c r="BB14" s="80"/>
      <c r="BC14" s="80">
        <v>2</v>
      </c>
      <c r="BD14" s="79" t="str">
        <f>REPLACE(INDEX(GroupVertices[Group],MATCH(Edges99[[#This Row],[Vertex 1]],GroupVertices[Vertex],0)),1,1,"")</f>
        <v>1</v>
      </c>
      <c r="BE14" s="79" t="str">
        <f>REPLACE(INDEX(GroupVertices[Group],MATCH(Edges99[[#This Row],[Vertex 2]],GroupVertices[Vertex],0)),1,1,"")</f>
        <v>1</v>
      </c>
      <c r="BF14" s="49">
        <v>0</v>
      </c>
      <c r="BG14" s="50">
        <v>0</v>
      </c>
      <c r="BH14" s="49">
        <v>0</v>
      </c>
      <c r="BI14" s="50">
        <v>0</v>
      </c>
      <c r="BJ14" s="49">
        <v>0</v>
      </c>
      <c r="BK14" s="50">
        <v>0</v>
      </c>
      <c r="BL14" s="49">
        <v>17</v>
      </c>
      <c r="BM14" s="50">
        <v>100</v>
      </c>
      <c r="BN14" s="49">
        <v>17</v>
      </c>
    </row>
    <row r="15" spans="1:66" ht="15">
      <c r="A15" s="65" t="s">
        <v>7850</v>
      </c>
      <c r="B15" s="65" t="s">
        <v>7849</v>
      </c>
      <c r="C15" s="66"/>
      <c r="D15" s="67"/>
      <c r="E15" s="68"/>
      <c r="F15" s="69"/>
      <c r="G15" s="66"/>
      <c r="H15" s="70"/>
      <c r="I15" s="71"/>
      <c r="J15" s="71"/>
      <c r="K15" s="35" t="s">
        <v>65</v>
      </c>
      <c r="L15" s="78">
        <v>15</v>
      </c>
      <c r="M15" s="78"/>
      <c r="N15" s="73"/>
      <c r="O15" s="80" t="s">
        <v>252</v>
      </c>
      <c r="P15" s="82">
        <v>44391.676782407405</v>
      </c>
      <c r="Q15" s="80" t="s">
        <v>7880</v>
      </c>
      <c r="R15" s="83" t="str">
        <f>HYPERLINK("https://vivianfrancos.com/conoce-las-metricas-de-un-hashtag-antes-de-interactuar-con-sus-audiencias/")</f>
        <v>https://vivianfrancos.com/conoce-las-metricas-de-un-hashtag-antes-de-interactuar-con-sus-audiencias/</v>
      </c>
      <c r="S15" s="80" t="s">
        <v>7895</v>
      </c>
      <c r="T15" s="85" t="s">
        <v>7897</v>
      </c>
      <c r="U15" s="80"/>
      <c r="V15" s="83" t="str">
        <f>HYPERLINK("https://pbs.twimg.com/profile_images/1411597407536693250/GVcrmUCW_normal.jpg")</f>
        <v>https://pbs.twimg.com/profile_images/1411597407536693250/GVcrmUCW_normal.jpg</v>
      </c>
      <c r="W15" s="82">
        <v>44391.676782407405</v>
      </c>
      <c r="X15" s="88">
        <v>44391</v>
      </c>
      <c r="Y15" s="85" t="s">
        <v>7911</v>
      </c>
      <c r="Z15" s="83" t="str">
        <f>HYPERLINK("https://twitter.com/s_msonia/status/1415343975817416704")</f>
        <v>https://twitter.com/s_msonia/status/1415343975817416704</v>
      </c>
      <c r="AA15" s="80"/>
      <c r="AB15" s="80"/>
      <c r="AC15" s="85" t="s">
        <v>7946</v>
      </c>
      <c r="AD15" s="80"/>
      <c r="AE15" s="80" t="b">
        <v>0</v>
      </c>
      <c r="AF15" s="80">
        <v>0</v>
      </c>
      <c r="AG15" s="85" t="s">
        <v>253</v>
      </c>
      <c r="AH15" s="80" t="b">
        <v>0</v>
      </c>
      <c r="AI15" s="80" t="s">
        <v>256</v>
      </c>
      <c r="AJ15" s="80"/>
      <c r="AK15" s="85" t="s">
        <v>253</v>
      </c>
      <c r="AL15" s="80" t="b">
        <v>0</v>
      </c>
      <c r="AM15" s="80">
        <v>2</v>
      </c>
      <c r="AN15" s="85" t="s">
        <v>7945</v>
      </c>
      <c r="AO15" s="85" t="s">
        <v>258</v>
      </c>
      <c r="AP15" s="80" t="b">
        <v>0</v>
      </c>
      <c r="AQ15" s="85" t="s">
        <v>7945</v>
      </c>
      <c r="AR15" s="80" t="s">
        <v>212</v>
      </c>
      <c r="AS15" s="80">
        <v>0</v>
      </c>
      <c r="AT15" s="80">
        <v>0</v>
      </c>
      <c r="AU15" s="80"/>
      <c r="AV15" s="80"/>
      <c r="AW15" s="80"/>
      <c r="AX15" s="80"/>
      <c r="AY15" s="80"/>
      <c r="AZ15" s="80"/>
      <c r="BA15" s="80"/>
      <c r="BB15" s="80"/>
      <c r="BC15" s="80">
        <v>1</v>
      </c>
      <c r="BD15" s="79" t="str">
        <f>REPLACE(INDEX(GroupVertices[Group],MATCH(Edges99[[#This Row],[Vertex 1]],GroupVertices[Vertex],0)),1,1,"")</f>
        <v>1</v>
      </c>
      <c r="BE15" s="79" t="str">
        <f>REPLACE(INDEX(GroupVertices[Group],MATCH(Edges99[[#This Row],[Vertex 2]],GroupVertices[Vertex],0)),1,1,"")</f>
        <v>1</v>
      </c>
      <c r="BF15" s="49"/>
      <c r="BG15" s="50"/>
      <c r="BH15" s="49"/>
      <c r="BI15" s="50"/>
      <c r="BJ15" s="49"/>
      <c r="BK15" s="50"/>
      <c r="BL15" s="49"/>
      <c r="BM15" s="50"/>
      <c r="BN15" s="49"/>
    </row>
    <row r="16" spans="1:66" ht="15">
      <c r="A16" s="65" t="s">
        <v>7850</v>
      </c>
      <c r="B16" s="65" t="s">
        <v>7868</v>
      </c>
      <c r="C16" s="66"/>
      <c r="D16" s="67"/>
      <c r="E16" s="68"/>
      <c r="F16" s="69"/>
      <c r="G16" s="66"/>
      <c r="H16" s="70"/>
      <c r="I16" s="71"/>
      <c r="J16" s="71"/>
      <c r="K16" s="35" t="s">
        <v>65</v>
      </c>
      <c r="L16" s="78">
        <v>16</v>
      </c>
      <c r="M16" s="78"/>
      <c r="N16" s="73"/>
      <c r="O16" s="80" t="s">
        <v>251</v>
      </c>
      <c r="P16" s="82">
        <v>44391.676782407405</v>
      </c>
      <c r="Q16" s="80" t="s">
        <v>7880</v>
      </c>
      <c r="R16" s="83" t="str">
        <f>HYPERLINK("https://vivianfrancos.com/conoce-las-metricas-de-un-hashtag-antes-de-interactuar-con-sus-audiencias/")</f>
        <v>https://vivianfrancos.com/conoce-las-metricas-de-un-hashtag-antes-de-interactuar-con-sus-audiencias/</v>
      </c>
      <c r="S16" s="80" t="s">
        <v>7895</v>
      </c>
      <c r="T16" s="85" t="s">
        <v>7897</v>
      </c>
      <c r="U16" s="80"/>
      <c r="V16" s="83" t="str">
        <f>HYPERLINK("https://pbs.twimg.com/profile_images/1411597407536693250/GVcrmUCW_normal.jpg")</f>
        <v>https://pbs.twimg.com/profile_images/1411597407536693250/GVcrmUCW_normal.jpg</v>
      </c>
      <c r="W16" s="82">
        <v>44391.676782407405</v>
      </c>
      <c r="X16" s="88">
        <v>44391</v>
      </c>
      <c r="Y16" s="85" t="s">
        <v>7911</v>
      </c>
      <c r="Z16" s="83" t="str">
        <f>HYPERLINK("https://twitter.com/s_msonia/status/1415343975817416704")</f>
        <v>https://twitter.com/s_msonia/status/1415343975817416704</v>
      </c>
      <c r="AA16" s="80"/>
      <c r="AB16" s="80"/>
      <c r="AC16" s="85" t="s">
        <v>7946</v>
      </c>
      <c r="AD16" s="80"/>
      <c r="AE16" s="80" t="b">
        <v>0</v>
      </c>
      <c r="AF16" s="80">
        <v>0</v>
      </c>
      <c r="AG16" s="85" t="s">
        <v>253</v>
      </c>
      <c r="AH16" s="80" t="b">
        <v>0</v>
      </c>
      <c r="AI16" s="80" t="s">
        <v>256</v>
      </c>
      <c r="AJ16" s="80"/>
      <c r="AK16" s="85" t="s">
        <v>253</v>
      </c>
      <c r="AL16" s="80" t="b">
        <v>0</v>
      </c>
      <c r="AM16" s="80">
        <v>2</v>
      </c>
      <c r="AN16" s="85" t="s">
        <v>7945</v>
      </c>
      <c r="AO16" s="85" t="s">
        <v>258</v>
      </c>
      <c r="AP16" s="80" t="b">
        <v>0</v>
      </c>
      <c r="AQ16" s="85" t="s">
        <v>7945</v>
      </c>
      <c r="AR16" s="80" t="s">
        <v>212</v>
      </c>
      <c r="AS16" s="80">
        <v>0</v>
      </c>
      <c r="AT16" s="80">
        <v>0</v>
      </c>
      <c r="AU16" s="80"/>
      <c r="AV16" s="80"/>
      <c r="AW16" s="80"/>
      <c r="AX16" s="80"/>
      <c r="AY16" s="80"/>
      <c r="AZ16" s="80"/>
      <c r="BA16" s="80"/>
      <c r="BB16" s="80"/>
      <c r="BC16" s="80">
        <v>1</v>
      </c>
      <c r="BD16" s="79" t="str">
        <f>REPLACE(INDEX(GroupVertices[Group],MATCH(Edges99[[#This Row],[Vertex 1]],GroupVertices[Vertex],0)),1,1,"")</f>
        <v>1</v>
      </c>
      <c r="BE16" s="79" t="str">
        <f>REPLACE(INDEX(GroupVertices[Group],MATCH(Edges99[[#This Row],[Vertex 2]],GroupVertices[Vertex],0)),1,1,"")</f>
        <v>1</v>
      </c>
      <c r="BF16" s="49">
        <v>0</v>
      </c>
      <c r="BG16" s="50">
        <v>0</v>
      </c>
      <c r="BH16" s="49">
        <v>0</v>
      </c>
      <c r="BI16" s="50">
        <v>0</v>
      </c>
      <c r="BJ16" s="49">
        <v>0</v>
      </c>
      <c r="BK16" s="50">
        <v>0</v>
      </c>
      <c r="BL16" s="49">
        <v>17</v>
      </c>
      <c r="BM16" s="50">
        <v>100</v>
      </c>
      <c r="BN16" s="49">
        <v>17</v>
      </c>
    </row>
    <row r="17" spans="1:66" ht="15">
      <c r="A17" s="65" t="s">
        <v>7851</v>
      </c>
      <c r="B17" s="65" t="s">
        <v>7868</v>
      </c>
      <c r="C17" s="66"/>
      <c r="D17" s="67"/>
      <c r="E17" s="68"/>
      <c r="F17" s="69"/>
      <c r="G17" s="66"/>
      <c r="H17" s="70"/>
      <c r="I17" s="71"/>
      <c r="J17" s="71"/>
      <c r="K17" s="35" t="s">
        <v>65</v>
      </c>
      <c r="L17" s="78">
        <v>17</v>
      </c>
      <c r="M17" s="78"/>
      <c r="N17" s="73"/>
      <c r="O17" s="80" t="s">
        <v>250</v>
      </c>
      <c r="P17" s="82">
        <v>44392.3309375</v>
      </c>
      <c r="Q17" s="80" t="s">
        <v>7881</v>
      </c>
      <c r="R17" s="83" t="str">
        <f>HYPERLINK("https://vivianfrancos.com/conoce-las-metricas-de-un-hashtag-antes-de-interactuar-con-sus-audiencias/")</f>
        <v>https://vivianfrancos.com/conoce-las-metricas-de-un-hashtag-antes-de-interactuar-con-sus-audiencias/</v>
      </c>
      <c r="S17" s="80" t="s">
        <v>7895</v>
      </c>
      <c r="T17" s="85" t="s">
        <v>7897</v>
      </c>
      <c r="U17" s="80"/>
      <c r="V17" s="83" t="str">
        <f>HYPERLINK("https://pbs.twimg.com/profile_images/1105091465758363649/L9590gmE_normal.jpg")</f>
        <v>https://pbs.twimg.com/profile_images/1105091465758363649/L9590gmE_normal.jpg</v>
      </c>
      <c r="W17" s="82">
        <v>44392.3309375</v>
      </c>
      <c r="X17" s="88">
        <v>44392</v>
      </c>
      <c r="Y17" s="85" t="s">
        <v>7813</v>
      </c>
      <c r="Z17" s="83" t="str">
        <f>HYPERLINK("https://twitter.com/bloguero_pro/status/1415581035748864001")</f>
        <v>https://twitter.com/bloguero_pro/status/1415581035748864001</v>
      </c>
      <c r="AA17" s="80"/>
      <c r="AB17" s="80"/>
      <c r="AC17" s="85" t="s">
        <v>7947</v>
      </c>
      <c r="AD17" s="80"/>
      <c r="AE17" s="80" t="b">
        <v>0</v>
      </c>
      <c r="AF17" s="80">
        <v>2</v>
      </c>
      <c r="AG17" s="85" t="s">
        <v>253</v>
      </c>
      <c r="AH17" s="80" t="b">
        <v>0</v>
      </c>
      <c r="AI17" s="80" t="s">
        <v>256</v>
      </c>
      <c r="AJ17" s="80"/>
      <c r="AK17" s="85" t="s">
        <v>253</v>
      </c>
      <c r="AL17" s="80" t="b">
        <v>0</v>
      </c>
      <c r="AM17" s="80">
        <v>2</v>
      </c>
      <c r="AN17" s="85" t="s">
        <v>253</v>
      </c>
      <c r="AO17" s="85" t="s">
        <v>7986</v>
      </c>
      <c r="AP17" s="80" t="b">
        <v>0</v>
      </c>
      <c r="AQ17" s="85" t="s">
        <v>7947</v>
      </c>
      <c r="AR17" s="80" t="s">
        <v>212</v>
      </c>
      <c r="AS17" s="80">
        <v>0</v>
      </c>
      <c r="AT17" s="80">
        <v>0</v>
      </c>
      <c r="AU17" s="80"/>
      <c r="AV17" s="80"/>
      <c r="AW17" s="80"/>
      <c r="AX17" s="80"/>
      <c r="AY17" s="80"/>
      <c r="AZ17" s="80"/>
      <c r="BA17" s="80"/>
      <c r="BB17" s="80"/>
      <c r="BC17" s="80">
        <v>1</v>
      </c>
      <c r="BD17" s="79" t="str">
        <f>REPLACE(INDEX(GroupVertices[Group],MATCH(Edges99[[#This Row],[Vertex 1]],GroupVertices[Vertex],0)),1,1,"")</f>
        <v>1</v>
      </c>
      <c r="BE17" s="79" t="str">
        <f>REPLACE(INDEX(GroupVertices[Group],MATCH(Edges99[[#This Row],[Vertex 2]],GroupVertices[Vertex],0)),1,1,"")</f>
        <v>1</v>
      </c>
      <c r="BF17" s="49">
        <v>0</v>
      </c>
      <c r="BG17" s="50">
        <v>0</v>
      </c>
      <c r="BH17" s="49">
        <v>0</v>
      </c>
      <c r="BI17" s="50">
        <v>0</v>
      </c>
      <c r="BJ17" s="49">
        <v>0</v>
      </c>
      <c r="BK17" s="50">
        <v>0</v>
      </c>
      <c r="BL17" s="49">
        <v>17</v>
      </c>
      <c r="BM17" s="50">
        <v>100</v>
      </c>
      <c r="BN17" s="49">
        <v>17</v>
      </c>
    </row>
    <row r="18" spans="1:66" ht="15">
      <c r="A18" s="65" t="s">
        <v>7852</v>
      </c>
      <c r="B18" s="65" t="s">
        <v>7869</v>
      </c>
      <c r="C18" s="66"/>
      <c r="D18" s="67"/>
      <c r="E18" s="68"/>
      <c r="F18" s="69"/>
      <c r="G18" s="66"/>
      <c r="H18" s="70"/>
      <c r="I18" s="71"/>
      <c r="J18" s="71"/>
      <c r="K18" s="35" t="s">
        <v>65</v>
      </c>
      <c r="L18" s="78">
        <v>18</v>
      </c>
      <c r="M18" s="78"/>
      <c r="N18" s="73"/>
      <c r="O18" s="80" t="s">
        <v>251</v>
      </c>
      <c r="P18" s="82">
        <v>44392.36042824074</v>
      </c>
      <c r="Q18" s="80" t="s">
        <v>7882</v>
      </c>
      <c r="R18" s="80"/>
      <c r="S18" s="80"/>
      <c r="T18" s="85" t="s">
        <v>7900</v>
      </c>
      <c r="U18" s="80"/>
      <c r="V18" s="83" t="str">
        <f>HYPERLINK("https://pbs.twimg.com/profile_images/1400722074159632389/0pSVmMKI_normal.jpg")</f>
        <v>https://pbs.twimg.com/profile_images/1400722074159632389/0pSVmMKI_normal.jpg</v>
      </c>
      <c r="W18" s="82">
        <v>44392.36042824074</v>
      </c>
      <c r="X18" s="88">
        <v>44392</v>
      </c>
      <c r="Y18" s="85" t="s">
        <v>7815</v>
      </c>
      <c r="Z18" s="83" t="str">
        <f>HYPERLINK("https://twitter.com/shubhamkanwar97/status/1415591721455427589")</f>
        <v>https://twitter.com/shubhamkanwar97/status/1415591721455427589</v>
      </c>
      <c r="AA18" s="80"/>
      <c r="AB18" s="80"/>
      <c r="AC18" s="85" t="s">
        <v>7948</v>
      </c>
      <c r="AD18" s="80"/>
      <c r="AE18" s="80" t="b">
        <v>0</v>
      </c>
      <c r="AF18" s="80">
        <v>0</v>
      </c>
      <c r="AG18" s="85" t="s">
        <v>253</v>
      </c>
      <c r="AH18" s="80" t="b">
        <v>0</v>
      </c>
      <c r="AI18" s="80" t="s">
        <v>254</v>
      </c>
      <c r="AJ18" s="80"/>
      <c r="AK18" s="85" t="s">
        <v>253</v>
      </c>
      <c r="AL18" s="80" t="b">
        <v>0</v>
      </c>
      <c r="AM18" s="80">
        <v>1</v>
      </c>
      <c r="AN18" s="85" t="s">
        <v>7975</v>
      </c>
      <c r="AO18" s="85" t="s">
        <v>259</v>
      </c>
      <c r="AP18" s="80" t="b">
        <v>0</v>
      </c>
      <c r="AQ18" s="85" t="s">
        <v>7975</v>
      </c>
      <c r="AR18" s="80" t="s">
        <v>212</v>
      </c>
      <c r="AS18" s="80">
        <v>0</v>
      </c>
      <c r="AT18" s="80">
        <v>0</v>
      </c>
      <c r="AU18" s="80"/>
      <c r="AV18" s="80"/>
      <c r="AW18" s="80"/>
      <c r="AX18" s="80"/>
      <c r="AY18" s="80"/>
      <c r="AZ18" s="80"/>
      <c r="BA18" s="80"/>
      <c r="BB18" s="80"/>
      <c r="BC18" s="80">
        <v>1</v>
      </c>
      <c r="BD18" s="79" t="str">
        <f>REPLACE(INDEX(GroupVertices[Group],MATCH(Edges99[[#This Row],[Vertex 1]],GroupVertices[Vertex],0)),1,1,"")</f>
        <v>2</v>
      </c>
      <c r="BE18" s="79" t="str">
        <f>REPLACE(INDEX(GroupVertices[Group],MATCH(Edges99[[#This Row],[Vertex 2]],GroupVertices[Vertex],0)),1,1,"")</f>
        <v>2</v>
      </c>
      <c r="BF18" s="49"/>
      <c r="BG18" s="50"/>
      <c r="BH18" s="49"/>
      <c r="BI18" s="50"/>
      <c r="BJ18" s="49"/>
      <c r="BK18" s="50"/>
      <c r="BL18" s="49"/>
      <c r="BM18" s="50"/>
      <c r="BN18" s="49"/>
    </row>
    <row r="19" spans="1:66" ht="15">
      <c r="A19" s="65" t="s">
        <v>7852</v>
      </c>
      <c r="B19" s="65" t="s">
        <v>7870</v>
      </c>
      <c r="C19" s="66"/>
      <c r="D19" s="67"/>
      <c r="E19" s="68"/>
      <c r="F19" s="69"/>
      <c r="G19" s="66"/>
      <c r="H19" s="70"/>
      <c r="I19" s="71"/>
      <c r="J19" s="71"/>
      <c r="K19" s="35" t="s">
        <v>65</v>
      </c>
      <c r="L19" s="78">
        <v>19</v>
      </c>
      <c r="M19" s="78"/>
      <c r="N19" s="73"/>
      <c r="O19" s="80" t="s">
        <v>251</v>
      </c>
      <c r="P19" s="82">
        <v>44392.36042824074</v>
      </c>
      <c r="Q19" s="80" t="s">
        <v>7882</v>
      </c>
      <c r="R19" s="80"/>
      <c r="S19" s="80"/>
      <c r="T19" s="85" t="s">
        <v>7900</v>
      </c>
      <c r="U19" s="80"/>
      <c r="V19" s="83" t="str">
        <f>HYPERLINK("https://pbs.twimg.com/profile_images/1400722074159632389/0pSVmMKI_normal.jpg")</f>
        <v>https://pbs.twimg.com/profile_images/1400722074159632389/0pSVmMKI_normal.jpg</v>
      </c>
      <c r="W19" s="82">
        <v>44392.36042824074</v>
      </c>
      <c r="X19" s="88">
        <v>44392</v>
      </c>
      <c r="Y19" s="85" t="s">
        <v>7815</v>
      </c>
      <c r="Z19" s="83" t="str">
        <f>HYPERLINK("https://twitter.com/shubhamkanwar97/status/1415591721455427589")</f>
        <v>https://twitter.com/shubhamkanwar97/status/1415591721455427589</v>
      </c>
      <c r="AA19" s="80"/>
      <c r="AB19" s="80"/>
      <c r="AC19" s="85" t="s">
        <v>7948</v>
      </c>
      <c r="AD19" s="80"/>
      <c r="AE19" s="80" t="b">
        <v>0</v>
      </c>
      <c r="AF19" s="80">
        <v>0</v>
      </c>
      <c r="AG19" s="85" t="s">
        <v>253</v>
      </c>
      <c r="AH19" s="80" t="b">
        <v>0</v>
      </c>
      <c r="AI19" s="80" t="s">
        <v>254</v>
      </c>
      <c r="AJ19" s="80"/>
      <c r="AK19" s="85" t="s">
        <v>253</v>
      </c>
      <c r="AL19" s="80" t="b">
        <v>0</v>
      </c>
      <c r="AM19" s="80">
        <v>1</v>
      </c>
      <c r="AN19" s="85" t="s">
        <v>7975</v>
      </c>
      <c r="AO19" s="85" t="s">
        <v>259</v>
      </c>
      <c r="AP19" s="80" t="b">
        <v>0</v>
      </c>
      <c r="AQ19" s="85" t="s">
        <v>7975</v>
      </c>
      <c r="AR19" s="80" t="s">
        <v>212</v>
      </c>
      <c r="AS19" s="80">
        <v>0</v>
      </c>
      <c r="AT19" s="80">
        <v>0</v>
      </c>
      <c r="AU19" s="80"/>
      <c r="AV19" s="80"/>
      <c r="AW19" s="80"/>
      <c r="AX19" s="80"/>
      <c r="AY19" s="80"/>
      <c r="AZ19" s="80"/>
      <c r="BA19" s="80"/>
      <c r="BB19" s="80"/>
      <c r="BC19" s="80">
        <v>1</v>
      </c>
      <c r="BD19" s="79" t="str">
        <f>REPLACE(INDEX(GroupVertices[Group],MATCH(Edges99[[#This Row],[Vertex 1]],GroupVertices[Vertex],0)),1,1,"")</f>
        <v>2</v>
      </c>
      <c r="BE19" s="79" t="str">
        <f>REPLACE(INDEX(GroupVertices[Group],MATCH(Edges99[[#This Row],[Vertex 2]],GroupVertices[Vertex],0)),1,1,"")</f>
        <v>2</v>
      </c>
      <c r="BF19" s="49"/>
      <c r="BG19" s="50"/>
      <c r="BH19" s="49"/>
      <c r="BI19" s="50"/>
      <c r="BJ19" s="49"/>
      <c r="BK19" s="50"/>
      <c r="BL19" s="49"/>
      <c r="BM19" s="50"/>
      <c r="BN19" s="49"/>
    </row>
    <row r="20" spans="1:66" ht="15">
      <c r="A20" s="65" t="s">
        <v>7852</v>
      </c>
      <c r="B20" s="65" t="s">
        <v>7871</v>
      </c>
      <c r="C20" s="66"/>
      <c r="D20" s="67"/>
      <c r="E20" s="68"/>
      <c r="F20" s="69"/>
      <c r="G20" s="66"/>
      <c r="H20" s="70"/>
      <c r="I20" s="71"/>
      <c r="J20" s="71"/>
      <c r="K20" s="35" t="s">
        <v>65</v>
      </c>
      <c r="L20" s="78">
        <v>20</v>
      </c>
      <c r="M20" s="78"/>
      <c r="N20" s="73"/>
      <c r="O20" s="80" t="s">
        <v>251</v>
      </c>
      <c r="P20" s="82">
        <v>44392.36042824074</v>
      </c>
      <c r="Q20" s="80" t="s">
        <v>7882</v>
      </c>
      <c r="R20" s="80"/>
      <c r="S20" s="80"/>
      <c r="T20" s="85" t="s">
        <v>7900</v>
      </c>
      <c r="U20" s="80"/>
      <c r="V20" s="83" t="str">
        <f>HYPERLINK("https://pbs.twimg.com/profile_images/1400722074159632389/0pSVmMKI_normal.jpg")</f>
        <v>https://pbs.twimg.com/profile_images/1400722074159632389/0pSVmMKI_normal.jpg</v>
      </c>
      <c r="W20" s="82">
        <v>44392.36042824074</v>
      </c>
      <c r="X20" s="88">
        <v>44392</v>
      </c>
      <c r="Y20" s="85" t="s">
        <v>7815</v>
      </c>
      <c r="Z20" s="83" t="str">
        <f>HYPERLINK("https://twitter.com/shubhamkanwar97/status/1415591721455427589")</f>
        <v>https://twitter.com/shubhamkanwar97/status/1415591721455427589</v>
      </c>
      <c r="AA20" s="80"/>
      <c r="AB20" s="80"/>
      <c r="AC20" s="85" t="s">
        <v>7948</v>
      </c>
      <c r="AD20" s="80"/>
      <c r="AE20" s="80" t="b">
        <v>0</v>
      </c>
      <c r="AF20" s="80">
        <v>0</v>
      </c>
      <c r="AG20" s="85" t="s">
        <v>253</v>
      </c>
      <c r="AH20" s="80" t="b">
        <v>0</v>
      </c>
      <c r="AI20" s="80" t="s">
        <v>254</v>
      </c>
      <c r="AJ20" s="80"/>
      <c r="AK20" s="85" t="s">
        <v>253</v>
      </c>
      <c r="AL20" s="80" t="b">
        <v>0</v>
      </c>
      <c r="AM20" s="80">
        <v>1</v>
      </c>
      <c r="AN20" s="85" t="s">
        <v>7975</v>
      </c>
      <c r="AO20" s="85" t="s">
        <v>259</v>
      </c>
      <c r="AP20" s="80" t="b">
        <v>0</v>
      </c>
      <c r="AQ20" s="85" t="s">
        <v>7975</v>
      </c>
      <c r="AR20" s="80" t="s">
        <v>212</v>
      </c>
      <c r="AS20" s="80">
        <v>0</v>
      </c>
      <c r="AT20" s="80">
        <v>0</v>
      </c>
      <c r="AU20" s="80"/>
      <c r="AV20" s="80"/>
      <c r="AW20" s="80"/>
      <c r="AX20" s="80"/>
      <c r="AY20" s="80"/>
      <c r="AZ20" s="80"/>
      <c r="BA20" s="80"/>
      <c r="BB20" s="80"/>
      <c r="BC20" s="80">
        <v>1</v>
      </c>
      <c r="BD20" s="79" t="str">
        <f>REPLACE(INDEX(GroupVertices[Group],MATCH(Edges99[[#This Row],[Vertex 1]],GroupVertices[Vertex],0)),1,1,"")</f>
        <v>2</v>
      </c>
      <c r="BE20" s="79" t="str">
        <f>REPLACE(INDEX(GroupVertices[Group],MATCH(Edges99[[#This Row],[Vertex 2]],GroupVertices[Vertex],0)),1,1,"")</f>
        <v>2</v>
      </c>
      <c r="BF20" s="49"/>
      <c r="BG20" s="50"/>
      <c r="BH20" s="49"/>
      <c r="BI20" s="50"/>
      <c r="BJ20" s="49"/>
      <c r="BK20" s="50"/>
      <c r="BL20" s="49"/>
      <c r="BM20" s="50"/>
      <c r="BN20" s="49"/>
    </row>
    <row r="21" spans="1:66" ht="15">
      <c r="A21" s="65" t="s">
        <v>7852</v>
      </c>
      <c r="B21" s="65" t="s">
        <v>7872</v>
      </c>
      <c r="C21" s="66"/>
      <c r="D21" s="67"/>
      <c r="E21" s="68"/>
      <c r="F21" s="69"/>
      <c r="G21" s="66"/>
      <c r="H21" s="70"/>
      <c r="I21" s="71"/>
      <c r="J21" s="71"/>
      <c r="K21" s="35" t="s">
        <v>65</v>
      </c>
      <c r="L21" s="78">
        <v>21</v>
      </c>
      <c r="M21" s="78"/>
      <c r="N21" s="73"/>
      <c r="O21" s="80" t="s">
        <v>251</v>
      </c>
      <c r="P21" s="82">
        <v>44392.36042824074</v>
      </c>
      <c r="Q21" s="80" t="s">
        <v>7882</v>
      </c>
      <c r="R21" s="80"/>
      <c r="S21" s="80"/>
      <c r="T21" s="85" t="s">
        <v>7900</v>
      </c>
      <c r="U21" s="80"/>
      <c r="V21" s="83" t="str">
        <f>HYPERLINK("https://pbs.twimg.com/profile_images/1400722074159632389/0pSVmMKI_normal.jpg")</f>
        <v>https://pbs.twimg.com/profile_images/1400722074159632389/0pSVmMKI_normal.jpg</v>
      </c>
      <c r="W21" s="82">
        <v>44392.36042824074</v>
      </c>
      <c r="X21" s="88">
        <v>44392</v>
      </c>
      <c r="Y21" s="85" t="s">
        <v>7815</v>
      </c>
      <c r="Z21" s="83" t="str">
        <f>HYPERLINK("https://twitter.com/shubhamkanwar97/status/1415591721455427589")</f>
        <v>https://twitter.com/shubhamkanwar97/status/1415591721455427589</v>
      </c>
      <c r="AA21" s="80"/>
      <c r="AB21" s="80"/>
      <c r="AC21" s="85" t="s">
        <v>7948</v>
      </c>
      <c r="AD21" s="80"/>
      <c r="AE21" s="80" t="b">
        <v>0</v>
      </c>
      <c r="AF21" s="80">
        <v>0</v>
      </c>
      <c r="AG21" s="85" t="s">
        <v>253</v>
      </c>
      <c r="AH21" s="80" t="b">
        <v>0</v>
      </c>
      <c r="AI21" s="80" t="s">
        <v>254</v>
      </c>
      <c r="AJ21" s="80"/>
      <c r="AK21" s="85" t="s">
        <v>253</v>
      </c>
      <c r="AL21" s="80" t="b">
        <v>0</v>
      </c>
      <c r="AM21" s="80">
        <v>1</v>
      </c>
      <c r="AN21" s="85" t="s">
        <v>7975</v>
      </c>
      <c r="AO21" s="85" t="s">
        <v>259</v>
      </c>
      <c r="AP21" s="80" t="b">
        <v>0</v>
      </c>
      <c r="AQ21" s="85" t="s">
        <v>7975</v>
      </c>
      <c r="AR21" s="80" t="s">
        <v>212</v>
      </c>
      <c r="AS21" s="80">
        <v>0</v>
      </c>
      <c r="AT21" s="80">
        <v>0</v>
      </c>
      <c r="AU21" s="80"/>
      <c r="AV21" s="80"/>
      <c r="AW21" s="80"/>
      <c r="AX21" s="80"/>
      <c r="AY21" s="80"/>
      <c r="AZ21" s="80"/>
      <c r="BA21" s="80"/>
      <c r="BB21" s="80"/>
      <c r="BC21" s="80">
        <v>1</v>
      </c>
      <c r="BD21" s="79" t="str">
        <f>REPLACE(INDEX(GroupVertices[Group],MATCH(Edges99[[#This Row],[Vertex 1]],GroupVertices[Vertex],0)),1,1,"")</f>
        <v>2</v>
      </c>
      <c r="BE21" s="79" t="str">
        <f>REPLACE(INDEX(GroupVertices[Group],MATCH(Edges99[[#This Row],[Vertex 2]],GroupVertices[Vertex],0)),1,1,"")</f>
        <v>2</v>
      </c>
      <c r="BF21" s="49"/>
      <c r="BG21" s="50"/>
      <c r="BH21" s="49"/>
      <c r="BI21" s="50"/>
      <c r="BJ21" s="49"/>
      <c r="BK21" s="50"/>
      <c r="BL21" s="49"/>
      <c r="BM21" s="50"/>
      <c r="BN21" s="49"/>
    </row>
    <row r="22" spans="1:66" ht="15">
      <c r="A22" s="65" t="s">
        <v>7852</v>
      </c>
      <c r="B22" s="65" t="s">
        <v>7863</v>
      </c>
      <c r="C22" s="66"/>
      <c r="D22" s="67"/>
      <c r="E22" s="68"/>
      <c r="F22" s="69"/>
      <c r="G22" s="66"/>
      <c r="H22" s="70"/>
      <c r="I22" s="71"/>
      <c r="J22" s="71"/>
      <c r="K22" s="35" t="s">
        <v>65</v>
      </c>
      <c r="L22" s="78">
        <v>22</v>
      </c>
      <c r="M22" s="78"/>
      <c r="N22" s="73"/>
      <c r="O22" s="80" t="s">
        <v>251</v>
      </c>
      <c r="P22" s="82">
        <v>44392.36042824074</v>
      </c>
      <c r="Q22" s="80" t="s">
        <v>7882</v>
      </c>
      <c r="R22" s="80"/>
      <c r="S22" s="80"/>
      <c r="T22" s="85" t="s">
        <v>7900</v>
      </c>
      <c r="U22" s="80"/>
      <c r="V22" s="83" t="str">
        <f>HYPERLINK("https://pbs.twimg.com/profile_images/1400722074159632389/0pSVmMKI_normal.jpg")</f>
        <v>https://pbs.twimg.com/profile_images/1400722074159632389/0pSVmMKI_normal.jpg</v>
      </c>
      <c r="W22" s="82">
        <v>44392.36042824074</v>
      </c>
      <c r="X22" s="88">
        <v>44392</v>
      </c>
      <c r="Y22" s="85" t="s">
        <v>7815</v>
      </c>
      <c r="Z22" s="83" t="str">
        <f>HYPERLINK("https://twitter.com/shubhamkanwar97/status/1415591721455427589")</f>
        <v>https://twitter.com/shubhamkanwar97/status/1415591721455427589</v>
      </c>
      <c r="AA22" s="80"/>
      <c r="AB22" s="80"/>
      <c r="AC22" s="85" t="s">
        <v>7948</v>
      </c>
      <c r="AD22" s="80"/>
      <c r="AE22" s="80" t="b">
        <v>0</v>
      </c>
      <c r="AF22" s="80">
        <v>0</v>
      </c>
      <c r="AG22" s="85" t="s">
        <v>253</v>
      </c>
      <c r="AH22" s="80" t="b">
        <v>0</v>
      </c>
      <c r="AI22" s="80" t="s">
        <v>254</v>
      </c>
      <c r="AJ22" s="80"/>
      <c r="AK22" s="85" t="s">
        <v>253</v>
      </c>
      <c r="AL22" s="80" t="b">
        <v>0</v>
      </c>
      <c r="AM22" s="80">
        <v>1</v>
      </c>
      <c r="AN22" s="85" t="s">
        <v>7975</v>
      </c>
      <c r="AO22" s="85" t="s">
        <v>259</v>
      </c>
      <c r="AP22" s="80" t="b">
        <v>0</v>
      </c>
      <c r="AQ22" s="85" t="s">
        <v>7975</v>
      </c>
      <c r="AR22" s="80" t="s">
        <v>212</v>
      </c>
      <c r="AS22" s="80">
        <v>0</v>
      </c>
      <c r="AT22" s="80">
        <v>0</v>
      </c>
      <c r="AU22" s="80"/>
      <c r="AV22" s="80"/>
      <c r="AW22" s="80"/>
      <c r="AX22" s="80"/>
      <c r="AY22" s="80"/>
      <c r="AZ22" s="80"/>
      <c r="BA22" s="80"/>
      <c r="BB22" s="80"/>
      <c r="BC22" s="80">
        <v>1</v>
      </c>
      <c r="BD22" s="79" t="str">
        <f>REPLACE(INDEX(GroupVertices[Group],MATCH(Edges99[[#This Row],[Vertex 1]],GroupVertices[Vertex],0)),1,1,"")</f>
        <v>2</v>
      </c>
      <c r="BE22" s="79" t="str">
        <f>REPLACE(INDEX(GroupVertices[Group],MATCH(Edges99[[#This Row],[Vertex 2]],GroupVertices[Vertex],0)),1,1,"")</f>
        <v>2</v>
      </c>
      <c r="BF22" s="49"/>
      <c r="BG22" s="50"/>
      <c r="BH22" s="49"/>
      <c r="BI22" s="50"/>
      <c r="BJ22" s="49"/>
      <c r="BK22" s="50"/>
      <c r="BL22" s="49"/>
      <c r="BM22" s="50"/>
      <c r="BN22" s="49"/>
    </row>
    <row r="23" spans="1:66" ht="15">
      <c r="A23" s="65" t="s">
        <v>7852</v>
      </c>
      <c r="B23" s="65" t="s">
        <v>7864</v>
      </c>
      <c r="C23" s="66"/>
      <c r="D23" s="67"/>
      <c r="E23" s="68"/>
      <c r="F23" s="69"/>
      <c r="G23" s="66"/>
      <c r="H23" s="70"/>
      <c r="I23" s="71"/>
      <c r="J23" s="71"/>
      <c r="K23" s="35" t="s">
        <v>65</v>
      </c>
      <c r="L23" s="78">
        <v>23</v>
      </c>
      <c r="M23" s="78"/>
      <c r="N23" s="73"/>
      <c r="O23" s="80" t="s">
        <v>252</v>
      </c>
      <c r="P23" s="82">
        <v>44392.36042824074</v>
      </c>
      <c r="Q23" s="80" t="s">
        <v>7882</v>
      </c>
      <c r="R23" s="80"/>
      <c r="S23" s="80"/>
      <c r="T23" s="85" t="s">
        <v>7900</v>
      </c>
      <c r="U23" s="80"/>
      <c r="V23" s="83" t="str">
        <f>HYPERLINK("https://pbs.twimg.com/profile_images/1400722074159632389/0pSVmMKI_normal.jpg")</f>
        <v>https://pbs.twimg.com/profile_images/1400722074159632389/0pSVmMKI_normal.jpg</v>
      </c>
      <c r="W23" s="82">
        <v>44392.36042824074</v>
      </c>
      <c r="X23" s="88">
        <v>44392</v>
      </c>
      <c r="Y23" s="85" t="s">
        <v>7815</v>
      </c>
      <c r="Z23" s="83" t="str">
        <f>HYPERLINK("https://twitter.com/shubhamkanwar97/status/1415591721455427589")</f>
        <v>https://twitter.com/shubhamkanwar97/status/1415591721455427589</v>
      </c>
      <c r="AA23" s="80"/>
      <c r="AB23" s="80"/>
      <c r="AC23" s="85" t="s">
        <v>7948</v>
      </c>
      <c r="AD23" s="80"/>
      <c r="AE23" s="80" t="b">
        <v>0</v>
      </c>
      <c r="AF23" s="80">
        <v>0</v>
      </c>
      <c r="AG23" s="85" t="s">
        <v>253</v>
      </c>
      <c r="AH23" s="80" t="b">
        <v>0</v>
      </c>
      <c r="AI23" s="80" t="s">
        <v>254</v>
      </c>
      <c r="AJ23" s="80"/>
      <c r="AK23" s="85" t="s">
        <v>253</v>
      </c>
      <c r="AL23" s="80" t="b">
        <v>0</v>
      </c>
      <c r="AM23" s="80">
        <v>1</v>
      </c>
      <c r="AN23" s="85" t="s">
        <v>7975</v>
      </c>
      <c r="AO23" s="85" t="s">
        <v>259</v>
      </c>
      <c r="AP23" s="80" t="b">
        <v>0</v>
      </c>
      <c r="AQ23" s="85" t="s">
        <v>7975</v>
      </c>
      <c r="AR23" s="80" t="s">
        <v>212</v>
      </c>
      <c r="AS23" s="80">
        <v>0</v>
      </c>
      <c r="AT23" s="80">
        <v>0</v>
      </c>
      <c r="AU23" s="80"/>
      <c r="AV23" s="80"/>
      <c r="AW23" s="80"/>
      <c r="AX23" s="80"/>
      <c r="AY23" s="80"/>
      <c r="AZ23" s="80"/>
      <c r="BA23" s="80"/>
      <c r="BB23" s="80"/>
      <c r="BC23" s="80">
        <v>1</v>
      </c>
      <c r="BD23" s="79" t="str">
        <f>REPLACE(INDEX(GroupVertices[Group],MATCH(Edges99[[#This Row],[Vertex 1]],GroupVertices[Vertex],0)),1,1,"")</f>
        <v>2</v>
      </c>
      <c r="BE23" s="79" t="str">
        <f>REPLACE(INDEX(GroupVertices[Group],MATCH(Edges99[[#This Row],[Vertex 2]],GroupVertices[Vertex],0)),1,1,"")</f>
        <v>2</v>
      </c>
      <c r="BF23" s="49">
        <v>0</v>
      </c>
      <c r="BG23" s="50">
        <v>0</v>
      </c>
      <c r="BH23" s="49">
        <v>0</v>
      </c>
      <c r="BI23" s="50">
        <v>0</v>
      </c>
      <c r="BJ23" s="49">
        <v>0</v>
      </c>
      <c r="BK23" s="50">
        <v>0</v>
      </c>
      <c r="BL23" s="49">
        <v>27</v>
      </c>
      <c r="BM23" s="50">
        <v>100</v>
      </c>
      <c r="BN23" s="49">
        <v>27</v>
      </c>
    </row>
    <row r="24" spans="1:66" ht="15">
      <c r="A24" s="65" t="s">
        <v>7853</v>
      </c>
      <c r="B24" s="65" t="s">
        <v>7868</v>
      </c>
      <c r="C24" s="66"/>
      <c r="D24" s="67"/>
      <c r="E24" s="68"/>
      <c r="F24" s="69"/>
      <c r="G24" s="66"/>
      <c r="H24" s="70"/>
      <c r="I24" s="71"/>
      <c r="J24" s="71"/>
      <c r="K24" s="35" t="s">
        <v>65</v>
      </c>
      <c r="L24" s="78">
        <v>24</v>
      </c>
      <c r="M24" s="78"/>
      <c r="N24" s="73"/>
      <c r="O24" s="80" t="s">
        <v>250</v>
      </c>
      <c r="P24" s="82">
        <v>44392.47918981482</v>
      </c>
      <c r="Q24" s="80" t="s">
        <v>7883</v>
      </c>
      <c r="R24" s="83" t="str">
        <f>HYPERLINK("https://vivianfrancos.com/conoce-las-metricas-de-un-hashtag-antes-de-interactuar-con-sus-audiencias/")</f>
        <v>https://vivianfrancos.com/conoce-las-metricas-de-un-hashtag-antes-de-interactuar-con-sus-audiencias/</v>
      </c>
      <c r="S24" s="80" t="s">
        <v>7895</v>
      </c>
      <c r="T24" s="85" t="s">
        <v>7897</v>
      </c>
      <c r="U24" s="80"/>
      <c r="V24" s="83" t="str">
        <f>HYPERLINK("https://pbs.twimg.com/profile_images/988793246921969664/QTNZvpXf_normal.jpg")</f>
        <v>https://pbs.twimg.com/profile_images/988793246921969664/QTNZvpXf_normal.jpg</v>
      </c>
      <c r="W24" s="82">
        <v>44392.47918981482</v>
      </c>
      <c r="X24" s="88">
        <v>44392</v>
      </c>
      <c r="Y24" s="85" t="s">
        <v>7912</v>
      </c>
      <c r="Z24" s="83" t="str">
        <f>HYPERLINK("https://twitter.com/streamyng/status/1415634758974021634")</f>
        <v>https://twitter.com/streamyng/status/1415634758974021634</v>
      </c>
      <c r="AA24" s="80"/>
      <c r="AB24" s="80"/>
      <c r="AC24" s="85" t="s">
        <v>7949</v>
      </c>
      <c r="AD24" s="80"/>
      <c r="AE24" s="80" t="b">
        <v>0</v>
      </c>
      <c r="AF24" s="80">
        <v>0</v>
      </c>
      <c r="AG24" s="85" t="s">
        <v>253</v>
      </c>
      <c r="AH24" s="80" t="b">
        <v>0</v>
      </c>
      <c r="AI24" s="80" t="s">
        <v>256</v>
      </c>
      <c r="AJ24" s="80"/>
      <c r="AK24" s="85" t="s">
        <v>253</v>
      </c>
      <c r="AL24" s="80" t="b">
        <v>0</v>
      </c>
      <c r="AM24" s="80">
        <v>0</v>
      </c>
      <c r="AN24" s="85" t="s">
        <v>253</v>
      </c>
      <c r="AO24" s="85" t="s">
        <v>7986</v>
      </c>
      <c r="AP24" s="80" t="b">
        <v>0</v>
      </c>
      <c r="AQ24" s="85" t="s">
        <v>7949</v>
      </c>
      <c r="AR24" s="80" t="s">
        <v>212</v>
      </c>
      <c r="AS24" s="80">
        <v>0</v>
      </c>
      <c r="AT24" s="80">
        <v>0</v>
      </c>
      <c r="AU24" s="80"/>
      <c r="AV24" s="80"/>
      <c r="AW24" s="80"/>
      <c r="AX24" s="80"/>
      <c r="AY24" s="80"/>
      <c r="AZ24" s="80"/>
      <c r="BA24" s="80"/>
      <c r="BB24" s="80"/>
      <c r="BC24" s="80">
        <v>1</v>
      </c>
      <c r="BD24" s="79" t="str">
        <f>REPLACE(INDEX(GroupVertices[Group],MATCH(Edges99[[#This Row],[Vertex 1]],GroupVertices[Vertex],0)),1,1,"")</f>
        <v>1</v>
      </c>
      <c r="BE24" s="79" t="str">
        <f>REPLACE(INDEX(GroupVertices[Group],MATCH(Edges99[[#This Row],[Vertex 2]],GroupVertices[Vertex],0)),1,1,"")</f>
        <v>1</v>
      </c>
      <c r="BF24" s="49">
        <v>0</v>
      </c>
      <c r="BG24" s="50">
        <v>0</v>
      </c>
      <c r="BH24" s="49">
        <v>0</v>
      </c>
      <c r="BI24" s="50">
        <v>0</v>
      </c>
      <c r="BJ24" s="49">
        <v>0</v>
      </c>
      <c r="BK24" s="50">
        <v>0</v>
      </c>
      <c r="BL24" s="49">
        <v>17</v>
      </c>
      <c r="BM24" s="50">
        <v>100</v>
      </c>
      <c r="BN24" s="49">
        <v>17</v>
      </c>
    </row>
    <row r="25" spans="1:66" ht="15">
      <c r="A25" s="65" t="s">
        <v>7854</v>
      </c>
      <c r="B25" s="65" t="s">
        <v>7868</v>
      </c>
      <c r="C25" s="66"/>
      <c r="D25" s="67"/>
      <c r="E25" s="68"/>
      <c r="F25" s="69"/>
      <c r="G25" s="66"/>
      <c r="H25" s="70"/>
      <c r="I25" s="71"/>
      <c r="J25" s="71"/>
      <c r="K25" s="35" t="s">
        <v>65</v>
      </c>
      <c r="L25" s="78">
        <v>25</v>
      </c>
      <c r="M25" s="78"/>
      <c r="N25" s="73"/>
      <c r="O25" s="80" t="s">
        <v>250</v>
      </c>
      <c r="P25" s="82">
        <v>44391.57219907407</v>
      </c>
      <c r="Q25" s="80" t="s">
        <v>7884</v>
      </c>
      <c r="R25" s="83" t="str">
        <f>HYPERLINK("https://youtu.be/IwdoWxN6KaI")</f>
        <v>https://youtu.be/IwdoWxN6KaI</v>
      </c>
      <c r="S25" s="80" t="s">
        <v>7746</v>
      </c>
      <c r="T25" s="85" t="s">
        <v>7901</v>
      </c>
      <c r="U25" s="80"/>
      <c r="V25" s="83" t="str">
        <f>HYPERLINK("https://pbs.twimg.com/profile_images/1363888826280738816/Pj3SPB1B_normal.jpg")</f>
        <v>https://pbs.twimg.com/profile_images/1363888826280738816/Pj3SPB1B_normal.jpg</v>
      </c>
      <c r="W25" s="82">
        <v>44391.57219907407</v>
      </c>
      <c r="X25" s="88">
        <v>44391</v>
      </c>
      <c r="Y25" s="85" t="s">
        <v>7913</v>
      </c>
      <c r="Z25" s="83" t="str">
        <f>HYPERLINK("https://twitter.com/anapatricia_gc/status/1415306078309470208")</f>
        <v>https://twitter.com/anapatricia_gc/status/1415306078309470208</v>
      </c>
      <c r="AA25" s="80"/>
      <c r="AB25" s="80"/>
      <c r="AC25" s="85" t="s">
        <v>7950</v>
      </c>
      <c r="AD25" s="80"/>
      <c r="AE25" s="80" t="b">
        <v>0</v>
      </c>
      <c r="AF25" s="80">
        <v>3</v>
      </c>
      <c r="AG25" s="85" t="s">
        <v>253</v>
      </c>
      <c r="AH25" s="80" t="b">
        <v>0</v>
      </c>
      <c r="AI25" s="80" t="s">
        <v>256</v>
      </c>
      <c r="AJ25" s="80"/>
      <c r="AK25" s="85" t="s">
        <v>253</v>
      </c>
      <c r="AL25" s="80" t="b">
        <v>0</v>
      </c>
      <c r="AM25" s="80">
        <v>2</v>
      </c>
      <c r="AN25" s="85" t="s">
        <v>253</v>
      </c>
      <c r="AO25" s="85" t="s">
        <v>7986</v>
      </c>
      <c r="AP25" s="80" t="b">
        <v>0</v>
      </c>
      <c r="AQ25" s="85" t="s">
        <v>7950</v>
      </c>
      <c r="AR25" s="80" t="s">
        <v>212</v>
      </c>
      <c r="AS25" s="80">
        <v>0</v>
      </c>
      <c r="AT25" s="80">
        <v>0</v>
      </c>
      <c r="AU25" s="80"/>
      <c r="AV25" s="80"/>
      <c r="AW25" s="80"/>
      <c r="AX25" s="80"/>
      <c r="AY25" s="80"/>
      <c r="AZ25" s="80"/>
      <c r="BA25" s="80"/>
      <c r="BB25" s="80"/>
      <c r="BC25" s="80">
        <v>1</v>
      </c>
      <c r="BD25" s="79" t="str">
        <f>REPLACE(INDEX(GroupVertices[Group],MATCH(Edges99[[#This Row],[Vertex 1]],GroupVertices[Vertex],0)),1,1,"")</f>
        <v>1</v>
      </c>
      <c r="BE25" s="79" t="str">
        <f>REPLACE(INDEX(GroupVertices[Group],MATCH(Edges99[[#This Row],[Vertex 2]],GroupVertices[Vertex],0)),1,1,"")</f>
        <v>1</v>
      </c>
      <c r="BF25" s="49">
        <v>0</v>
      </c>
      <c r="BG25" s="50">
        <v>0</v>
      </c>
      <c r="BH25" s="49">
        <v>0</v>
      </c>
      <c r="BI25" s="50">
        <v>0</v>
      </c>
      <c r="BJ25" s="49">
        <v>0</v>
      </c>
      <c r="BK25" s="50">
        <v>0</v>
      </c>
      <c r="BL25" s="49">
        <v>15</v>
      </c>
      <c r="BM25" s="50">
        <v>100</v>
      </c>
      <c r="BN25" s="49">
        <v>15</v>
      </c>
    </row>
    <row r="26" spans="1:66" ht="15">
      <c r="A26" s="65" t="s">
        <v>7855</v>
      </c>
      <c r="B26" s="65" t="s">
        <v>7854</v>
      </c>
      <c r="C26" s="66"/>
      <c r="D26" s="67"/>
      <c r="E26" s="68"/>
      <c r="F26" s="69"/>
      <c r="G26" s="66"/>
      <c r="H26" s="70"/>
      <c r="I26" s="71"/>
      <c r="J26" s="71"/>
      <c r="K26" s="35" t="s">
        <v>65</v>
      </c>
      <c r="L26" s="78">
        <v>26</v>
      </c>
      <c r="M26" s="78"/>
      <c r="N26" s="73"/>
      <c r="O26" s="80" t="s">
        <v>252</v>
      </c>
      <c r="P26" s="82">
        <v>44392.51672453704</v>
      </c>
      <c r="Q26" s="80" t="s">
        <v>7884</v>
      </c>
      <c r="R26" s="83" t="str">
        <f>HYPERLINK("https://youtu.be/IwdoWxN6KaI")</f>
        <v>https://youtu.be/IwdoWxN6KaI</v>
      </c>
      <c r="S26" s="80" t="s">
        <v>7746</v>
      </c>
      <c r="T26" s="85" t="s">
        <v>7901</v>
      </c>
      <c r="U26" s="80"/>
      <c r="V26" s="83" t="str">
        <f>HYPERLINK("https://pbs.twimg.com/profile_images/1354032919162081280/ViQdCTp9_normal.jpg")</f>
        <v>https://pbs.twimg.com/profile_images/1354032919162081280/ViQdCTp9_normal.jpg</v>
      </c>
      <c r="W26" s="82">
        <v>44392.51672453704</v>
      </c>
      <c r="X26" s="88">
        <v>44392</v>
      </c>
      <c r="Y26" s="85" t="s">
        <v>7914</v>
      </c>
      <c r="Z26" s="83" t="str">
        <f>HYPERLINK("https://twitter.com/anabelanogs/status/1415648363509428229")</f>
        <v>https://twitter.com/anabelanogs/status/1415648363509428229</v>
      </c>
      <c r="AA26" s="80"/>
      <c r="AB26" s="80"/>
      <c r="AC26" s="85" t="s">
        <v>7951</v>
      </c>
      <c r="AD26" s="80"/>
      <c r="AE26" s="80" t="b">
        <v>0</v>
      </c>
      <c r="AF26" s="80">
        <v>0</v>
      </c>
      <c r="AG26" s="85" t="s">
        <v>253</v>
      </c>
      <c r="AH26" s="80" t="b">
        <v>0</v>
      </c>
      <c r="AI26" s="80" t="s">
        <v>256</v>
      </c>
      <c r="AJ26" s="80"/>
      <c r="AK26" s="85" t="s">
        <v>253</v>
      </c>
      <c r="AL26" s="80" t="b">
        <v>0</v>
      </c>
      <c r="AM26" s="80">
        <v>2</v>
      </c>
      <c r="AN26" s="85" t="s">
        <v>7950</v>
      </c>
      <c r="AO26" s="85" t="s">
        <v>259</v>
      </c>
      <c r="AP26" s="80" t="b">
        <v>0</v>
      </c>
      <c r="AQ26" s="85" t="s">
        <v>7950</v>
      </c>
      <c r="AR26" s="80" t="s">
        <v>212</v>
      </c>
      <c r="AS26" s="80">
        <v>0</v>
      </c>
      <c r="AT26" s="80">
        <v>0</v>
      </c>
      <c r="AU26" s="80"/>
      <c r="AV26" s="80"/>
      <c r="AW26" s="80"/>
      <c r="AX26" s="80"/>
      <c r="AY26" s="80"/>
      <c r="AZ26" s="80"/>
      <c r="BA26" s="80"/>
      <c r="BB26" s="80"/>
      <c r="BC26" s="80">
        <v>1</v>
      </c>
      <c r="BD26" s="79" t="str">
        <f>REPLACE(INDEX(GroupVertices[Group],MATCH(Edges99[[#This Row],[Vertex 1]],GroupVertices[Vertex],0)),1,1,"")</f>
        <v>1</v>
      </c>
      <c r="BE26" s="79" t="str">
        <f>REPLACE(INDEX(GroupVertices[Group],MATCH(Edges99[[#This Row],[Vertex 2]],GroupVertices[Vertex],0)),1,1,"")</f>
        <v>1</v>
      </c>
      <c r="BF26" s="49"/>
      <c r="BG26" s="50"/>
      <c r="BH26" s="49"/>
      <c r="BI26" s="50"/>
      <c r="BJ26" s="49"/>
      <c r="BK26" s="50"/>
      <c r="BL26" s="49"/>
      <c r="BM26" s="50"/>
      <c r="BN26" s="49"/>
    </row>
    <row r="27" spans="1:66" ht="15">
      <c r="A27" s="65" t="s">
        <v>7855</v>
      </c>
      <c r="B27" s="65" t="s">
        <v>7868</v>
      </c>
      <c r="C27" s="66"/>
      <c r="D27" s="67"/>
      <c r="E27" s="68"/>
      <c r="F27" s="69"/>
      <c r="G27" s="66"/>
      <c r="H27" s="70"/>
      <c r="I27" s="71"/>
      <c r="J27" s="71"/>
      <c r="K27" s="35" t="s">
        <v>65</v>
      </c>
      <c r="L27" s="78">
        <v>27</v>
      </c>
      <c r="M27" s="78"/>
      <c r="N27" s="73"/>
      <c r="O27" s="80" t="s">
        <v>251</v>
      </c>
      <c r="P27" s="82">
        <v>44392.51672453704</v>
      </c>
      <c r="Q27" s="80" t="s">
        <v>7884</v>
      </c>
      <c r="R27" s="83" t="str">
        <f>HYPERLINK("https://youtu.be/IwdoWxN6KaI")</f>
        <v>https://youtu.be/IwdoWxN6KaI</v>
      </c>
      <c r="S27" s="80" t="s">
        <v>7746</v>
      </c>
      <c r="T27" s="85" t="s">
        <v>7901</v>
      </c>
      <c r="U27" s="80"/>
      <c r="V27" s="83" t="str">
        <f>HYPERLINK("https://pbs.twimg.com/profile_images/1354032919162081280/ViQdCTp9_normal.jpg")</f>
        <v>https://pbs.twimg.com/profile_images/1354032919162081280/ViQdCTp9_normal.jpg</v>
      </c>
      <c r="W27" s="82">
        <v>44392.51672453704</v>
      </c>
      <c r="X27" s="88">
        <v>44392</v>
      </c>
      <c r="Y27" s="85" t="s">
        <v>7914</v>
      </c>
      <c r="Z27" s="83" t="str">
        <f>HYPERLINK("https://twitter.com/anabelanogs/status/1415648363509428229")</f>
        <v>https://twitter.com/anabelanogs/status/1415648363509428229</v>
      </c>
      <c r="AA27" s="80"/>
      <c r="AB27" s="80"/>
      <c r="AC27" s="85" t="s">
        <v>7951</v>
      </c>
      <c r="AD27" s="80"/>
      <c r="AE27" s="80" t="b">
        <v>0</v>
      </c>
      <c r="AF27" s="80">
        <v>0</v>
      </c>
      <c r="AG27" s="85" t="s">
        <v>253</v>
      </c>
      <c r="AH27" s="80" t="b">
        <v>0</v>
      </c>
      <c r="AI27" s="80" t="s">
        <v>256</v>
      </c>
      <c r="AJ27" s="80"/>
      <c r="AK27" s="85" t="s">
        <v>253</v>
      </c>
      <c r="AL27" s="80" t="b">
        <v>0</v>
      </c>
      <c r="AM27" s="80">
        <v>2</v>
      </c>
      <c r="AN27" s="85" t="s">
        <v>7950</v>
      </c>
      <c r="AO27" s="85" t="s">
        <v>259</v>
      </c>
      <c r="AP27" s="80" t="b">
        <v>0</v>
      </c>
      <c r="AQ27" s="85" t="s">
        <v>7950</v>
      </c>
      <c r="AR27" s="80" t="s">
        <v>212</v>
      </c>
      <c r="AS27" s="80">
        <v>0</v>
      </c>
      <c r="AT27" s="80">
        <v>0</v>
      </c>
      <c r="AU27" s="80"/>
      <c r="AV27" s="80"/>
      <c r="AW27" s="80"/>
      <c r="AX27" s="80"/>
      <c r="AY27" s="80"/>
      <c r="AZ27" s="80"/>
      <c r="BA27" s="80"/>
      <c r="BB27" s="80"/>
      <c r="BC27" s="80">
        <v>1</v>
      </c>
      <c r="BD27" s="79" t="str">
        <f>REPLACE(INDEX(GroupVertices[Group],MATCH(Edges99[[#This Row],[Vertex 1]],GroupVertices[Vertex],0)),1,1,"")</f>
        <v>1</v>
      </c>
      <c r="BE27" s="79" t="str">
        <f>REPLACE(INDEX(GroupVertices[Group],MATCH(Edges99[[#This Row],[Vertex 2]],GroupVertices[Vertex],0)),1,1,"")</f>
        <v>1</v>
      </c>
      <c r="BF27" s="49">
        <v>0</v>
      </c>
      <c r="BG27" s="50">
        <v>0</v>
      </c>
      <c r="BH27" s="49">
        <v>0</v>
      </c>
      <c r="BI27" s="50">
        <v>0</v>
      </c>
      <c r="BJ27" s="49">
        <v>0</v>
      </c>
      <c r="BK27" s="50">
        <v>0</v>
      </c>
      <c r="BL27" s="49">
        <v>15</v>
      </c>
      <c r="BM27" s="50">
        <v>100</v>
      </c>
      <c r="BN27" s="49">
        <v>15</v>
      </c>
    </row>
    <row r="28" spans="1:66" ht="15">
      <c r="A28" s="65" t="s">
        <v>7856</v>
      </c>
      <c r="B28" s="65" t="s">
        <v>7868</v>
      </c>
      <c r="C28" s="66"/>
      <c r="D28" s="67"/>
      <c r="E28" s="68"/>
      <c r="F28" s="69"/>
      <c r="G28" s="66"/>
      <c r="H28" s="70"/>
      <c r="I28" s="71"/>
      <c r="J28" s="71"/>
      <c r="K28" s="35" t="s">
        <v>65</v>
      </c>
      <c r="L28" s="78">
        <v>28</v>
      </c>
      <c r="M28" s="78"/>
      <c r="N28" s="73"/>
      <c r="O28" s="80" t="s">
        <v>251</v>
      </c>
      <c r="P28" s="82">
        <v>44393.45637731482</v>
      </c>
      <c r="Q28" s="80" t="s">
        <v>7885</v>
      </c>
      <c r="R28" s="83" t="str">
        <f>HYPERLINK("https://www.youtube.com/watch?v=LZIzkVFb41M")</f>
        <v>https://www.youtube.com/watch?v=LZIzkVFb41M</v>
      </c>
      <c r="S28" s="80" t="s">
        <v>7768</v>
      </c>
      <c r="T28" s="85" t="s">
        <v>7902</v>
      </c>
      <c r="U28" s="80"/>
      <c r="V28" s="83" t="str">
        <f>HYPERLINK("https://pbs.twimg.com/profile_images/419613749519994881/N1smQbs-_normal.jpeg")</f>
        <v>https://pbs.twimg.com/profile_images/419613749519994881/N1smQbs-_normal.jpeg</v>
      </c>
      <c r="W28" s="82">
        <v>44393.45637731482</v>
      </c>
      <c r="X28" s="88">
        <v>44393</v>
      </c>
      <c r="Y28" s="85" t="s">
        <v>7806</v>
      </c>
      <c r="Z28" s="83" t="str">
        <f>HYPERLINK("https://twitter.com/collectables66/status/1415988879685918724")</f>
        <v>https://twitter.com/collectables66/status/1415988879685918724</v>
      </c>
      <c r="AA28" s="80"/>
      <c r="AB28" s="80"/>
      <c r="AC28" s="85" t="s">
        <v>7952</v>
      </c>
      <c r="AD28" s="80"/>
      <c r="AE28" s="80" t="b">
        <v>0</v>
      </c>
      <c r="AF28" s="80">
        <v>0</v>
      </c>
      <c r="AG28" s="85" t="s">
        <v>253</v>
      </c>
      <c r="AH28" s="80" t="b">
        <v>0</v>
      </c>
      <c r="AI28" s="80" t="s">
        <v>256</v>
      </c>
      <c r="AJ28" s="80"/>
      <c r="AK28" s="85" t="s">
        <v>253</v>
      </c>
      <c r="AL28" s="80" t="b">
        <v>0</v>
      </c>
      <c r="AM28" s="80">
        <v>42</v>
      </c>
      <c r="AN28" s="85" t="s">
        <v>7959</v>
      </c>
      <c r="AO28" s="85" t="s">
        <v>259</v>
      </c>
      <c r="AP28" s="80" t="b">
        <v>0</v>
      </c>
      <c r="AQ28" s="85" t="s">
        <v>7959</v>
      </c>
      <c r="AR28" s="80" t="s">
        <v>212</v>
      </c>
      <c r="AS28" s="80">
        <v>0</v>
      </c>
      <c r="AT28" s="80">
        <v>0</v>
      </c>
      <c r="AU28" s="80"/>
      <c r="AV28" s="80"/>
      <c r="AW28" s="80"/>
      <c r="AX28" s="80"/>
      <c r="AY28" s="80"/>
      <c r="AZ28" s="80"/>
      <c r="BA28" s="80"/>
      <c r="BB28" s="80"/>
      <c r="BC28" s="80">
        <v>1</v>
      </c>
      <c r="BD28" s="79" t="str">
        <f>REPLACE(INDEX(GroupVertices[Group],MATCH(Edges99[[#This Row],[Vertex 1]],GroupVertices[Vertex],0)),1,1,"")</f>
        <v>1</v>
      </c>
      <c r="BE28" s="79" t="str">
        <f>REPLACE(INDEX(GroupVertices[Group],MATCH(Edges99[[#This Row],[Vertex 2]],GroupVertices[Vertex],0)),1,1,"")</f>
        <v>1</v>
      </c>
      <c r="BF28" s="49"/>
      <c r="BG28" s="50"/>
      <c r="BH28" s="49"/>
      <c r="BI28" s="50"/>
      <c r="BJ28" s="49"/>
      <c r="BK28" s="50"/>
      <c r="BL28" s="49"/>
      <c r="BM28" s="50"/>
      <c r="BN28" s="49"/>
    </row>
    <row r="29" spans="1:66" ht="15">
      <c r="A29" s="65" t="s">
        <v>7856</v>
      </c>
      <c r="B29" s="65" t="s">
        <v>7858</v>
      </c>
      <c r="C29" s="66"/>
      <c r="D29" s="67"/>
      <c r="E29" s="68"/>
      <c r="F29" s="69"/>
      <c r="G29" s="66"/>
      <c r="H29" s="70"/>
      <c r="I29" s="71"/>
      <c r="J29" s="71"/>
      <c r="K29" s="35" t="s">
        <v>65</v>
      </c>
      <c r="L29" s="78">
        <v>29</v>
      </c>
      <c r="M29" s="78"/>
      <c r="N29" s="73"/>
      <c r="O29" s="80" t="s">
        <v>252</v>
      </c>
      <c r="P29" s="82">
        <v>44393.45637731482</v>
      </c>
      <c r="Q29" s="80" t="s">
        <v>7885</v>
      </c>
      <c r="R29" s="83" t="str">
        <f>HYPERLINK("https://www.youtube.com/watch?v=LZIzkVFb41M")</f>
        <v>https://www.youtube.com/watch?v=LZIzkVFb41M</v>
      </c>
      <c r="S29" s="80" t="s">
        <v>7768</v>
      </c>
      <c r="T29" s="85" t="s">
        <v>7902</v>
      </c>
      <c r="U29" s="80"/>
      <c r="V29" s="83" t="str">
        <f>HYPERLINK("https://pbs.twimg.com/profile_images/419613749519994881/N1smQbs-_normal.jpeg")</f>
        <v>https://pbs.twimg.com/profile_images/419613749519994881/N1smQbs-_normal.jpeg</v>
      </c>
      <c r="W29" s="82">
        <v>44393.45637731482</v>
      </c>
      <c r="X29" s="88">
        <v>44393</v>
      </c>
      <c r="Y29" s="85" t="s">
        <v>7806</v>
      </c>
      <c r="Z29" s="83" t="str">
        <f>HYPERLINK("https://twitter.com/collectables66/status/1415988879685918724")</f>
        <v>https://twitter.com/collectables66/status/1415988879685918724</v>
      </c>
      <c r="AA29" s="80"/>
      <c r="AB29" s="80"/>
      <c r="AC29" s="85" t="s">
        <v>7952</v>
      </c>
      <c r="AD29" s="80"/>
      <c r="AE29" s="80" t="b">
        <v>0</v>
      </c>
      <c r="AF29" s="80">
        <v>0</v>
      </c>
      <c r="AG29" s="85" t="s">
        <v>253</v>
      </c>
      <c r="AH29" s="80" t="b">
        <v>0</v>
      </c>
      <c r="AI29" s="80" t="s">
        <v>256</v>
      </c>
      <c r="AJ29" s="80"/>
      <c r="AK29" s="85" t="s">
        <v>253</v>
      </c>
      <c r="AL29" s="80" t="b">
        <v>0</v>
      </c>
      <c r="AM29" s="80">
        <v>42</v>
      </c>
      <c r="AN29" s="85" t="s">
        <v>7959</v>
      </c>
      <c r="AO29" s="85" t="s">
        <v>259</v>
      </c>
      <c r="AP29" s="80" t="b">
        <v>0</v>
      </c>
      <c r="AQ29" s="85" t="s">
        <v>7959</v>
      </c>
      <c r="AR29" s="80" t="s">
        <v>212</v>
      </c>
      <c r="AS29" s="80">
        <v>0</v>
      </c>
      <c r="AT29" s="80">
        <v>0</v>
      </c>
      <c r="AU29" s="80"/>
      <c r="AV29" s="80"/>
      <c r="AW29" s="80"/>
      <c r="AX29" s="80"/>
      <c r="AY29" s="80"/>
      <c r="AZ29" s="80"/>
      <c r="BA29" s="80"/>
      <c r="BB29" s="80"/>
      <c r="BC29" s="80">
        <v>1</v>
      </c>
      <c r="BD29" s="79" t="str">
        <f>REPLACE(INDEX(GroupVertices[Group],MATCH(Edges99[[#This Row],[Vertex 1]],GroupVertices[Vertex],0)),1,1,"")</f>
        <v>1</v>
      </c>
      <c r="BE29" s="79" t="str">
        <f>REPLACE(INDEX(GroupVertices[Group],MATCH(Edges99[[#This Row],[Vertex 2]],GroupVertices[Vertex],0)),1,1,"")</f>
        <v>1</v>
      </c>
      <c r="BF29" s="49">
        <v>0</v>
      </c>
      <c r="BG29" s="50">
        <v>0</v>
      </c>
      <c r="BH29" s="49">
        <v>0</v>
      </c>
      <c r="BI29" s="50">
        <v>0</v>
      </c>
      <c r="BJ29" s="49">
        <v>0</v>
      </c>
      <c r="BK29" s="50">
        <v>0</v>
      </c>
      <c r="BL29" s="49">
        <v>14</v>
      </c>
      <c r="BM29" s="50">
        <v>100</v>
      </c>
      <c r="BN29" s="49">
        <v>14</v>
      </c>
    </row>
    <row r="30" spans="1:66" ht="15">
      <c r="A30" s="65" t="s">
        <v>7765</v>
      </c>
      <c r="B30" s="65" t="s">
        <v>7869</v>
      </c>
      <c r="C30" s="66"/>
      <c r="D30" s="67"/>
      <c r="E30" s="68"/>
      <c r="F30" s="69"/>
      <c r="G30" s="66"/>
      <c r="H30" s="70"/>
      <c r="I30" s="71"/>
      <c r="J30" s="71"/>
      <c r="K30" s="35" t="s">
        <v>65</v>
      </c>
      <c r="L30" s="78">
        <v>30</v>
      </c>
      <c r="M30" s="78"/>
      <c r="N30" s="73"/>
      <c r="O30" s="80" t="s">
        <v>251</v>
      </c>
      <c r="P30" s="82">
        <v>44390.37515046296</v>
      </c>
      <c r="Q30" s="80" t="s">
        <v>7882</v>
      </c>
      <c r="R30" s="80"/>
      <c r="S30" s="80"/>
      <c r="T30" s="85" t="s">
        <v>7900</v>
      </c>
      <c r="U30" s="80"/>
      <c r="V30" s="83" t="str">
        <f>HYPERLINK("https://pbs.twimg.com/profile_images/1197135188473475074/8svI-1EO_normal.jpg")</f>
        <v>https://pbs.twimg.com/profile_images/1197135188473475074/8svI-1EO_normal.jpg</v>
      </c>
      <c r="W30" s="82">
        <v>44390.37515046296</v>
      </c>
      <c r="X30" s="88">
        <v>44390</v>
      </c>
      <c r="Y30" s="85" t="s">
        <v>7820</v>
      </c>
      <c r="Z30" s="83" t="str">
        <f>HYPERLINK("https://twitter.com/cybersecurityn8/status/1414872279922581506")</f>
        <v>https://twitter.com/cybersecurityn8/status/1414872279922581506</v>
      </c>
      <c r="AA30" s="80"/>
      <c r="AB30" s="80"/>
      <c r="AC30" s="85" t="s">
        <v>7953</v>
      </c>
      <c r="AD30" s="80"/>
      <c r="AE30" s="80" t="b">
        <v>0</v>
      </c>
      <c r="AF30" s="80">
        <v>0</v>
      </c>
      <c r="AG30" s="85" t="s">
        <v>253</v>
      </c>
      <c r="AH30" s="80" t="b">
        <v>0</v>
      </c>
      <c r="AI30" s="80" t="s">
        <v>254</v>
      </c>
      <c r="AJ30" s="80"/>
      <c r="AK30" s="85" t="s">
        <v>253</v>
      </c>
      <c r="AL30" s="80" t="b">
        <v>0</v>
      </c>
      <c r="AM30" s="80">
        <v>1</v>
      </c>
      <c r="AN30" s="85" t="s">
        <v>7973</v>
      </c>
      <c r="AO30" s="85" t="s">
        <v>7776</v>
      </c>
      <c r="AP30" s="80" t="b">
        <v>0</v>
      </c>
      <c r="AQ30" s="85" t="s">
        <v>7973</v>
      </c>
      <c r="AR30" s="80" t="s">
        <v>212</v>
      </c>
      <c r="AS30" s="80">
        <v>0</v>
      </c>
      <c r="AT30" s="80">
        <v>0</v>
      </c>
      <c r="AU30" s="80"/>
      <c r="AV30" s="80"/>
      <c r="AW30" s="80"/>
      <c r="AX30" s="80"/>
      <c r="AY30" s="80"/>
      <c r="AZ30" s="80"/>
      <c r="BA30" s="80"/>
      <c r="BB30" s="80"/>
      <c r="BC30" s="80">
        <v>2</v>
      </c>
      <c r="BD30" s="79" t="str">
        <f>REPLACE(INDEX(GroupVertices[Group],MATCH(Edges99[[#This Row],[Vertex 1]],GroupVertices[Vertex],0)),1,1,"")</f>
        <v>2</v>
      </c>
      <c r="BE30" s="79" t="str">
        <f>REPLACE(INDEX(GroupVertices[Group],MATCH(Edges99[[#This Row],[Vertex 2]],GroupVertices[Vertex],0)),1,1,"")</f>
        <v>2</v>
      </c>
      <c r="BF30" s="49"/>
      <c r="BG30" s="50"/>
      <c r="BH30" s="49"/>
      <c r="BI30" s="50"/>
      <c r="BJ30" s="49"/>
      <c r="BK30" s="50"/>
      <c r="BL30" s="49"/>
      <c r="BM30" s="50"/>
      <c r="BN30" s="49"/>
    </row>
    <row r="31" spans="1:66" ht="15">
      <c r="A31" s="65" t="s">
        <v>7765</v>
      </c>
      <c r="B31" s="65" t="s">
        <v>7870</v>
      </c>
      <c r="C31" s="66"/>
      <c r="D31" s="67"/>
      <c r="E31" s="68"/>
      <c r="F31" s="69"/>
      <c r="G31" s="66"/>
      <c r="H31" s="70"/>
      <c r="I31" s="71"/>
      <c r="J31" s="71"/>
      <c r="K31" s="35" t="s">
        <v>65</v>
      </c>
      <c r="L31" s="78">
        <v>31</v>
      </c>
      <c r="M31" s="78"/>
      <c r="N31" s="73"/>
      <c r="O31" s="80" t="s">
        <v>251</v>
      </c>
      <c r="P31" s="82">
        <v>44390.37515046296</v>
      </c>
      <c r="Q31" s="80" t="s">
        <v>7882</v>
      </c>
      <c r="R31" s="80"/>
      <c r="S31" s="80"/>
      <c r="T31" s="85" t="s">
        <v>7900</v>
      </c>
      <c r="U31" s="80"/>
      <c r="V31" s="83" t="str">
        <f>HYPERLINK("https://pbs.twimg.com/profile_images/1197135188473475074/8svI-1EO_normal.jpg")</f>
        <v>https://pbs.twimg.com/profile_images/1197135188473475074/8svI-1EO_normal.jpg</v>
      </c>
      <c r="W31" s="82">
        <v>44390.37515046296</v>
      </c>
      <c r="X31" s="88">
        <v>44390</v>
      </c>
      <c r="Y31" s="85" t="s">
        <v>7820</v>
      </c>
      <c r="Z31" s="83" t="str">
        <f>HYPERLINK("https://twitter.com/cybersecurityn8/status/1414872279922581506")</f>
        <v>https://twitter.com/cybersecurityn8/status/1414872279922581506</v>
      </c>
      <c r="AA31" s="80"/>
      <c r="AB31" s="80"/>
      <c r="AC31" s="85" t="s">
        <v>7953</v>
      </c>
      <c r="AD31" s="80"/>
      <c r="AE31" s="80" t="b">
        <v>0</v>
      </c>
      <c r="AF31" s="80">
        <v>0</v>
      </c>
      <c r="AG31" s="85" t="s">
        <v>253</v>
      </c>
      <c r="AH31" s="80" t="b">
        <v>0</v>
      </c>
      <c r="AI31" s="80" t="s">
        <v>254</v>
      </c>
      <c r="AJ31" s="80"/>
      <c r="AK31" s="85" t="s">
        <v>253</v>
      </c>
      <c r="AL31" s="80" t="b">
        <v>0</v>
      </c>
      <c r="AM31" s="80">
        <v>1</v>
      </c>
      <c r="AN31" s="85" t="s">
        <v>7973</v>
      </c>
      <c r="AO31" s="85" t="s">
        <v>7776</v>
      </c>
      <c r="AP31" s="80" t="b">
        <v>0</v>
      </c>
      <c r="AQ31" s="85" t="s">
        <v>7973</v>
      </c>
      <c r="AR31" s="80" t="s">
        <v>212</v>
      </c>
      <c r="AS31" s="80">
        <v>0</v>
      </c>
      <c r="AT31" s="80">
        <v>0</v>
      </c>
      <c r="AU31" s="80"/>
      <c r="AV31" s="80"/>
      <c r="AW31" s="80"/>
      <c r="AX31" s="80"/>
      <c r="AY31" s="80"/>
      <c r="AZ31" s="80"/>
      <c r="BA31" s="80"/>
      <c r="BB31" s="80"/>
      <c r="BC31" s="80">
        <v>2</v>
      </c>
      <c r="BD31" s="79" t="str">
        <f>REPLACE(INDEX(GroupVertices[Group],MATCH(Edges99[[#This Row],[Vertex 1]],GroupVertices[Vertex],0)),1,1,"")</f>
        <v>2</v>
      </c>
      <c r="BE31" s="79" t="str">
        <f>REPLACE(INDEX(GroupVertices[Group],MATCH(Edges99[[#This Row],[Vertex 2]],GroupVertices[Vertex],0)),1,1,"")</f>
        <v>2</v>
      </c>
      <c r="BF31" s="49"/>
      <c r="BG31" s="50"/>
      <c r="BH31" s="49"/>
      <c r="BI31" s="50"/>
      <c r="BJ31" s="49"/>
      <c r="BK31" s="50"/>
      <c r="BL31" s="49"/>
      <c r="BM31" s="50"/>
      <c r="BN31" s="49"/>
    </row>
    <row r="32" spans="1:66" ht="15">
      <c r="A32" s="65" t="s">
        <v>7765</v>
      </c>
      <c r="B32" s="65" t="s">
        <v>7871</v>
      </c>
      <c r="C32" s="66"/>
      <c r="D32" s="67"/>
      <c r="E32" s="68"/>
      <c r="F32" s="69"/>
      <c r="G32" s="66"/>
      <c r="H32" s="70"/>
      <c r="I32" s="71"/>
      <c r="J32" s="71"/>
      <c r="K32" s="35" t="s">
        <v>65</v>
      </c>
      <c r="L32" s="78">
        <v>32</v>
      </c>
      <c r="M32" s="78"/>
      <c r="N32" s="73"/>
      <c r="O32" s="80" t="s">
        <v>251</v>
      </c>
      <c r="P32" s="82">
        <v>44390.37515046296</v>
      </c>
      <c r="Q32" s="80" t="s">
        <v>7882</v>
      </c>
      <c r="R32" s="80"/>
      <c r="S32" s="80"/>
      <c r="T32" s="85" t="s">
        <v>7900</v>
      </c>
      <c r="U32" s="80"/>
      <c r="V32" s="83" t="str">
        <f>HYPERLINK("https://pbs.twimg.com/profile_images/1197135188473475074/8svI-1EO_normal.jpg")</f>
        <v>https://pbs.twimg.com/profile_images/1197135188473475074/8svI-1EO_normal.jpg</v>
      </c>
      <c r="W32" s="82">
        <v>44390.37515046296</v>
      </c>
      <c r="X32" s="88">
        <v>44390</v>
      </c>
      <c r="Y32" s="85" t="s">
        <v>7820</v>
      </c>
      <c r="Z32" s="83" t="str">
        <f>HYPERLINK("https://twitter.com/cybersecurityn8/status/1414872279922581506")</f>
        <v>https://twitter.com/cybersecurityn8/status/1414872279922581506</v>
      </c>
      <c r="AA32" s="80"/>
      <c r="AB32" s="80"/>
      <c r="AC32" s="85" t="s">
        <v>7953</v>
      </c>
      <c r="AD32" s="80"/>
      <c r="AE32" s="80" t="b">
        <v>0</v>
      </c>
      <c r="AF32" s="80">
        <v>0</v>
      </c>
      <c r="AG32" s="85" t="s">
        <v>253</v>
      </c>
      <c r="AH32" s="80" t="b">
        <v>0</v>
      </c>
      <c r="AI32" s="80" t="s">
        <v>254</v>
      </c>
      <c r="AJ32" s="80"/>
      <c r="AK32" s="85" t="s">
        <v>253</v>
      </c>
      <c r="AL32" s="80" t="b">
        <v>0</v>
      </c>
      <c r="AM32" s="80">
        <v>1</v>
      </c>
      <c r="AN32" s="85" t="s">
        <v>7973</v>
      </c>
      <c r="AO32" s="85" t="s">
        <v>7776</v>
      </c>
      <c r="AP32" s="80" t="b">
        <v>0</v>
      </c>
      <c r="AQ32" s="85" t="s">
        <v>7973</v>
      </c>
      <c r="AR32" s="80" t="s">
        <v>212</v>
      </c>
      <c r="AS32" s="80">
        <v>0</v>
      </c>
      <c r="AT32" s="80">
        <v>0</v>
      </c>
      <c r="AU32" s="80"/>
      <c r="AV32" s="80"/>
      <c r="AW32" s="80"/>
      <c r="AX32" s="80"/>
      <c r="AY32" s="80"/>
      <c r="AZ32" s="80"/>
      <c r="BA32" s="80"/>
      <c r="BB32" s="80"/>
      <c r="BC32" s="80">
        <v>2</v>
      </c>
      <c r="BD32" s="79" t="str">
        <f>REPLACE(INDEX(GroupVertices[Group],MATCH(Edges99[[#This Row],[Vertex 1]],GroupVertices[Vertex],0)),1,1,"")</f>
        <v>2</v>
      </c>
      <c r="BE32" s="79" t="str">
        <f>REPLACE(INDEX(GroupVertices[Group],MATCH(Edges99[[#This Row],[Vertex 2]],GroupVertices[Vertex],0)),1,1,"")</f>
        <v>2</v>
      </c>
      <c r="BF32" s="49"/>
      <c r="BG32" s="50"/>
      <c r="BH32" s="49"/>
      <c r="BI32" s="50"/>
      <c r="BJ32" s="49"/>
      <c r="BK32" s="50"/>
      <c r="BL32" s="49"/>
      <c r="BM32" s="50"/>
      <c r="BN32" s="49"/>
    </row>
    <row r="33" spans="1:66" ht="15">
      <c r="A33" s="65" t="s">
        <v>7765</v>
      </c>
      <c r="B33" s="65" t="s">
        <v>7872</v>
      </c>
      <c r="C33" s="66"/>
      <c r="D33" s="67"/>
      <c r="E33" s="68"/>
      <c r="F33" s="69"/>
      <c r="G33" s="66"/>
      <c r="H33" s="70"/>
      <c r="I33" s="71"/>
      <c r="J33" s="71"/>
      <c r="K33" s="35" t="s">
        <v>65</v>
      </c>
      <c r="L33" s="78">
        <v>33</v>
      </c>
      <c r="M33" s="78"/>
      <c r="N33" s="73"/>
      <c r="O33" s="80" t="s">
        <v>251</v>
      </c>
      <c r="P33" s="82">
        <v>44390.37515046296</v>
      </c>
      <c r="Q33" s="80" t="s">
        <v>7882</v>
      </c>
      <c r="R33" s="80"/>
      <c r="S33" s="80"/>
      <c r="T33" s="85" t="s">
        <v>7900</v>
      </c>
      <c r="U33" s="80"/>
      <c r="V33" s="83" t="str">
        <f>HYPERLINK("https://pbs.twimg.com/profile_images/1197135188473475074/8svI-1EO_normal.jpg")</f>
        <v>https://pbs.twimg.com/profile_images/1197135188473475074/8svI-1EO_normal.jpg</v>
      </c>
      <c r="W33" s="82">
        <v>44390.37515046296</v>
      </c>
      <c r="X33" s="88">
        <v>44390</v>
      </c>
      <c r="Y33" s="85" t="s">
        <v>7820</v>
      </c>
      <c r="Z33" s="83" t="str">
        <f>HYPERLINK("https://twitter.com/cybersecurityn8/status/1414872279922581506")</f>
        <v>https://twitter.com/cybersecurityn8/status/1414872279922581506</v>
      </c>
      <c r="AA33" s="80"/>
      <c r="AB33" s="80"/>
      <c r="AC33" s="85" t="s">
        <v>7953</v>
      </c>
      <c r="AD33" s="80"/>
      <c r="AE33" s="80" t="b">
        <v>0</v>
      </c>
      <c r="AF33" s="80">
        <v>0</v>
      </c>
      <c r="AG33" s="85" t="s">
        <v>253</v>
      </c>
      <c r="AH33" s="80" t="b">
        <v>0</v>
      </c>
      <c r="AI33" s="80" t="s">
        <v>254</v>
      </c>
      <c r="AJ33" s="80"/>
      <c r="AK33" s="85" t="s">
        <v>253</v>
      </c>
      <c r="AL33" s="80" t="b">
        <v>0</v>
      </c>
      <c r="AM33" s="80">
        <v>1</v>
      </c>
      <c r="AN33" s="85" t="s">
        <v>7973</v>
      </c>
      <c r="AO33" s="85" t="s">
        <v>7776</v>
      </c>
      <c r="AP33" s="80" t="b">
        <v>0</v>
      </c>
      <c r="AQ33" s="85" t="s">
        <v>7973</v>
      </c>
      <c r="AR33" s="80" t="s">
        <v>212</v>
      </c>
      <c r="AS33" s="80">
        <v>0</v>
      </c>
      <c r="AT33" s="80">
        <v>0</v>
      </c>
      <c r="AU33" s="80"/>
      <c r="AV33" s="80"/>
      <c r="AW33" s="80"/>
      <c r="AX33" s="80"/>
      <c r="AY33" s="80"/>
      <c r="AZ33" s="80"/>
      <c r="BA33" s="80"/>
      <c r="BB33" s="80"/>
      <c r="BC33" s="80">
        <v>2</v>
      </c>
      <c r="BD33" s="79" t="str">
        <f>REPLACE(INDEX(GroupVertices[Group],MATCH(Edges99[[#This Row],[Vertex 1]],GroupVertices[Vertex],0)),1,1,"")</f>
        <v>2</v>
      </c>
      <c r="BE33" s="79" t="str">
        <f>REPLACE(INDEX(GroupVertices[Group],MATCH(Edges99[[#This Row],[Vertex 2]],GroupVertices[Vertex],0)),1,1,"")</f>
        <v>2</v>
      </c>
      <c r="BF33" s="49"/>
      <c r="BG33" s="50"/>
      <c r="BH33" s="49"/>
      <c r="BI33" s="50"/>
      <c r="BJ33" s="49"/>
      <c r="BK33" s="50"/>
      <c r="BL33" s="49"/>
      <c r="BM33" s="50"/>
      <c r="BN33" s="49"/>
    </row>
    <row r="34" spans="1:66" ht="15">
      <c r="A34" s="65" t="s">
        <v>7765</v>
      </c>
      <c r="B34" s="65" t="s">
        <v>7863</v>
      </c>
      <c r="C34" s="66"/>
      <c r="D34" s="67"/>
      <c r="E34" s="68"/>
      <c r="F34" s="69"/>
      <c r="G34" s="66"/>
      <c r="H34" s="70"/>
      <c r="I34" s="71"/>
      <c r="J34" s="71"/>
      <c r="K34" s="35" t="s">
        <v>65</v>
      </c>
      <c r="L34" s="78">
        <v>34</v>
      </c>
      <c r="M34" s="78"/>
      <c r="N34" s="73"/>
      <c r="O34" s="80" t="s">
        <v>251</v>
      </c>
      <c r="P34" s="82">
        <v>44390.37515046296</v>
      </c>
      <c r="Q34" s="80" t="s">
        <v>7882</v>
      </c>
      <c r="R34" s="80"/>
      <c r="S34" s="80"/>
      <c r="T34" s="85" t="s">
        <v>7900</v>
      </c>
      <c r="U34" s="80"/>
      <c r="V34" s="83" t="str">
        <f>HYPERLINK("https://pbs.twimg.com/profile_images/1197135188473475074/8svI-1EO_normal.jpg")</f>
        <v>https://pbs.twimg.com/profile_images/1197135188473475074/8svI-1EO_normal.jpg</v>
      </c>
      <c r="W34" s="82">
        <v>44390.37515046296</v>
      </c>
      <c r="X34" s="88">
        <v>44390</v>
      </c>
      <c r="Y34" s="85" t="s">
        <v>7820</v>
      </c>
      <c r="Z34" s="83" t="str">
        <f>HYPERLINK("https://twitter.com/cybersecurityn8/status/1414872279922581506")</f>
        <v>https://twitter.com/cybersecurityn8/status/1414872279922581506</v>
      </c>
      <c r="AA34" s="80"/>
      <c r="AB34" s="80"/>
      <c r="AC34" s="85" t="s">
        <v>7953</v>
      </c>
      <c r="AD34" s="80"/>
      <c r="AE34" s="80" t="b">
        <v>0</v>
      </c>
      <c r="AF34" s="80">
        <v>0</v>
      </c>
      <c r="AG34" s="85" t="s">
        <v>253</v>
      </c>
      <c r="AH34" s="80" t="b">
        <v>0</v>
      </c>
      <c r="AI34" s="80" t="s">
        <v>254</v>
      </c>
      <c r="AJ34" s="80"/>
      <c r="AK34" s="85" t="s">
        <v>253</v>
      </c>
      <c r="AL34" s="80" t="b">
        <v>0</v>
      </c>
      <c r="AM34" s="80">
        <v>1</v>
      </c>
      <c r="AN34" s="85" t="s">
        <v>7973</v>
      </c>
      <c r="AO34" s="85" t="s">
        <v>7776</v>
      </c>
      <c r="AP34" s="80" t="b">
        <v>0</v>
      </c>
      <c r="AQ34" s="85" t="s">
        <v>7973</v>
      </c>
      <c r="AR34" s="80" t="s">
        <v>212</v>
      </c>
      <c r="AS34" s="80">
        <v>0</v>
      </c>
      <c r="AT34" s="80">
        <v>0</v>
      </c>
      <c r="AU34" s="80"/>
      <c r="AV34" s="80"/>
      <c r="AW34" s="80"/>
      <c r="AX34" s="80"/>
      <c r="AY34" s="80"/>
      <c r="AZ34" s="80"/>
      <c r="BA34" s="80"/>
      <c r="BB34" s="80"/>
      <c r="BC34" s="80">
        <v>2</v>
      </c>
      <c r="BD34" s="79" t="str">
        <f>REPLACE(INDEX(GroupVertices[Group],MATCH(Edges99[[#This Row],[Vertex 1]],GroupVertices[Vertex],0)),1,1,"")</f>
        <v>2</v>
      </c>
      <c r="BE34" s="79" t="str">
        <f>REPLACE(INDEX(GroupVertices[Group],MATCH(Edges99[[#This Row],[Vertex 2]],GroupVertices[Vertex],0)),1,1,"")</f>
        <v>2</v>
      </c>
      <c r="BF34" s="49"/>
      <c r="BG34" s="50"/>
      <c r="BH34" s="49"/>
      <c r="BI34" s="50"/>
      <c r="BJ34" s="49"/>
      <c r="BK34" s="50"/>
      <c r="BL34" s="49"/>
      <c r="BM34" s="50"/>
      <c r="BN34" s="49"/>
    </row>
    <row r="35" spans="1:66" ht="15">
      <c r="A35" s="65" t="s">
        <v>7765</v>
      </c>
      <c r="B35" s="65" t="s">
        <v>7864</v>
      </c>
      <c r="C35" s="66"/>
      <c r="D35" s="67"/>
      <c r="E35" s="68"/>
      <c r="F35" s="69"/>
      <c r="G35" s="66"/>
      <c r="H35" s="70"/>
      <c r="I35" s="71"/>
      <c r="J35" s="71"/>
      <c r="K35" s="35" t="s">
        <v>65</v>
      </c>
      <c r="L35" s="78">
        <v>35</v>
      </c>
      <c r="M35" s="78"/>
      <c r="N35" s="73"/>
      <c r="O35" s="80" t="s">
        <v>252</v>
      </c>
      <c r="P35" s="82">
        <v>44390.37515046296</v>
      </c>
      <c r="Q35" s="80" t="s">
        <v>7882</v>
      </c>
      <c r="R35" s="80"/>
      <c r="S35" s="80"/>
      <c r="T35" s="85" t="s">
        <v>7900</v>
      </c>
      <c r="U35" s="80"/>
      <c r="V35" s="83" t="str">
        <f>HYPERLINK("https://pbs.twimg.com/profile_images/1197135188473475074/8svI-1EO_normal.jpg")</f>
        <v>https://pbs.twimg.com/profile_images/1197135188473475074/8svI-1EO_normal.jpg</v>
      </c>
      <c r="W35" s="82">
        <v>44390.37515046296</v>
      </c>
      <c r="X35" s="88">
        <v>44390</v>
      </c>
      <c r="Y35" s="85" t="s">
        <v>7820</v>
      </c>
      <c r="Z35" s="83" t="str">
        <f>HYPERLINK("https://twitter.com/cybersecurityn8/status/1414872279922581506")</f>
        <v>https://twitter.com/cybersecurityn8/status/1414872279922581506</v>
      </c>
      <c r="AA35" s="80"/>
      <c r="AB35" s="80"/>
      <c r="AC35" s="85" t="s">
        <v>7953</v>
      </c>
      <c r="AD35" s="80"/>
      <c r="AE35" s="80" t="b">
        <v>0</v>
      </c>
      <c r="AF35" s="80">
        <v>0</v>
      </c>
      <c r="AG35" s="85" t="s">
        <v>253</v>
      </c>
      <c r="AH35" s="80" t="b">
        <v>0</v>
      </c>
      <c r="AI35" s="80" t="s">
        <v>254</v>
      </c>
      <c r="AJ35" s="80"/>
      <c r="AK35" s="85" t="s">
        <v>253</v>
      </c>
      <c r="AL35" s="80" t="b">
        <v>0</v>
      </c>
      <c r="AM35" s="80">
        <v>1</v>
      </c>
      <c r="AN35" s="85" t="s">
        <v>7973</v>
      </c>
      <c r="AO35" s="85" t="s">
        <v>7776</v>
      </c>
      <c r="AP35" s="80" t="b">
        <v>0</v>
      </c>
      <c r="AQ35" s="85" t="s">
        <v>7973</v>
      </c>
      <c r="AR35" s="80" t="s">
        <v>212</v>
      </c>
      <c r="AS35" s="80">
        <v>0</v>
      </c>
      <c r="AT35" s="80">
        <v>0</v>
      </c>
      <c r="AU35" s="80"/>
      <c r="AV35" s="80"/>
      <c r="AW35" s="80"/>
      <c r="AX35" s="80"/>
      <c r="AY35" s="80"/>
      <c r="AZ35" s="80"/>
      <c r="BA35" s="80"/>
      <c r="BB35" s="80"/>
      <c r="BC35" s="80">
        <v>2</v>
      </c>
      <c r="BD35" s="79" t="str">
        <f>REPLACE(INDEX(GroupVertices[Group],MATCH(Edges99[[#This Row],[Vertex 1]],GroupVertices[Vertex],0)),1,1,"")</f>
        <v>2</v>
      </c>
      <c r="BE35" s="79" t="str">
        <f>REPLACE(INDEX(GroupVertices[Group],MATCH(Edges99[[#This Row],[Vertex 2]],GroupVertices[Vertex],0)),1,1,"")</f>
        <v>2</v>
      </c>
      <c r="BF35" s="49">
        <v>0</v>
      </c>
      <c r="BG35" s="50">
        <v>0</v>
      </c>
      <c r="BH35" s="49">
        <v>0</v>
      </c>
      <c r="BI35" s="50">
        <v>0</v>
      </c>
      <c r="BJ35" s="49">
        <v>0</v>
      </c>
      <c r="BK35" s="50">
        <v>0</v>
      </c>
      <c r="BL35" s="49">
        <v>27</v>
      </c>
      <c r="BM35" s="50">
        <v>100</v>
      </c>
      <c r="BN35" s="49">
        <v>27</v>
      </c>
    </row>
    <row r="36" spans="1:66" ht="15">
      <c r="A36" s="65" t="s">
        <v>7765</v>
      </c>
      <c r="B36" s="65" t="s">
        <v>7869</v>
      </c>
      <c r="C36" s="66"/>
      <c r="D36" s="67"/>
      <c r="E36" s="68"/>
      <c r="F36" s="69"/>
      <c r="G36" s="66"/>
      <c r="H36" s="70"/>
      <c r="I36" s="71"/>
      <c r="J36" s="71"/>
      <c r="K36" s="35" t="s">
        <v>65</v>
      </c>
      <c r="L36" s="78">
        <v>36</v>
      </c>
      <c r="M36" s="78"/>
      <c r="N36" s="73"/>
      <c r="O36" s="80" t="s">
        <v>251</v>
      </c>
      <c r="P36" s="82">
        <v>44396.76405092593</v>
      </c>
      <c r="Q36" s="80" t="s">
        <v>7882</v>
      </c>
      <c r="R36" s="80"/>
      <c r="S36" s="80"/>
      <c r="T36" s="85" t="s">
        <v>7900</v>
      </c>
      <c r="U36" s="80"/>
      <c r="V36" s="83" t="str">
        <f>HYPERLINK("https://pbs.twimg.com/profile_images/1197135188473475074/8svI-1EO_normal.jpg")</f>
        <v>https://pbs.twimg.com/profile_images/1197135188473475074/8svI-1EO_normal.jpg</v>
      </c>
      <c r="W36" s="82">
        <v>44396.76405092593</v>
      </c>
      <c r="X36" s="88">
        <v>44396</v>
      </c>
      <c r="Y36" s="85" t="s">
        <v>7915</v>
      </c>
      <c r="Z36" s="83" t="str">
        <f>HYPERLINK("https://twitter.com/cybersecurityn8/status/1417187540411437070")</f>
        <v>https://twitter.com/cybersecurityn8/status/1417187540411437070</v>
      </c>
      <c r="AA36" s="80"/>
      <c r="AB36" s="80"/>
      <c r="AC36" s="85" t="s">
        <v>7954</v>
      </c>
      <c r="AD36" s="80"/>
      <c r="AE36" s="80" t="b">
        <v>0</v>
      </c>
      <c r="AF36" s="80">
        <v>0</v>
      </c>
      <c r="AG36" s="85" t="s">
        <v>253</v>
      </c>
      <c r="AH36" s="80" t="b">
        <v>0</v>
      </c>
      <c r="AI36" s="80" t="s">
        <v>254</v>
      </c>
      <c r="AJ36" s="80"/>
      <c r="AK36" s="85" t="s">
        <v>253</v>
      </c>
      <c r="AL36" s="80" t="b">
        <v>0</v>
      </c>
      <c r="AM36" s="80">
        <v>4</v>
      </c>
      <c r="AN36" s="85" t="s">
        <v>7979</v>
      </c>
      <c r="AO36" s="85" t="s">
        <v>7776</v>
      </c>
      <c r="AP36" s="80" t="b">
        <v>0</v>
      </c>
      <c r="AQ36" s="85" t="s">
        <v>7979</v>
      </c>
      <c r="AR36" s="80" t="s">
        <v>212</v>
      </c>
      <c r="AS36" s="80">
        <v>0</v>
      </c>
      <c r="AT36" s="80">
        <v>0</v>
      </c>
      <c r="AU36" s="80"/>
      <c r="AV36" s="80"/>
      <c r="AW36" s="80"/>
      <c r="AX36" s="80"/>
      <c r="AY36" s="80"/>
      <c r="AZ36" s="80"/>
      <c r="BA36" s="80"/>
      <c r="BB36" s="80"/>
      <c r="BC36" s="80">
        <v>2</v>
      </c>
      <c r="BD36" s="79" t="str">
        <f>REPLACE(INDEX(GroupVertices[Group],MATCH(Edges99[[#This Row],[Vertex 1]],GroupVertices[Vertex],0)),1,1,"")</f>
        <v>2</v>
      </c>
      <c r="BE36" s="79" t="str">
        <f>REPLACE(INDEX(GroupVertices[Group],MATCH(Edges99[[#This Row],[Vertex 2]],GroupVertices[Vertex],0)),1,1,"")</f>
        <v>2</v>
      </c>
      <c r="BF36" s="49"/>
      <c r="BG36" s="50"/>
      <c r="BH36" s="49"/>
      <c r="BI36" s="50"/>
      <c r="BJ36" s="49"/>
      <c r="BK36" s="50"/>
      <c r="BL36" s="49"/>
      <c r="BM36" s="50"/>
      <c r="BN36" s="49"/>
    </row>
    <row r="37" spans="1:66" ht="15">
      <c r="A37" s="65" t="s">
        <v>7765</v>
      </c>
      <c r="B37" s="65" t="s">
        <v>7870</v>
      </c>
      <c r="C37" s="66"/>
      <c r="D37" s="67"/>
      <c r="E37" s="68"/>
      <c r="F37" s="69"/>
      <c r="G37" s="66"/>
      <c r="H37" s="70"/>
      <c r="I37" s="71"/>
      <c r="J37" s="71"/>
      <c r="K37" s="35" t="s">
        <v>65</v>
      </c>
      <c r="L37" s="78">
        <v>37</v>
      </c>
      <c r="M37" s="78"/>
      <c r="N37" s="73"/>
      <c r="O37" s="80" t="s">
        <v>251</v>
      </c>
      <c r="P37" s="82">
        <v>44396.76405092593</v>
      </c>
      <c r="Q37" s="80" t="s">
        <v>7882</v>
      </c>
      <c r="R37" s="80"/>
      <c r="S37" s="80"/>
      <c r="T37" s="85" t="s">
        <v>7900</v>
      </c>
      <c r="U37" s="80"/>
      <c r="V37" s="83" t="str">
        <f>HYPERLINK("https://pbs.twimg.com/profile_images/1197135188473475074/8svI-1EO_normal.jpg")</f>
        <v>https://pbs.twimg.com/profile_images/1197135188473475074/8svI-1EO_normal.jpg</v>
      </c>
      <c r="W37" s="82">
        <v>44396.76405092593</v>
      </c>
      <c r="X37" s="88">
        <v>44396</v>
      </c>
      <c r="Y37" s="85" t="s">
        <v>7915</v>
      </c>
      <c r="Z37" s="83" t="str">
        <f>HYPERLINK("https://twitter.com/cybersecurityn8/status/1417187540411437070")</f>
        <v>https://twitter.com/cybersecurityn8/status/1417187540411437070</v>
      </c>
      <c r="AA37" s="80"/>
      <c r="AB37" s="80"/>
      <c r="AC37" s="85" t="s">
        <v>7954</v>
      </c>
      <c r="AD37" s="80"/>
      <c r="AE37" s="80" t="b">
        <v>0</v>
      </c>
      <c r="AF37" s="80">
        <v>0</v>
      </c>
      <c r="AG37" s="85" t="s">
        <v>253</v>
      </c>
      <c r="AH37" s="80" t="b">
        <v>0</v>
      </c>
      <c r="AI37" s="80" t="s">
        <v>254</v>
      </c>
      <c r="AJ37" s="80"/>
      <c r="AK37" s="85" t="s">
        <v>253</v>
      </c>
      <c r="AL37" s="80" t="b">
        <v>0</v>
      </c>
      <c r="AM37" s="80">
        <v>4</v>
      </c>
      <c r="AN37" s="85" t="s">
        <v>7979</v>
      </c>
      <c r="AO37" s="85" t="s">
        <v>7776</v>
      </c>
      <c r="AP37" s="80" t="b">
        <v>0</v>
      </c>
      <c r="AQ37" s="85" t="s">
        <v>7979</v>
      </c>
      <c r="AR37" s="80" t="s">
        <v>212</v>
      </c>
      <c r="AS37" s="80">
        <v>0</v>
      </c>
      <c r="AT37" s="80">
        <v>0</v>
      </c>
      <c r="AU37" s="80"/>
      <c r="AV37" s="80"/>
      <c r="AW37" s="80"/>
      <c r="AX37" s="80"/>
      <c r="AY37" s="80"/>
      <c r="AZ37" s="80"/>
      <c r="BA37" s="80"/>
      <c r="BB37" s="80"/>
      <c r="BC37" s="80">
        <v>2</v>
      </c>
      <c r="BD37" s="79" t="str">
        <f>REPLACE(INDEX(GroupVertices[Group],MATCH(Edges99[[#This Row],[Vertex 1]],GroupVertices[Vertex],0)),1,1,"")</f>
        <v>2</v>
      </c>
      <c r="BE37" s="79" t="str">
        <f>REPLACE(INDEX(GroupVertices[Group],MATCH(Edges99[[#This Row],[Vertex 2]],GroupVertices[Vertex],0)),1,1,"")</f>
        <v>2</v>
      </c>
      <c r="BF37" s="49"/>
      <c r="BG37" s="50"/>
      <c r="BH37" s="49"/>
      <c r="BI37" s="50"/>
      <c r="BJ37" s="49"/>
      <c r="BK37" s="50"/>
      <c r="BL37" s="49"/>
      <c r="BM37" s="50"/>
      <c r="BN37" s="49"/>
    </row>
    <row r="38" spans="1:66" ht="15">
      <c r="A38" s="65" t="s">
        <v>7765</v>
      </c>
      <c r="B38" s="65" t="s">
        <v>7871</v>
      </c>
      <c r="C38" s="66"/>
      <c r="D38" s="67"/>
      <c r="E38" s="68"/>
      <c r="F38" s="69"/>
      <c r="G38" s="66"/>
      <c r="H38" s="70"/>
      <c r="I38" s="71"/>
      <c r="J38" s="71"/>
      <c r="K38" s="35" t="s">
        <v>65</v>
      </c>
      <c r="L38" s="78">
        <v>38</v>
      </c>
      <c r="M38" s="78"/>
      <c r="N38" s="73"/>
      <c r="O38" s="80" t="s">
        <v>251</v>
      </c>
      <c r="P38" s="82">
        <v>44396.76405092593</v>
      </c>
      <c r="Q38" s="80" t="s">
        <v>7882</v>
      </c>
      <c r="R38" s="80"/>
      <c r="S38" s="80"/>
      <c r="T38" s="85" t="s">
        <v>7900</v>
      </c>
      <c r="U38" s="80"/>
      <c r="V38" s="83" t="str">
        <f>HYPERLINK("https://pbs.twimg.com/profile_images/1197135188473475074/8svI-1EO_normal.jpg")</f>
        <v>https://pbs.twimg.com/profile_images/1197135188473475074/8svI-1EO_normal.jpg</v>
      </c>
      <c r="W38" s="82">
        <v>44396.76405092593</v>
      </c>
      <c r="X38" s="88">
        <v>44396</v>
      </c>
      <c r="Y38" s="85" t="s">
        <v>7915</v>
      </c>
      <c r="Z38" s="83" t="str">
        <f>HYPERLINK("https://twitter.com/cybersecurityn8/status/1417187540411437070")</f>
        <v>https://twitter.com/cybersecurityn8/status/1417187540411437070</v>
      </c>
      <c r="AA38" s="80"/>
      <c r="AB38" s="80"/>
      <c r="AC38" s="85" t="s">
        <v>7954</v>
      </c>
      <c r="AD38" s="80"/>
      <c r="AE38" s="80" t="b">
        <v>0</v>
      </c>
      <c r="AF38" s="80">
        <v>0</v>
      </c>
      <c r="AG38" s="85" t="s">
        <v>253</v>
      </c>
      <c r="AH38" s="80" t="b">
        <v>0</v>
      </c>
      <c r="AI38" s="80" t="s">
        <v>254</v>
      </c>
      <c r="AJ38" s="80"/>
      <c r="AK38" s="85" t="s">
        <v>253</v>
      </c>
      <c r="AL38" s="80" t="b">
        <v>0</v>
      </c>
      <c r="AM38" s="80">
        <v>4</v>
      </c>
      <c r="AN38" s="85" t="s">
        <v>7979</v>
      </c>
      <c r="AO38" s="85" t="s">
        <v>7776</v>
      </c>
      <c r="AP38" s="80" t="b">
        <v>0</v>
      </c>
      <c r="AQ38" s="85" t="s">
        <v>7979</v>
      </c>
      <c r="AR38" s="80" t="s">
        <v>212</v>
      </c>
      <c r="AS38" s="80">
        <v>0</v>
      </c>
      <c r="AT38" s="80">
        <v>0</v>
      </c>
      <c r="AU38" s="80"/>
      <c r="AV38" s="80"/>
      <c r="AW38" s="80"/>
      <c r="AX38" s="80"/>
      <c r="AY38" s="80"/>
      <c r="AZ38" s="80"/>
      <c r="BA38" s="80"/>
      <c r="BB38" s="80"/>
      <c r="BC38" s="80">
        <v>2</v>
      </c>
      <c r="BD38" s="79" t="str">
        <f>REPLACE(INDEX(GroupVertices[Group],MATCH(Edges99[[#This Row],[Vertex 1]],GroupVertices[Vertex],0)),1,1,"")</f>
        <v>2</v>
      </c>
      <c r="BE38" s="79" t="str">
        <f>REPLACE(INDEX(GroupVertices[Group],MATCH(Edges99[[#This Row],[Vertex 2]],GroupVertices[Vertex],0)),1,1,"")</f>
        <v>2</v>
      </c>
      <c r="BF38" s="49"/>
      <c r="BG38" s="50"/>
      <c r="BH38" s="49"/>
      <c r="BI38" s="50"/>
      <c r="BJ38" s="49"/>
      <c r="BK38" s="50"/>
      <c r="BL38" s="49"/>
      <c r="BM38" s="50"/>
      <c r="BN38" s="49"/>
    </row>
    <row r="39" spans="1:66" ht="15">
      <c r="A39" s="65" t="s">
        <v>7765</v>
      </c>
      <c r="B39" s="65" t="s">
        <v>7872</v>
      </c>
      <c r="C39" s="66"/>
      <c r="D39" s="67"/>
      <c r="E39" s="68"/>
      <c r="F39" s="69"/>
      <c r="G39" s="66"/>
      <c r="H39" s="70"/>
      <c r="I39" s="71"/>
      <c r="J39" s="71"/>
      <c r="K39" s="35" t="s">
        <v>65</v>
      </c>
      <c r="L39" s="78">
        <v>39</v>
      </c>
      <c r="M39" s="78"/>
      <c r="N39" s="73"/>
      <c r="O39" s="80" t="s">
        <v>251</v>
      </c>
      <c r="P39" s="82">
        <v>44396.76405092593</v>
      </c>
      <c r="Q39" s="80" t="s">
        <v>7882</v>
      </c>
      <c r="R39" s="80"/>
      <c r="S39" s="80"/>
      <c r="T39" s="85" t="s">
        <v>7900</v>
      </c>
      <c r="U39" s="80"/>
      <c r="V39" s="83" t="str">
        <f>HYPERLINK("https://pbs.twimg.com/profile_images/1197135188473475074/8svI-1EO_normal.jpg")</f>
        <v>https://pbs.twimg.com/profile_images/1197135188473475074/8svI-1EO_normal.jpg</v>
      </c>
      <c r="W39" s="82">
        <v>44396.76405092593</v>
      </c>
      <c r="X39" s="88">
        <v>44396</v>
      </c>
      <c r="Y39" s="85" t="s">
        <v>7915</v>
      </c>
      <c r="Z39" s="83" t="str">
        <f>HYPERLINK("https://twitter.com/cybersecurityn8/status/1417187540411437070")</f>
        <v>https://twitter.com/cybersecurityn8/status/1417187540411437070</v>
      </c>
      <c r="AA39" s="80"/>
      <c r="AB39" s="80"/>
      <c r="AC39" s="85" t="s">
        <v>7954</v>
      </c>
      <c r="AD39" s="80"/>
      <c r="AE39" s="80" t="b">
        <v>0</v>
      </c>
      <c r="AF39" s="80">
        <v>0</v>
      </c>
      <c r="AG39" s="85" t="s">
        <v>253</v>
      </c>
      <c r="AH39" s="80" t="b">
        <v>0</v>
      </c>
      <c r="AI39" s="80" t="s">
        <v>254</v>
      </c>
      <c r="AJ39" s="80"/>
      <c r="AK39" s="85" t="s">
        <v>253</v>
      </c>
      <c r="AL39" s="80" t="b">
        <v>0</v>
      </c>
      <c r="AM39" s="80">
        <v>4</v>
      </c>
      <c r="AN39" s="85" t="s">
        <v>7979</v>
      </c>
      <c r="AO39" s="85" t="s">
        <v>7776</v>
      </c>
      <c r="AP39" s="80" t="b">
        <v>0</v>
      </c>
      <c r="AQ39" s="85" t="s">
        <v>7979</v>
      </c>
      <c r="AR39" s="80" t="s">
        <v>212</v>
      </c>
      <c r="AS39" s="80">
        <v>0</v>
      </c>
      <c r="AT39" s="80">
        <v>0</v>
      </c>
      <c r="AU39" s="80"/>
      <c r="AV39" s="80"/>
      <c r="AW39" s="80"/>
      <c r="AX39" s="80"/>
      <c r="AY39" s="80"/>
      <c r="AZ39" s="80"/>
      <c r="BA39" s="80"/>
      <c r="BB39" s="80"/>
      <c r="BC39" s="80">
        <v>2</v>
      </c>
      <c r="BD39" s="79" t="str">
        <f>REPLACE(INDEX(GroupVertices[Group],MATCH(Edges99[[#This Row],[Vertex 1]],GroupVertices[Vertex],0)),1,1,"")</f>
        <v>2</v>
      </c>
      <c r="BE39" s="79" t="str">
        <f>REPLACE(INDEX(GroupVertices[Group],MATCH(Edges99[[#This Row],[Vertex 2]],GroupVertices[Vertex],0)),1,1,"")</f>
        <v>2</v>
      </c>
      <c r="BF39" s="49"/>
      <c r="BG39" s="50"/>
      <c r="BH39" s="49"/>
      <c r="BI39" s="50"/>
      <c r="BJ39" s="49"/>
      <c r="BK39" s="50"/>
      <c r="BL39" s="49"/>
      <c r="BM39" s="50"/>
      <c r="BN39" s="49"/>
    </row>
    <row r="40" spans="1:66" ht="15">
      <c r="A40" s="65" t="s">
        <v>7765</v>
      </c>
      <c r="B40" s="65" t="s">
        <v>7863</v>
      </c>
      <c r="C40" s="66"/>
      <c r="D40" s="67"/>
      <c r="E40" s="68"/>
      <c r="F40" s="69"/>
      <c r="G40" s="66"/>
      <c r="H40" s="70"/>
      <c r="I40" s="71"/>
      <c r="J40" s="71"/>
      <c r="K40" s="35" t="s">
        <v>65</v>
      </c>
      <c r="L40" s="78">
        <v>40</v>
      </c>
      <c r="M40" s="78"/>
      <c r="N40" s="73"/>
      <c r="O40" s="80" t="s">
        <v>251</v>
      </c>
      <c r="P40" s="82">
        <v>44396.76405092593</v>
      </c>
      <c r="Q40" s="80" t="s">
        <v>7882</v>
      </c>
      <c r="R40" s="80"/>
      <c r="S40" s="80"/>
      <c r="T40" s="85" t="s">
        <v>7900</v>
      </c>
      <c r="U40" s="80"/>
      <c r="V40" s="83" t="str">
        <f>HYPERLINK("https://pbs.twimg.com/profile_images/1197135188473475074/8svI-1EO_normal.jpg")</f>
        <v>https://pbs.twimg.com/profile_images/1197135188473475074/8svI-1EO_normal.jpg</v>
      </c>
      <c r="W40" s="82">
        <v>44396.76405092593</v>
      </c>
      <c r="X40" s="88">
        <v>44396</v>
      </c>
      <c r="Y40" s="85" t="s">
        <v>7915</v>
      </c>
      <c r="Z40" s="83" t="str">
        <f>HYPERLINK("https://twitter.com/cybersecurityn8/status/1417187540411437070")</f>
        <v>https://twitter.com/cybersecurityn8/status/1417187540411437070</v>
      </c>
      <c r="AA40" s="80"/>
      <c r="AB40" s="80"/>
      <c r="AC40" s="85" t="s">
        <v>7954</v>
      </c>
      <c r="AD40" s="80"/>
      <c r="AE40" s="80" t="b">
        <v>0</v>
      </c>
      <c r="AF40" s="80">
        <v>0</v>
      </c>
      <c r="AG40" s="85" t="s">
        <v>253</v>
      </c>
      <c r="AH40" s="80" t="b">
        <v>0</v>
      </c>
      <c r="AI40" s="80" t="s">
        <v>254</v>
      </c>
      <c r="AJ40" s="80"/>
      <c r="AK40" s="85" t="s">
        <v>253</v>
      </c>
      <c r="AL40" s="80" t="b">
        <v>0</v>
      </c>
      <c r="AM40" s="80">
        <v>4</v>
      </c>
      <c r="AN40" s="85" t="s">
        <v>7979</v>
      </c>
      <c r="AO40" s="85" t="s">
        <v>7776</v>
      </c>
      <c r="AP40" s="80" t="b">
        <v>0</v>
      </c>
      <c r="AQ40" s="85" t="s">
        <v>7979</v>
      </c>
      <c r="AR40" s="80" t="s">
        <v>212</v>
      </c>
      <c r="AS40" s="80">
        <v>0</v>
      </c>
      <c r="AT40" s="80">
        <v>0</v>
      </c>
      <c r="AU40" s="80"/>
      <c r="AV40" s="80"/>
      <c r="AW40" s="80"/>
      <c r="AX40" s="80"/>
      <c r="AY40" s="80"/>
      <c r="AZ40" s="80"/>
      <c r="BA40" s="80"/>
      <c r="BB40" s="80"/>
      <c r="BC40" s="80">
        <v>2</v>
      </c>
      <c r="BD40" s="79" t="str">
        <f>REPLACE(INDEX(GroupVertices[Group],MATCH(Edges99[[#This Row],[Vertex 1]],GroupVertices[Vertex],0)),1,1,"")</f>
        <v>2</v>
      </c>
      <c r="BE40" s="79" t="str">
        <f>REPLACE(INDEX(GroupVertices[Group],MATCH(Edges99[[#This Row],[Vertex 2]],GroupVertices[Vertex],0)),1,1,"")</f>
        <v>2</v>
      </c>
      <c r="BF40" s="49"/>
      <c r="BG40" s="50"/>
      <c r="BH40" s="49"/>
      <c r="BI40" s="50"/>
      <c r="BJ40" s="49"/>
      <c r="BK40" s="50"/>
      <c r="BL40" s="49"/>
      <c r="BM40" s="50"/>
      <c r="BN40" s="49"/>
    </row>
    <row r="41" spans="1:66" ht="15">
      <c r="A41" s="65" t="s">
        <v>7765</v>
      </c>
      <c r="B41" s="65" t="s">
        <v>7864</v>
      </c>
      <c r="C41" s="66"/>
      <c r="D41" s="67"/>
      <c r="E41" s="68"/>
      <c r="F41" s="69"/>
      <c r="G41" s="66"/>
      <c r="H41" s="70"/>
      <c r="I41" s="71"/>
      <c r="J41" s="71"/>
      <c r="K41" s="35" t="s">
        <v>65</v>
      </c>
      <c r="L41" s="78">
        <v>41</v>
      </c>
      <c r="M41" s="78"/>
      <c r="N41" s="73"/>
      <c r="O41" s="80" t="s">
        <v>252</v>
      </c>
      <c r="P41" s="82">
        <v>44396.76405092593</v>
      </c>
      <c r="Q41" s="80" t="s">
        <v>7882</v>
      </c>
      <c r="R41" s="80"/>
      <c r="S41" s="80"/>
      <c r="T41" s="85" t="s">
        <v>7900</v>
      </c>
      <c r="U41" s="80"/>
      <c r="V41" s="83" t="str">
        <f>HYPERLINK("https://pbs.twimg.com/profile_images/1197135188473475074/8svI-1EO_normal.jpg")</f>
        <v>https://pbs.twimg.com/profile_images/1197135188473475074/8svI-1EO_normal.jpg</v>
      </c>
      <c r="W41" s="82">
        <v>44396.76405092593</v>
      </c>
      <c r="X41" s="88">
        <v>44396</v>
      </c>
      <c r="Y41" s="85" t="s">
        <v>7915</v>
      </c>
      <c r="Z41" s="83" t="str">
        <f>HYPERLINK("https://twitter.com/cybersecurityn8/status/1417187540411437070")</f>
        <v>https://twitter.com/cybersecurityn8/status/1417187540411437070</v>
      </c>
      <c r="AA41" s="80"/>
      <c r="AB41" s="80"/>
      <c r="AC41" s="85" t="s">
        <v>7954</v>
      </c>
      <c r="AD41" s="80"/>
      <c r="AE41" s="80" t="b">
        <v>0</v>
      </c>
      <c r="AF41" s="80">
        <v>0</v>
      </c>
      <c r="AG41" s="85" t="s">
        <v>253</v>
      </c>
      <c r="AH41" s="80" t="b">
        <v>0</v>
      </c>
      <c r="AI41" s="80" t="s">
        <v>254</v>
      </c>
      <c r="AJ41" s="80"/>
      <c r="AK41" s="85" t="s">
        <v>253</v>
      </c>
      <c r="AL41" s="80" t="b">
        <v>0</v>
      </c>
      <c r="AM41" s="80">
        <v>4</v>
      </c>
      <c r="AN41" s="85" t="s">
        <v>7979</v>
      </c>
      <c r="AO41" s="85" t="s">
        <v>7776</v>
      </c>
      <c r="AP41" s="80" t="b">
        <v>0</v>
      </c>
      <c r="AQ41" s="85" t="s">
        <v>7979</v>
      </c>
      <c r="AR41" s="80" t="s">
        <v>212</v>
      </c>
      <c r="AS41" s="80">
        <v>0</v>
      </c>
      <c r="AT41" s="80">
        <v>0</v>
      </c>
      <c r="AU41" s="80"/>
      <c r="AV41" s="80"/>
      <c r="AW41" s="80"/>
      <c r="AX41" s="80"/>
      <c r="AY41" s="80"/>
      <c r="AZ41" s="80"/>
      <c r="BA41" s="80"/>
      <c r="BB41" s="80"/>
      <c r="BC41" s="80">
        <v>2</v>
      </c>
      <c r="BD41" s="79" t="str">
        <f>REPLACE(INDEX(GroupVertices[Group],MATCH(Edges99[[#This Row],[Vertex 1]],GroupVertices[Vertex],0)),1,1,"")</f>
        <v>2</v>
      </c>
      <c r="BE41" s="79" t="str">
        <f>REPLACE(INDEX(GroupVertices[Group],MATCH(Edges99[[#This Row],[Vertex 2]],GroupVertices[Vertex],0)),1,1,"")</f>
        <v>2</v>
      </c>
      <c r="BF41" s="49">
        <v>0</v>
      </c>
      <c r="BG41" s="50">
        <v>0</v>
      </c>
      <c r="BH41" s="49">
        <v>0</v>
      </c>
      <c r="BI41" s="50">
        <v>0</v>
      </c>
      <c r="BJ41" s="49">
        <v>0</v>
      </c>
      <c r="BK41" s="50">
        <v>0</v>
      </c>
      <c r="BL41" s="49">
        <v>27</v>
      </c>
      <c r="BM41" s="50">
        <v>100</v>
      </c>
      <c r="BN41" s="49">
        <v>27</v>
      </c>
    </row>
    <row r="42" spans="1:66" ht="15">
      <c r="A42" s="65" t="s">
        <v>7766</v>
      </c>
      <c r="B42" s="65" t="s">
        <v>7869</v>
      </c>
      <c r="C42" s="66"/>
      <c r="D42" s="67"/>
      <c r="E42" s="68"/>
      <c r="F42" s="69"/>
      <c r="G42" s="66"/>
      <c r="H42" s="70"/>
      <c r="I42" s="71"/>
      <c r="J42" s="71"/>
      <c r="K42" s="35" t="s">
        <v>65</v>
      </c>
      <c r="L42" s="78">
        <v>42</v>
      </c>
      <c r="M42" s="78"/>
      <c r="N42" s="73"/>
      <c r="O42" s="80" t="s">
        <v>251</v>
      </c>
      <c r="P42" s="82">
        <v>44396.76425925926</v>
      </c>
      <c r="Q42" s="80" t="s">
        <v>7882</v>
      </c>
      <c r="R42" s="80"/>
      <c r="S42" s="80"/>
      <c r="T42" s="85" t="s">
        <v>7900</v>
      </c>
      <c r="U42" s="80"/>
      <c r="V42" s="83" t="str">
        <f>HYPERLINK("https://pbs.twimg.com/profile_images/710735123876982784/GjV7JWMk_normal.jpg")</f>
        <v>https://pbs.twimg.com/profile_images/710735123876982784/GjV7JWMk_normal.jpg</v>
      </c>
      <c r="W42" s="82">
        <v>44396.76425925926</v>
      </c>
      <c r="X42" s="88">
        <v>44396</v>
      </c>
      <c r="Y42" s="85" t="s">
        <v>7747</v>
      </c>
      <c r="Z42" s="83" t="str">
        <f>HYPERLINK("https://twitter.com/sectest9/status/1417187615661445142")</f>
        <v>https://twitter.com/sectest9/status/1417187615661445142</v>
      </c>
      <c r="AA42" s="80"/>
      <c r="AB42" s="80"/>
      <c r="AC42" s="85" t="s">
        <v>7955</v>
      </c>
      <c r="AD42" s="80"/>
      <c r="AE42" s="80" t="b">
        <v>0</v>
      </c>
      <c r="AF42" s="80">
        <v>0</v>
      </c>
      <c r="AG42" s="85" t="s">
        <v>253</v>
      </c>
      <c r="AH42" s="80" t="b">
        <v>0</v>
      </c>
      <c r="AI42" s="80" t="s">
        <v>254</v>
      </c>
      <c r="AJ42" s="80"/>
      <c r="AK42" s="85" t="s">
        <v>253</v>
      </c>
      <c r="AL42" s="80" t="b">
        <v>0</v>
      </c>
      <c r="AM42" s="80">
        <v>4</v>
      </c>
      <c r="AN42" s="85" t="s">
        <v>7979</v>
      </c>
      <c r="AO42" s="85" t="s">
        <v>7777</v>
      </c>
      <c r="AP42" s="80" t="b">
        <v>0</v>
      </c>
      <c r="AQ42" s="85" t="s">
        <v>7979</v>
      </c>
      <c r="AR42" s="80" t="s">
        <v>212</v>
      </c>
      <c r="AS42" s="80">
        <v>0</v>
      </c>
      <c r="AT42" s="80">
        <v>0</v>
      </c>
      <c r="AU42" s="80"/>
      <c r="AV42" s="80"/>
      <c r="AW42" s="80"/>
      <c r="AX42" s="80"/>
      <c r="AY42" s="80"/>
      <c r="AZ42" s="80"/>
      <c r="BA42" s="80"/>
      <c r="BB42" s="80"/>
      <c r="BC42" s="80">
        <v>1</v>
      </c>
      <c r="BD42" s="79" t="str">
        <f>REPLACE(INDEX(GroupVertices[Group],MATCH(Edges99[[#This Row],[Vertex 1]],GroupVertices[Vertex],0)),1,1,"")</f>
        <v>2</v>
      </c>
      <c r="BE42" s="79" t="str">
        <f>REPLACE(INDEX(GroupVertices[Group],MATCH(Edges99[[#This Row],[Vertex 2]],GroupVertices[Vertex],0)),1,1,"")</f>
        <v>2</v>
      </c>
      <c r="BF42" s="49"/>
      <c r="BG42" s="50"/>
      <c r="BH42" s="49"/>
      <c r="BI42" s="50"/>
      <c r="BJ42" s="49"/>
      <c r="BK42" s="50"/>
      <c r="BL42" s="49"/>
      <c r="BM42" s="50"/>
      <c r="BN42" s="49"/>
    </row>
    <row r="43" spans="1:66" ht="15">
      <c r="A43" s="65" t="s">
        <v>7766</v>
      </c>
      <c r="B43" s="65" t="s">
        <v>7870</v>
      </c>
      <c r="C43" s="66"/>
      <c r="D43" s="67"/>
      <c r="E43" s="68"/>
      <c r="F43" s="69"/>
      <c r="G43" s="66"/>
      <c r="H43" s="70"/>
      <c r="I43" s="71"/>
      <c r="J43" s="71"/>
      <c r="K43" s="35" t="s">
        <v>65</v>
      </c>
      <c r="L43" s="78">
        <v>43</v>
      </c>
      <c r="M43" s="78"/>
      <c r="N43" s="73"/>
      <c r="O43" s="80" t="s">
        <v>251</v>
      </c>
      <c r="P43" s="82">
        <v>44396.76425925926</v>
      </c>
      <c r="Q43" s="80" t="s">
        <v>7882</v>
      </c>
      <c r="R43" s="80"/>
      <c r="S43" s="80"/>
      <c r="T43" s="85" t="s">
        <v>7900</v>
      </c>
      <c r="U43" s="80"/>
      <c r="V43" s="83" t="str">
        <f>HYPERLINK("https://pbs.twimg.com/profile_images/710735123876982784/GjV7JWMk_normal.jpg")</f>
        <v>https://pbs.twimg.com/profile_images/710735123876982784/GjV7JWMk_normal.jpg</v>
      </c>
      <c r="W43" s="82">
        <v>44396.76425925926</v>
      </c>
      <c r="X43" s="88">
        <v>44396</v>
      </c>
      <c r="Y43" s="85" t="s">
        <v>7747</v>
      </c>
      <c r="Z43" s="83" t="str">
        <f>HYPERLINK("https://twitter.com/sectest9/status/1417187615661445142")</f>
        <v>https://twitter.com/sectest9/status/1417187615661445142</v>
      </c>
      <c r="AA43" s="80"/>
      <c r="AB43" s="80"/>
      <c r="AC43" s="85" t="s">
        <v>7955</v>
      </c>
      <c r="AD43" s="80"/>
      <c r="AE43" s="80" t="b">
        <v>0</v>
      </c>
      <c r="AF43" s="80">
        <v>0</v>
      </c>
      <c r="AG43" s="85" t="s">
        <v>253</v>
      </c>
      <c r="AH43" s="80" t="b">
        <v>0</v>
      </c>
      <c r="AI43" s="80" t="s">
        <v>254</v>
      </c>
      <c r="AJ43" s="80"/>
      <c r="AK43" s="85" t="s">
        <v>253</v>
      </c>
      <c r="AL43" s="80" t="b">
        <v>0</v>
      </c>
      <c r="AM43" s="80">
        <v>4</v>
      </c>
      <c r="AN43" s="85" t="s">
        <v>7979</v>
      </c>
      <c r="AO43" s="85" t="s">
        <v>7777</v>
      </c>
      <c r="AP43" s="80" t="b">
        <v>0</v>
      </c>
      <c r="AQ43" s="85" t="s">
        <v>7979</v>
      </c>
      <c r="AR43" s="80" t="s">
        <v>212</v>
      </c>
      <c r="AS43" s="80">
        <v>0</v>
      </c>
      <c r="AT43" s="80">
        <v>0</v>
      </c>
      <c r="AU43" s="80"/>
      <c r="AV43" s="80"/>
      <c r="AW43" s="80"/>
      <c r="AX43" s="80"/>
      <c r="AY43" s="80"/>
      <c r="AZ43" s="80"/>
      <c r="BA43" s="80"/>
      <c r="BB43" s="80"/>
      <c r="BC43" s="80">
        <v>1</v>
      </c>
      <c r="BD43" s="79" t="str">
        <f>REPLACE(INDEX(GroupVertices[Group],MATCH(Edges99[[#This Row],[Vertex 1]],GroupVertices[Vertex],0)),1,1,"")</f>
        <v>2</v>
      </c>
      <c r="BE43" s="79" t="str">
        <f>REPLACE(INDEX(GroupVertices[Group],MATCH(Edges99[[#This Row],[Vertex 2]],GroupVertices[Vertex],0)),1,1,"")</f>
        <v>2</v>
      </c>
      <c r="BF43" s="49"/>
      <c r="BG43" s="50"/>
      <c r="BH43" s="49"/>
      <c r="BI43" s="50"/>
      <c r="BJ43" s="49"/>
      <c r="BK43" s="50"/>
      <c r="BL43" s="49"/>
      <c r="BM43" s="50"/>
      <c r="BN43" s="49"/>
    </row>
    <row r="44" spans="1:66" ht="15">
      <c r="A44" s="65" t="s">
        <v>7766</v>
      </c>
      <c r="B44" s="65" t="s">
        <v>7871</v>
      </c>
      <c r="C44" s="66"/>
      <c r="D44" s="67"/>
      <c r="E44" s="68"/>
      <c r="F44" s="69"/>
      <c r="G44" s="66"/>
      <c r="H44" s="70"/>
      <c r="I44" s="71"/>
      <c r="J44" s="71"/>
      <c r="K44" s="35" t="s">
        <v>65</v>
      </c>
      <c r="L44" s="78">
        <v>44</v>
      </c>
      <c r="M44" s="78"/>
      <c r="N44" s="73"/>
      <c r="O44" s="80" t="s">
        <v>251</v>
      </c>
      <c r="P44" s="82">
        <v>44396.76425925926</v>
      </c>
      <c r="Q44" s="80" t="s">
        <v>7882</v>
      </c>
      <c r="R44" s="80"/>
      <c r="S44" s="80"/>
      <c r="T44" s="85" t="s">
        <v>7900</v>
      </c>
      <c r="U44" s="80"/>
      <c r="V44" s="83" t="str">
        <f>HYPERLINK("https://pbs.twimg.com/profile_images/710735123876982784/GjV7JWMk_normal.jpg")</f>
        <v>https://pbs.twimg.com/profile_images/710735123876982784/GjV7JWMk_normal.jpg</v>
      </c>
      <c r="W44" s="82">
        <v>44396.76425925926</v>
      </c>
      <c r="X44" s="88">
        <v>44396</v>
      </c>
      <c r="Y44" s="85" t="s">
        <v>7747</v>
      </c>
      <c r="Z44" s="83" t="str">
        <f>HYPERLINK("https://twitter.com/sectest9/status/1417187615661445142")</f>
        <v>https://twitter.com/sectest9/status/1417187615661445142</v>
      </c>
      <c r="AA44" s="80"/>
      <c r="AB44" s="80"/>
      <c r="AC44" s="85" t="s">
        <v>7955</v>
      </c>
      <c r="AD44" s="80"/>
      <c r="AE44" s="80" t="b">
        <v>0</v>
      </c>
      <c r="AF44" s="80">
        <v>0</v>
      </c>
      <c r="AG44" s="85" t="s">
        <v>253</v>
      </c>
      <c r="AH44" s="80" t="b">
        <v>0</v>
      </c>
      <c r="AI44" s="80" t="s">
        <v>254</v>
      </c>
      <c r="AJ44" s="80"/>
      <c r="AK44" s="85" t="s">
        <v>253</v>
      </c>
      <c r="AL44" s="80" t="b">
        <v>0</v>
      </c>
      <c r="AM44" s="80">
        <v>4</v>
      </c>
      <c r="AN44" s="85" t="s">
        <v>7979</v>
      </c>
      <c r="AO44" s="85" t="s">
        <v>7777</v>
      </c>
      <c r="AP44" s="80" t="b">
        <v>0</v>
      </c>
      <c r="AQ44" s="85" t="s">
        <v>7979</v>
      </c>
      <c r="AR44" s="80" t="s">
        <v>212</v>
      </c>
      <c r="AS44" s="80">
        <v>0</v>
      </c>
      <c r="AT44" s="80">
        <v>0</v>
      </c>
      <c r="AU44" s="80"/>
      <c r="AV44" s="80"/>
      <c r="AW44" s="80"/>
      <c r="AX44" s="80"/>
      <c r="AY44" s="80"/>
      <c r="AZ44" s="80"/>
      <c r="BA44" s="80"/>
      <c r="BB44" s="80"/>
      <c r="BC44" s="80">
        <v>1</v>
      </c>
      <c r="BD44" s="79" t="str">
        <f>REPLACE(INDEX(GroupVertices[Group],MATCH(Edges99[[#This Row],[Vertex 1]],GroupVertices[Vertex],0)),1,1,"")</f>
        <v>2</v>
      </c>
      <c r="BE44" s="79" t="str">
        <f>REPLACE(INDEX(GroupVertices[Group],MATCH(Edges99[[#This Row],[Vertex 2]],GroupVertices[Vertex],0)),1,1,"")</f>
        <v>2</v>
      </c>
      <c r="BF44" s="49"/>
      <c r="BG44" s="50"/>
      <c r="BH44" s="49"/>
      <c r="BI44" s="50"/>
      <c r="BJ44" s="49"/>
      <c r="BK44" s="50"/>
      <c r="BL44" s="49"/>
      <c r="BM44" s="50"/>
      <c r="BN44" s="49"/>
    </row>
    <row r="45" spans="1:66" ht="15">
      <c r="A45" s="65" t="s">
        <v>7766</v>
      </c>
      <c r="B45" s="65" t="s">
        <v>7872</v>
      </c>
      <c r="C45" s="66"/>
      <c r="D45" s="67"/>
      <c r="E45" s="68"/>
      <c r="F45" s="69"/>
      <c r="G45" s="66"/>
      <c r="H45" s="70"/>
      <c r="I45" s="71"/>
      <c r="J45" s="71"/>
      <c r="K45" s="35" t="s">
        <v>65</v>
      </c>
      <c r="L45" s="78">
        <v>45</v>
      </c>
      <c r="M45" s="78"/>
      <c r="N45" s="73"/>
      <c r="O45" s="80" t="s">
        <v>251</v>
      </c>
      <c r="P45" s="82">
        <v>44396.76425925926</v>
      </c>
      <c r="Q45" s="80" t="s">
        <v>7882</v>
      </c>
      <c r="R45" s="80"/>
      <c r="S45" s="80"/>
      <c r="T45" s="85" t="s">
        <v>7900</v>
      </c>
      <c r="U45" s="80"/>
      <c r="V45" s="83" t="str">
        <f>HYPERLINK("https://pbs.twimg.com/profile_images/710735123876982784/GjV7JWMk_normal.jpg")</f>
        <v>https://pbs.twimg.com/profile_images/710735123876982784/GjV7JWMk_normal.jpg</v>
      </c>
      <c r="W45" s="82">
        <v>44396.76425925926</v>
      </c>
      <c r="X45" s="88">
        <v>44396</v>
      </c>
      <c r="Y45" s="85" t="s">
        <v>7747</v>
      </c>
      <c r="Z45" s="83" t="str">
        <f>HYPERLINK("https://twitter.com/sectest9/status/1417187615661445142")</f>
        <v>https://twitter.com/sectest9/status/1417187615661445142</v>
      </c>
      <c r="AA45" s="80"/>
      <c r="AB45" s="80"/>
      <c r="AC45" s="85" t="s">
        <v>7955</v>
      </c>
      <c r="AD45" s="80"/>
      <c r="AE45" s="80" t="b">
        <v>0</v>
      </c>
      <c r="AF45" s="80">
        <v>0</v>
      </c>
      <c r="AG45" s="85" t="s">
        <v>253</v>
      </c>
      <c r="AH45" s="80" t="b">
        <v>0</v>
      </c>
      <c r="AI45" s="80" t="s">
        <v>254</v>
      </c>
      <c r="AJ45" s="80"/>
      <c r="AK45" s="85" t="s">
        <v>253</v>
      </c>
      <c r="AL45" s="80" t="b">
        <v>0</v>
      </c>
      <c r="AM45" s="80">
        <v>4</v>
      </c>
      <c r="AN45" s="85" t="s">
        <v>7979</v>
      </c>
      <c r="AO45" s="85" t="s">
        <v>7777</v>
      </c>
      <c r="AP45" s="80" t="b">
        <v>0</v>
      </c>
      <c r="AQ45" s="85" t="s">
        <v>7979</v>
      </c>
      <c r="AR45" s="80" t="s">
        <v>212</v>
      </c>
      <c r="AS45" s="80">
        <v>0</v>
      </c>
      <c r="AT45" s="80">
        <v>0</v>
      </c>
      <c r="AU45" s="80"/>
      <c r="AV45" s="80"/>
      <c r="AW45" s="80"/>
      <c r="AX45" s="80"/>
      <c r="AY45" s="80"/>
      <c r="AZ45" s="80"/>
      <c r="BA45" s="80"/>
      <c r="BB45" s="80"/>
      <c r="BC45" s="80">
        <v>1</v>
      </c>
      <c r="BD45" s="79" t="str">
        <f>REPLACE(INDEX(GroupVertices[Group],MATCH(Edges99[[#This Row],[Vertex 1]],GroupVertices[Vertex],0)),1,1,"")</f>
        <v>2</v>
      </c>
      <c r="BE45" s="79" t="str">
        <f>REPLACE(INDEX(GroupVertices[Group],MATCH(Edges99[[#This Row],[Vertex 2]],GroupVertices[Vertex],0)),1,1,"")</f>
        <v>2</v>
      </c>
      <c r="BF45" s="49"/>
      <c r="BG45" s="50"/>
      <c r="BH45" s="49"/>
      <c r="BI45" s="50"/>
      <c r="BJ45" s="49"/>
      <c r="BK45" s="50"/>
      <c r="BL45" s="49"/>
      <c r="BM45" s="50"/>
      <c r="BN45" s="49"/>
    </row>
    <row r="46" spans="1:66" ht="15">
      <c r="A46" s="65" t="s">
        <v>7766</v>
      </c>
      <c r="B46" s="65" t="s">
        <v>7863</v>
      </c>
      <c r="C46" s="66"/>
      <c r="D46" s="67"/>
      <c r="E46" s="68"/>
      <c r="F46" s="69"/>
      <c r="G46" s="66"/>
      <c r="H46" s="70"/>
      <c r="I46" s="71"/>
      <c r="J46" s="71"/>
      <c r="K46" s="35" t="s">
        <v>65</v>
      </c>
      <c r="L46" s="78">
        <v>46</v>
      </c>
      <c r="M46" s="78"/>
      <c r="N46" s="73"/>
      <c r="O46" s="80" t="s">
        <v>251</v>
      </c>
      <c r="P46" s="82">
        <v>44396.76425925926</v>
      </c>
      <c r="Q46" s="80" t="s">
        <v>7882</v>
      </c>
      <c r="R46" s="80"/>
      <c r="S46" s="80"/>
      <c r="T46" s="85" t="s">
        <v>7900</v>
      </c>
      <c r="U46" s="80"/>
      <c r="V46" s="83" t="str">
        <f>HYPERLINK("https://pbs.twimg.com/profile_images/710735123876982784/GjV7JWMk_normal.jpg")</f>
        <v>https://pbs.twimg.com/profile_images/710735123876982784/GjV7JWMk_normal.jpg</v>
      </c>
      <c r="W46" s="82">
        <v>44396.76425925926</v>
      </c>
      <c r="X46" s="88">
        <v>44396</v>
      </c>
      <c r="Y46" s="85" t="s">
        <v>7747</v>
      </c>
      <c r="Z46" s="83" t="str">
        <f>HYPERLINK("https://twitter.com/sectest9/status/1417187615661445142")</f>
        <v>https://twitter.com/sectest9/status/1417187615661445142</v>
      </c>
      <c r="AA46" s="80"/>
      <c r="AB46" s="80"/>
      <c r="AC46" s="85" t="s">
        <v>7955</v>
      </c>
      <c r="AD46" s="80"/>
      <c r="AE46" s="80" t="b">
        <v>0</v>
      </c>
      <c r="AF46" s="80">
        <v>0</v>
      </c>
      <c r="AG46" s="85" t="s">
        <v>253</v>
      </c>
      <c r="AH46" s="80" t="b">
        <v>0</v>
      </c>
      <c r="AI46" s="80" t="s">
        <v>254</v>
      </c>
      <c r="AJ46" s="80"/>
      <c r="AK46" s="85" t="s">
        <v>253</v>
      </c>
      <c r="AL46" s="80" t="b">
        <v>0</v>
      </c>
      <c r="AM46" s="80">
        <v>4</v>
      </c>
      <c r="AN46" s="85" t="s">
        <v>7979</v>
      </c>
      <c r="AO46" s="85" t="s">
        <v>7777</v>
      </c>
      <c r="AP46" s="80" t="b">
        <v>0</v>
      </c>
      <c r="AQ46" s="85" t="s">
        <v>7979</v>
      </c>
      <c r="AR46" s="80" t="s">
        <v>212</v>
      </c>
      <c r="AS46" s="80">
        <v>0</v>
      </c>
      <c r="AT46" s="80">
        <v>0</v>
      </c>
      <c r="AU46" s="80"/>
      <c r="AV46" s="80"/>
      <c r="AW46" s="80"/>
      <c r="AX46" s="80"/>
      <c r="AY46" s="80"/>
      <c r="AZ46" s="80"/>
      <c r="BA46" s="80"/>
      <c r="BB46" s="80"/>
      <c r="BC46" s="80">
        <v>1</v>
      </c>
      <c r="BD46" s="79" t="str">
        <f>REPLACE(INDEX(GroupVertices[Group],MATCH(Edges99[[#This Row],[Vertex 1]],GroupVertices[Vertex],0)),1,1,"")</f>
        <v>2</v>
      </c>
      <c r="BE46" s="79" t="str">
        <f>REPLACE(INDEX(GroupVertices[Group],MATCH(Edges99[[#This Row],[Vertex 2]],GroupVertices[Vertex],0)),1,1,"")</f>
        <v>2</v>
      </c>
      <c r="BF46" s="49"/>
      <c r="BG46" s="50"/>
      <c r="BH46" s="49"/>
      <c r="BI46" s="50"/>
      <c r="BJ46" s="49"/>
      <c r="BK46" s="50"/>
      <c r="BL46" s="49"/>
      <c r="BM46" s="50"/>
      <c r="BN46" s="49"/>
    </row>
    <row r="47" spans="1:66" ht="15">
      <c r="A47" s="65" t="s">
        <v>7766</v>
      </c>
      <c r="B47" s="65" t="s">
        <v>7864</v>
      </c>
      <c r="C47" s="66"/>
      <c r="D47" s="67"/>
      <c r="E47" s="68"/>
      <c r="F47" s="69"/>
      <c r="G47" s="66"/>
      <c r="H47" s="70"/>
      <c r="I47" s="71"/>
      <c r="J47" s="71"/>
      <c r="K47" s="35" t="s">
        <v>65</v>
      </c>
      <c r="L47" s="78">
        <v>47</v>
      </c>
      <c r="M47" s="78"/>
      <c r="N47" s="73"/>
      <c r="O47" s="80" t="s">
        <v>252</v>
      </c>
      <c r="P47" s="82">
        <v>44396.76425925926</v>
      </c>
      <c r="Q47" s="80" t="s">
        <v>7882</v>
      </c>
      <c r="R47" s="80"/>
      <c r="S47" s="80"/>
      <c r="T47" s="85" t="s">
        <v>7900</v>
      </c>
      <c r="U47" s="80"/>
      <c r="V47" s="83" t="str">
        <f>HYPERLINK("https://pbs.twimg.com/profile_images/710735123876982784/GjV7JWMk_normal.jpg")</f>
        <v>https://pbs.twimg.com/profile_images/710735123876982784/GjV7JWMk_normal.jpg</v>
      </c>
      <c r="W47" s="82">
        <v>44396.76425925926</v>
      </c>
      <c r="X47" s="88">
        <v>44396</v>
      </c>
      <c r="Y47" s="85" t="s">
        <v>7747</v>
      </c>
      <c r="Z47" s="83" t="str">
        <f>HYPERLINK("https://twitter.com/sectest9/status/1417187615661445142")</f>
        <v>https://twitter.com/sectest9/status/1417187615661445142</v>
      </c>
      <c r="AA47" s="80"/>
      <c r="AB47" s="80"/>
      <c r="AC47" s="85" t="s">
        <v>7955</v>
      </c>
      <c r="AD47" s="80"/>
      <c r="AE47" s="80" t="b">
        <v>0</v>
      </c>
      <c r="AF47" s="80">
        <v>0</v>
      </c>
      <c r="AG47" s="85" t="s">
        <v>253</v>
      </c>
      <c r="AH47" s="80" t="b">
        <v>0</v>
      </c>
      <c r="AI47" s="80" t="s">
        <v>254</v>
      </c>
      <c r="AJ47" s="80"/>
      <c r="AK47" s="85" t="s">
        <v>253</v>
      </c>
      <c r="AL47" s="80" t="b">
        <v>0</v>
      </c>
      <c r="AM47" s="80">
        <v>4</v>
      </c>
      <c r="AN47" s="85" t="s">
        <v>7979</v>
      </c>
      <c r="AO47" s="85" t="s">
        <v>7777</v>
      </c>
      <c r="AP47" s="80" t="b">
        <v>0</v>
      </c>
      <c r="AQ47" s="85" t="s">
        <v>7979</v>
      </c>
      <c r="AR47" s="80" t="s">
        <v>212</v>
      </c>
      <c r="AS47" s="80">
        <v>0</v>
      </c>
      <c r="AT47" s="80">
        <v>0</v>
      </c>
      <c r="AU47" s="80"/>
      <c r="AV47" s="80"/>
      <c r="AW47" s="80"/>
      <c r="AX47" s="80"/>
      <c r="AY47" s="80"/>
      <c r="AZ47" s="80"/>
      <c r="BA47" s="80"/>
      <c r="BB47" s="80"/>
      <c r="BC47" s="80">
        <v>1</v>
      </c>
      <c r="BD47" s="79" t="str">
        <f>REPLACE(INDEX(GroupVertices[Group],MATCH(Edges99[[#This Row],[Vertex 1]],GroupVertices[Vertex],0)),1,1,"")</f>
        <v>2</v>
      </c>
      <c r="BE47" s="79" t="str">
        <f>REPLACE(INDEX(GroupVertices[Group],MATCH(Edges99[[#This Row],[Vertex 2]],GroupVertices[Vertex],0)),1,1,"")</f>
        <v>2</v>
      </c>
      <c r="BF47" s="49">
        <v>0</v>
      </c>
      <c r="BG47" s="50">
        <v>0</v>
      </c>
      <c r="BH47" s="49">
        <v>0</v>
      </c>
      <c r="BI47" s="50">
        <v>0</v>
      </c>
      <c r="BJ47" s="49">
        <v>0</v>
      </c>
      <c r="BK47" s="50">
        <v>0</v>
      </c>
      <c r="BL47" s="49">
        <v>27</v>
      </c>
      <c r="BM47" s="50">
        <v>100</v>
      </c>
      <c r="BN47" s="49">
        <v>27</v>
      </c>
    </row>
    <row r="48" spans="1:66" ht="15">
      <c r="A48" s="65" t="s">
        <v>7857</v>
      </c>
      <c r="B48" s="65" t="s">
        <v>7868</v>
      </c>
      <c r="C48" s="66"/>
      <c r="D48" s="67"/>
      <c r="E48" s="68"/>
      <c r="F48" s="69"/>
      <c r="G48" s="66"/>
      <c r="H48" s="70"/>
      <c r="I48" s="71"/>
      <c r="J48" s="71"/>
      <c r="K48" s="35" t="s">
        <v>65</v>
      </c>
      <c r="L48" s="78">
        <v>48</v>
      </c>
      <c r="M48" s="78"/>
      <c r="N48" s="73"/>
      <c r="O48" s="80" t="s">
        <v>251</v>
      </c>
      <c r="P48" s="82">
        <v>44390.49182870371</v>
      </c>
      <c r="Q48" s="80" t="s">
        <v>7885</v>
      </c>
      <c r="R48" s="83" t="str">
        <f>HYPERLINK("https://www.youtube.com/watch?v=LZIzkVFb41M")</f>
        <v>https://www.youtube.com/watch?v=LZIzkVFb41M</v>
      </c>
      <c r="S48" s="80" t="s">
        <v>7768</v>
      </c>
      <c r="T48" s="85" t="s">
        <v>7902</v>
      </c>
      <c r="U48" s="80"/>
      <c r="V48" s="83" t="str">
        <f>HYPERLINK("https://pbs.twimg.com/profile_images/1335175975013912576/S8c0Y-aG_normal.jpg")</f>
        <v>https://pbs.twimg.com/profile_images/1335175975013912576/S8c0Y-aG_normal.jpg</v>
      </c>
      <c r="W48" s="82">
        <v>44390.49182870371</v>
      </c>
      <c r="X48" s="88">
        <v>44390</v>
      </c>
      <c r="Y48" s="85" t="s">
        <v>7916</v>
      </c>
      <c r="Z48" s="83" t="str">
        <f>HYPERLINK("https://twitter.com/diebo37rt/status/1414914564999847942")</f>
        <v>https://twitter.com/diebo37rt/status/1414914564999847942</v>
      </c>
      <c r="AA48" s="80"/>
      <c r="AB48" s="80"/>
      <c r="AC48" s="85" t="s">
        <v>7956</v>
      </c>
      <c r="AD48" s="80"/>
      <c r="AE48" s="80" t="b">
        <v>0</v>
      </c>
      <c r="AF48" s="80">
        <v>0</v>
      </c>
      <c r="AG48" s="85" t="s">
        <v>253</v>
      </c>
      <c r="AH48" s="80" t="b">
        <v>0</v>
      </c>
      <c r="AI48" s="80" t="s">
        <v>256</v>
      </c>
      <c r="AJ48" s="80"/>
      <c r="AK48" s="85" t="s">
        <v>253</v>
      </c>
      <c r="AL48" s="80" t="b">
        <v>0</v>
      </c>
      <c r="AM48" s="80">
        <v>42</v>
      </c>
      <c r="AN48" s="85" t="s">
        <v>7959</v>
      </c>
      <c r="AO48" s="85" t="s">
        <v>259</v>
      </c>
      <c r="AP48" s="80" t="b">
        <v>0</v>
      </c>
      <c r="AQ48" s="85" t="s">
        <v>7959</v>
      </c>
      <c r="AR48" s="80" t="s">
        <v>212</v>
      </c>
      <c r="AS48" s="80">
        <v>0</v>
      </c>
      <c r="AT48" s="80">
        <v>0</v>
      </c>
      <c r="AU48" s="80"/>
      <c r="AV48" s="80"/>
      <c r="AW48" s="80"/>
      <c r="AX48" s="80"/>
      <c r="AY48" s="80"/>
      <c r="AZ48" s="80"/>
      <c r="BA48" s="80"/>
      <c r="BB48" s="80"/>
      <c r="BC48" s="80">
        <v>3</v>
      </c>
      <c r="BD48" s="79" t="str">
        <f>REPLACE(INDEX(GroupVertices[Group],MATCH(Edges99[[#This Row],[Vertex 1]],GroupVertices[Vertex],0)),1,1,"")</f>
        <v>1</v>
      </c>
      <c r="BE48" s="79" t="str">
        <f>REPLACE(INDEX(GroupVertices[Group],MATCH(Edges99[[#This Row],[Vertex 2]],GroupVertices[Vertex],0)),1,1,"")</f>
        <v>1</v>
      </c>
      <c r="BF48" s="49"/>
      <c r="BG48" s="50"/>
      <c r="BH48" s="49"/>
      <c r="BI48" s="50"/>
      <c r="BJ48" s="49"/>
      <c r="BK48" s="50"/>
      <c r="BL48" s="49"/>
      <c r="BM48" s="50"/>
      <c r="BN48" s="49"/>
    </row>
    <row r="49" spans="1:66" ht="15">
      <c r="A49" s="65" t="s">
        <v>7857</v>
      </c>
      <c r="B49" s="65" t="s">
        <v>7858</v>
      </c>
      <c r="C49" s="66"/>
      <c r="D49" s="67"/>
      <c r="E49" s="68"/>
      <c r="F49" s="69"/>
      <c r="G49" s="66"/>
      <c r="H49" s="70"/>
      <c r="I49" s="71"/>
      <c r="J49" s="71"/>
      <c r="K49" s="35" t="s">
        <v>65</v>
      </c>
      <c r="L49" s="78">
        <v>49</v>
      </c>
      <c r="M49" s="78"/>
      <c r="N49" s="73"/>
      <c r="O49" s="80" t="s">
        <v>252</v>
      </c>
      <c r="P49" s="82">
        <v>44390.49182870371</v>
      </c>
      <c r="Q49" s="80" t="s">
        <v>7885</v>
      </c>
      <c r="R49" s="83" t="str">
        <f>HYPERLINK("https://www.youtube.com/watch?v=LZIzkVFb41M")</f>
        <v>https://www.youtube.com/watch?v=LZIzkVFb41M</v>
      </c>
      <c r="S49" s="80" t="s">
        <v>7768</v>
      </c>
      <c r="T49" s="85" t="s">
        <v>7902</v>
      </c>
      <c r="U49" s="80"/>
      <c r="V49" s="83" t="str">
        <f>HYPERLINK("https://pbs.twimg.com/profile_images/1335175975013912576/S8c0Y-aG_normal.jpg")</f>
        <v>https://pbs.twimg.com/profile_images/1335175975013912576/S8c0Y-aG_normal.jpg</v>
      </c>
      <c r="W49" s="82">
        <v>44390.49182870371</v>
      </c>
      <c r="X49" s="88">
        <v>44390</v>
      </c>
      <c r="Y49" s="85" t="s">
        <v>7916</v>
      </c>
      <c r="Z49" s="83" t="str">
        <f>HYPERLINK("https://twitter.com/diebo37rt/status/1414914564999847942")</f>
        <v>https://twitter.com/diebo37rt/status/1414914564999847942</v>
      </c>
      <c r="AA49" s="80"/>
      <c r="AB49" s="80"/>
      <c r="AC49" s="85" t="s">
        <v>7956</v>
      </c>
      <c r="AD49" s="80"/>
      <c r="AE49" s="80" t="b">
        <v>0</v>
      </c>
      <c r="AF49" s="80">
        <v>0</v>
      </c>
      <c r="AG49" s="85" t="s">
        <v>253</v>
      </c>
      <c r="AH49" s="80" t="b">
        <v>0</v>
      </c>
      <c r="AI49" s="80" t="s">
        <v>256</v>
      </c>
      <c r="AJ49" s="80"/>
      <c r="AK49" s="85" t="s">
        <v>253</v>
      </c>
      <c r="AL49" s="80" t="b">
        <v>0</v>
      </c>
      <c r="AM49" s="80">
        <v>42</v>
      </c>
      <c r="AN49" s="85" t="s">
        <v>7959</v>
      </c>
      <c r="AO49" s="85" t="s">
        <v>259</v>
      </c>
      <c r="AP49" s="80" t="b">
        <v>0</v>
      </c>
      <c r="AQ49" s="85" t="s">
        <v>7959</v>
      </c>
      <c r="AR49" s="80" t="s">
        <v>212</v>
      </c>
      <c r="AS49" s="80">
        <v>0</v>
      </c>
      <c r="AT49" s="80">
        <v>0</v>
      </c>
      <c r="AU49" s="80"/>
      <c r="AV49" s="80"/>
      <c r="AW49" s="80"/>
      <c r="AX49" s="80"/>
      <c r="AY49" s="80"/>
      <c r="AZ49" s="80"/>
      <c r="BA49" s="80"/>
      <c r="BB49" s="80"/>
      <c r="BC49" s="80">
        <v>3</v>
      </c>
      <c r="BD49" s="79" t="str">
        <f>REPLACE(INDEX(GroupVertices[Group],MATCH(Edges99[[#This Row],[Vertex 1]],GroupVertices[Vertex],0)),1,1,"")</f>
        <v>1</v>
      </c>
      <c r="BE49" s="79" t="str">
        <f>REPLACE(INDEX(GroupVertices[Group],MATCH(Edges99[[#This Row],[Vertex 2]],GroupVertices[Vertex],0)),1,1,"")</f>
        <v>1</v>
      </c>
      <c r="BF49" s="49">
        <v>0</v>
      </c>
      <c r="BG49" s="50">
        <v>0</v>
      </c>
      <c r="BH49" s="49">
        <v>0</v>
      </c>
      <c r="BI49" s="50">
        <v>0</v>
      </c>
      <c r="BJ49" s="49">
        <v>0</v>
      </c>
      <c r="BK49" s="50">
        <v>0</v>
      </c>
      <c r="BL49" s="49">
        <v>14</v>
      </c>
      <c r="BM49" s="50">
        <v>100</v>
      </c>
      <c r="BN49" s="49">
        <v>14</v>
      </c>
    </row>
    <row r="50" spans="1:66" ht="15">
      <c r="A50" s="65" t="s">
        <v>7857</v>
      </c>
      <c r="B50" s="65" t="s">
        <v>7868</v>
      </c>
      <c r="C50" s="66"/>
      <c r="D50" s="67"/>
      <c r="E50" s="68"/>
      <c r="F50" s="69"/>
      <c r="G50" s="66"/>
      <c r="H50" s="70"/>
      <c r="I50" s="71"/>
      <c r="J50" s="71"/>
      <c r="K50" s="35" t="s">
        <v>65</v>
      </c>
      <c r="L50" s="78">
        <v>50</v>
      </c>
      <c r="M50" s="78"/>
      <c r="N50" s="73"/>
      <c r="O50" s="80" t="s">
        <v>251</v>
      </c>
      <c r="P50" s="82">
        <v>44392.9515625</v>
      </c>
      <c r="Q50" s="80" t="s">
        <v>7885</v>
      </c>
      <c r="R50" s="83" t="str">
        <f>HYPERLINK("https://www.youtube.com/watch?v=LZIzkVFb41M")</f>
        <v>https://www.youtube.com/watch?v=LZIzkVFb41M</v>
      </c>
      <c r="S50" s="80" t="s">
        <v>7768</v>
      </c>
      <c r="T50" s="85" t="s">
        <v>7902</v>
      </c>
      <c r="U50" s="80"/>
      <c r="V50" s="83" t="str">
        <f>HYPERLINK("https://pbs.twimg.com/profile_images/1335175975013912576/S8c0Y-aG_normal.jpg")</f>
        <v>https://pbs.twimg.com/profile_images/1335175975013912576/S8c0Y-aG_normal.jpg</v>
      </c>
      <c r="W50" s="82">
        <v>44392.9515625</v>
      </c>
      <c r="X50" s="88">
        <v>44392</v>
      </c>
      <c r="Y50" s="85" t="s">
        <v>7917</v>
      </c>
      <c r="Z50" s="83" t="str">
        <f>HYPERLINK("https://twitter.com/diebo37rt/status/1415805940771733509")</f>
        <v>https://twitter.com/diebo37rt/status/1415805940771733509</v>
      </c>
      <c r="AA50" s="80"/>
      <c r="AB50" s="80"/>
      <c r="AC50" s="85" t="s">
        <v>7957</v>
      </c>
      <c r="AD50" s="80"/>
      <c r="AE50" s="80" t="b">
        <v>0</v>
      </c>
      <c r="AF50" s="80">
        <v>0</v>
      </c>
      <c r="AG50" s="85" t="s">
        <v>253</v>
      </c>
      <c r="AH50" s="80" t="b">
        <v>0</v>
      </c>
      <c r="AI50" s="80" t="s">
        <v>256</v>
      </c>
      <c r="AJ50" s="80"/>
      <c r="AK50" s="85" t="s">
        <v>253</v>
      </c>
      <c r="AL50" s="80" t="b">
        <v>0</v>
      </c>
      <c r="AM50" s="80">
        <v>42</v>
      </c>
      <c r="AN50" s="85" t="s">
        <v>7959</v>
      </c>
      <c r="AO50" s="85" t="s">
        <v>259</v>
      </c>
      <c r="AP50" s="80" t="b">
        <v>0</v>
      </c>
      <c r="AQ50" s="85" t="s">
        <v>7959</v>
      </c>
      <c r="AR50" s="80" t="s">
        <v>212</v>
      </c>
      <c r="AS50" s="80">
        <v>0</v>
      </c>
      <c r="AT50" s="80">
        <v>0</v>
      </c>
      <c r="AU50" s="80"/>
      <c r="AV50" s="80"/>
      <c r="AW50" s="80"/>
      <c r="AX50" s="80"/>
      <c r="AY50" s="80"/>
      <c r="AZ50" s="80"/>
      <c r="BA50" s="80"/>
      <c r="BB50" s="80"/>
      <c r="BC50" s="80">
        <v>3</v>
      </c>
      <c r="BD50" s="79" t="str">
        <f>REPLACE(INDEX(GroupVertices[Group],MATCH(Edges99[[#This Row],[Vertex 1]],GroupVertices[Vertex],0)),1,1,"")</f>
        <v>1</v>
      </c>
      <c r="BE50" s="79" t="str">
        <f>REPLACE(INDEX(GroupVertices[Group],MATCH(Edges99[[#This Row],[Vertex 2]],GroupVertices[Vertex],0)),1,1,"")</f>
        <v>1</v>
      </c>
      <c r="BF50" s="49"/>
      <c r="BG50" s="50"/>
      <c r="BH50" s="49"/>
      <c r="BI50" s="50"/>
      <c r="BJ50" s="49"/>
      <c r="BK50" s="50"/>
      <c r="BL50" s="49"/>
      <c r="BM50" s="50"/>
      <c r="BN50" s="49"/>
    </row>
    <row r="51" spans="1:66" ht="15">
      <c r="A51" s="65" t="s">
        <v>7857</v>
      </c>
      <c r="B51" s="65" t="s">
        <v>7858</v>
      </c>
      <c r="C51" s="66"/>
      <c r="D51" s="67"/>
      <c r="E51" s="68"/>
      <c r="F51" s="69"/>
      <c r="G51" s="66"/>
      <c r="H51" s="70"/>
      <c r="I51" s="71"/>
      <c r="J51" s="71"/>
      <c r="K51" s="35" t="s">
        <v>65</v>
      </c>
      <c r="L51" s="78">
        <v>51</v>
      </c>
      <c r="M51" s="78"/>
      <c r="N51" s="73"/>
      <c r="O51" s="80" t="s">
        <v>252</v>
      </c>
      <c r="P51" s="82">
        <v>44392.9515625</v>
      </c>
      <c r="Q51" s="80" t="s">
        <v>7885</v>
      </c>
      <c r="R51" s="83" t="str">
        <f>HYPERLINK("https://www.youtube.com/watch?v=LZIzkVFb41M")</f>
        <v>https://www.youtube.com/watch?v=LZIzkVFb41M</v>
      </c>
      <c r="S51" s="80" t="s">
        <v>7768</v>
      </c>
      <c r="T51" s="85" t="s">
        <v>7902</v>
      </c>
      <c r="U51" s="80"/>
      <c r="V51" s="83" t="str">
        <f>HYPERLINK("https://pbs.twimg.com/profile_images/1335175975013912576/S8c0Y-aG_normal.jpg")</f>
        <v>https://pbs.twimg.com/profile_images/1335175975013912576/S8c0Y-aG_normal.jpg</v>
      </c>
      <c r="W51" s="82">
        <v>44392.9515625</v>
      </c>
      <c r="X51" s="88">
        <v>44392</v>
      </c>
      <c r="Y51" s="85" t="s">
        <v>7917</v>
      </c>
      <c r="Z51" s="83" t="str">
        <f>HYPERLINK("https://twitter.com/diebo37rt/status/1415805940771733509")</f>
        <v>https://twitter.com/diebo37rt/status/1415805940771733509</v>
      </c>
      <c r="AA51" s="80"/>
      <c r="AB51" s="80"/>
      <c r="AC51" s="85" t="s">
        <v>7957</v>
      </c>
      <c r="AD51" s="80"/>
      <c r="AE51" s="80" t="b">
        <v>0</v>
      </c>
      <c r="AF51" s="80">
        <v>0</v>
      </c>
      <c r="AG51" s="85" t="s">
        <v>253</v>
      </c>
      <c r="AH51" s="80" t="b">
        <v>0</v>
      </c>
      <c r="AI51" s="80" t="s">
        <v>256</v>
      </c>
      <c r="AJ51" s="80"/>
      <c r="AK51" s="85" t="s">
        <v>253</v>
      </c>
      <c r="AL51" s="80" t="b">
        <v>0</v>
      </c>
      <c r="AM51" s="80">
        <v>42</v>
      </c>
      <c r="AN51" s="85" t="s">
        <v>7959</v>
      </c>
      <c r="AO51" s="85" t="s">
        <v>259</v>
      </c>
      <c r="AP51" s="80" t="b">
        <v>0</v>
      </c>
      <c r="AQ51" s="85" t="s">
        <v>7959</v>
      </c>
      <c r="AR51" s="80" t="s">
        <v>212</v>
      </c>
      <c r="AS51" s="80">
        <v>0</v>
      </c>
      <c r="AT51" s="80">
        <v>0</v>
      </c>
      <c r="AU51" s="80"/>
      <c r="AV51" s="80"/>
      <c r="AW51" s="80"/>
      <c r="AX51" s="80"/>
      <c r="AY51" s="80"/>
      <c r="AZ51" s="80"/>
      <c r="BA51" s="80"/>
      <c r="BB51" s="80"/>
      <c r="BC51" s="80">
        <v>3</v>
      </c>
      <c r="BD51" s="79" t="str">
        <f>REPLACE(INDEX(GroupVertices[Group],MATCH(Edges99[[#This Row],[Vertex 1]],GroupVertices[Vertex],0)),1,1,"")</f>
        <v>1</v>
      </c>
      <c r="BE51" s="79" t="str">
        <f>REPLACE(INDEX(GroupVertices[Group],MATCH(Edges99[[#This Row],[Vertex 2]],GroupVertices[Vertex],0)),1,1,"")</f>
        <v>1</v>
      </c>
      <c r="BF51" s="49">
        <v>0</v>
      </c>
      <c r="BG51" s="50">
        <v>0</v>
      </c>
      <c r="BH51" s="49">
        <v>0</v>
      </c>
      <c r="BI51" s="50">
        <v>0</v>
      </c>
      <c r="BJ51" s="49">
        <v>0</v>
      </c>
      <c r="BK51" s="50">
        <v>0</v>
      </c>
      <c r="BL51" s="49">
        <v>14</v>
      </c>
      <c r="BM51" s="50">
        <v>100</v>
      </c>
      <c r="BN51" s="49">
        <v>14</v>
      </c>
    </row>
    <row r="52" spans="1:66" ht="15">
      <c r="A52" s="65" t="s">
        <v>7857</v>
      </c>
      <c r="B52" s="65" t="s">
        <v>7868</v>
      </c>
      <c r="C52" s="66"/>
      <c r="D52" s="67"/>
      <c r="E52" s="68"/>
      <c r="F52" s="69"/>
      <c r="G52" s="66"/>
      <c r="H52" s="70"/>
      <c r="I52" s="71"/>
      <c r="J52" s="71"/>
      <c r="K52" s="35" t="s">
        <v>65</v>
      </c>
      <c r="L52" s="78">
        <v>52</v>
      </c>
      <c r="M52" s="78"/>
      <c r="N52" s="73"/>
      <c r="O52" s="80" t="s">
        <v>251</v>
      </c>
      <c r="P52" s="82">
        <v>44396.76459490741</v>
      </c>
      <c r="Q52" s="80" t="s">
        <v>7885</v>
      </c>
      <c r="R52" s="83" t="str">
        <f>HYPERLINK("https://www.youtube.com/watch?v=LZIzkVFb41M")</f>
        <v>https://www.youtube.com/watch?v=LZIzkVFb41M</v>
      </c>
      <c r="S52" s="80" t="s">
        <v>7768</v>
      </c>
      <c r="T52" s="85" t="s">
        <v>7902</v>
      </c>
      <c r="U52" s="80"/>
      <c r="V52" s="83" t="str">
        <f>HYPERLINK("https://pbs.twimg.com/profile_images/1335175975013912576/S8c0Y-aG_normal.jpg")</f>
        <v>https://pbs.twimg.com/profile_images/1335175975013912576/S8c0Y-aG_normal.jpg</v>
      </c>
      <c r="W52" s="82">
        <v>44396.76459490741</v>
      </c>
      <c r="X52" s="88">
        <v>44396</v>
      </c>
      <c r="Y52" s="85" t="s">
        <v>7918</v>
      </c>
      <c r="Z52" s="83" t="str">
        <f>HYPERLINK("https://twitter.com/diebo37rt/status/1417187740102414339")</f>
        <v>https://twitter.com/diebo37rt/status/1417187740102414339</v>
      </c>
      <c r="AA52" s="80"/>
      <c r="AB52" s="80"/>
      <c r="AC52" s="85" t="s">
        <v>7958</v>
      </c>
      <c r="AD52" s="80"/>
      <c r="AE52" s="80" t="b">
        <v>0</v>
      </c>
      <c r="AF52" s="80">
        <v>0</v>
      </c>
      <c r="AG52" s="85" t="s">
        <v>253</v>
      </c>
      <c r="AH52" s="80" t="b">
        <v>0</v>
      </c>
      <c r="AI52" s="80" t="s">
        <v>256</v>
      </c>
      <c r="AJ52" s="80"/>
      <c r="AK52" s="85" t="s">
        <v>253</v>
      </c>
      <c r="AL52" s="80" t="b">
        <v>0</v>
      </c>
      <c r="AM52" s="80">
        <v>42</v>
      </c>
      <c r="AN52" s="85" t="s">
        <v>7959</v>
      </c>
      <c r="AO52" s="85" t="s">
        <v>259</v>
      </c>
      <c r="AP52" s="80" t="b">
        <v>0</v>
      </c>
      <c r="AQ52" s="85" t="s">
        <v>7959</v>
      </c>
      <c r="AR52" s="80" t="s">
        <v>212</v>
      </c>
      <c r="AS52" s="80">
        <v>0</v>
      </c>
      <c r="AT52" s="80">
        <v>0</v>
      </c>
      <c r="AU52" s="80"/>
      <c r="AV52" s="80"/>
      <c r="AW52" s="80"/>
      <c r="AX52" s="80"/>
      <c r="AY52" s="80"/>
      <c r="AZ52" s="80"/>
      <c r="BA52" s="80"/>
      <c r="BB52" s="80"/>
      <c r="BC52" s="80">
        <v>3</v>
      </c>
      <c r="BD52" s="79" t="str">
        <f>REPLACE(INDEX(GroupVertices[Group],MATCH(Edges99[[#This Row],[Vertex 1]],GroupVertices[Vertex],0)),1,1,"")</f>
        <v>1</v>
      </c>
      <c r="BE52" s="79" t="str">
        <f>REPLACE(INDEX(GroupVertices[Group],MATCH(Edges99[[#This Row],[Vertex 2]],GroupVertices[Vertex],0)),1,1,"")</f>
        <v>1</v>
      </c>
      <c r="BF52" s="49"/>
      <c r="BG52" s="50"/>
      <c r="BH52" s="49"/>
      <c r="BI52" s="50"/>
      <c r="BJ52" s="49"/>
      <c r="BK52" s="50"/>
      <c r="BL52" s="49"/>
      <c r="BM52" s="50"/>
      <c r="BN52" s="49"/>
    </row>
    <row r="53" spans="1:66" ht="15">
      <c r="A53" s="65" t="s">
        <v>7857</v>
      </c>
      <c r="B53" s="65" t="s">
        <v>7858</v>
      </c>
      <c r="C53" s="66"/>
      <c r="D53" s="67"/>
      <c r="E53" s="68"/>
      <c r="F53" s="69"/>
      <c r="G53" s="66"/>
      <c r="H53" s="70"/>
      <c r="I53" s="71"/>
      <c r="J53" s="71"/>
      <c r="K53" s="35" t="s">
        <v>65</v>
      </c>
      <c r="L53" s="78">
        <v>53</v>
      </c>
      <c r="M53" s="78"/>
      <c r="N53" s="73"/>
      <c r="O53" s="80" t="s">
        <v>252</v>
      </c>
      <c r="P53" s="82">
        <v>44396.76459490741</v>
      </c>
      <c r="Q53" s="80" t="s">
        <v>7885</v>
      </c>
      <c r="R53" s="83" t="str">
        <f>HYPERLINK("https://www.youtube.com/watch?v=LZIzkVFb41M")</f>
        <v>https://www.youtube.com/watch?v=LZIzkVFb41M</v>
      </c>
      <c r="S53" s="80" t="s">
        <v>7768</v>
      </c>
      <c r="T53" s="85" t="s">
        <v>7902</v>
      </c>
      <c r="U53" s="80"/>
      <c r="V53" s="83" t="str">
        <f>HYPERLINK("https://pbs.twimg.com/profile_images/1335175975013912576/S8c0Y-aG_normal.jpg")</f>
        <v>https://pbs.twimg.com/profile_images/1335175975013912576/S8c0Y-aG_normal.jpg</v>
      </c>
      <c r="W53" s="82">
        <v>44396.76459490741</v>
      </c>
      <c r="X53" s="88">
        <v>44396</v>
      </c>
      <c r="Y53" s="85" t="s">
        <v>7918</v>
      </c>
      <c r="Z53" s="83" t="str">
        <f>HYPERLINK("https://twitter.com/diebo37rt/status/1417187740102414339")</f>
        <v>https://twitter.com/diebo37rt/status/1417187740102414339</v>
      </c>
      <c r="AA53" s="80"/>
      <c r="AB53" s="80"/>
      <c r="AC53" s="85" t="s">
        <v>7958</v>
      </c>
      <c r="AD53" s="80"/>
      <c r="AE53" s="80" t="b">
        <v>0</v>
      </c>
      <c r="AF53" s="80">
        <v>0</v>
      </c>
      <c r="AG53" s="85" t="s">
        <v>253</v>
      </c>
      <c r="AH53" s="80" t="b">
        <v>0</v>
      </c>
      <c r="AI53" s="80" t="s">
        <v>256</v>
      </c>
      <c r="AJ53" s="80"/>
      <c r="AK53" s="85" t="s">
        <v>253</v>
      </c>
      <c r="AL53" s="80" t="b">
        <v>0</v>
      </c>
      <c r="AM53" s="80">
        <v>42</v>
      </c>
      <c r="AN53" s="85" t="s">
        <v>7959</v>
      </c>
      <c r="AO53" s="85" t="s">
        <v>259</v>
      </c>
      <c r="AP53" s="80" t="b">
        <v>0</v>
      </c>
      <c r="AQ53" s="85" t="s">
        <v>7959</v>
      </c>
      <c r="AR53" s="80" t="s">
        <v>212</v>
      </c>
      <c r="AS53" s="80">
        <v>0</v>
      </c>
      <c r="AT53" s="80">
        <v>0</v>
      </c>
      <c r="AU53" s="80"/>
      <c r="AV53" s="80"/>
      <c r="AW53" s="80"/>
      <c r="AX53" s="80"/>
      <c r="AY53" s="80"/>
      <c r="AZ53" s="80"/>
      <c r="BA53" s="80"/>
      <c r="BB53" s="80"/>
      <c r="BC53" s="80">
        <v>3</v>
      </c>
      <c r="BD53" s="79" t="str">
        <f>REPLACE(INDEX(GroupVertices[Group],MATCH(Edges99[[#This Row],[Vertex 1]],GroupVertices[Vertex],0)),1,1,"")</f>
        <v>1</v>
      </c>
      <c r="BE53" s="79" t="str">
        <f>REPLACE(INDEX(GroupVertices[Group],MATCH(Edges99[[#This Row],[Vertex 2]],GroupVertices[Vertex],0)),1,1,"")</f>
        <v>1</v>
      </c>
      <c r="BF53" s="49">
        <v>0</v>
      </c>
      <c r="BG53" s="50">
        <v>0</v>
      </c>
      <c r="BH53" s="49">
        <v>0</v>
      </c>
      <c r="BI53" s="50">
        <v>0</v>
      </c>
      <c r="BJ53" s="49">
        <v>0</v>
      </c>
      <c r="BK53" s="50">
        <v>0</v>
      </c>
      <c r="BL53" s="49">
        <v>14</v>
      </c>
      <c r="BM53" s="50">
        <v>100</v>
      </c>
      <c r="BN53" s="49">
        <v>14</v>
      </c>
    </row>
    <row r="54" spans="1:66" ht="15">
      <c r="A54" s="65" t="s">
        <v>7858</v>
      </c>
      <c r="B54" s="65" t="s">
        <v>7868</v>
      </c>
      <c r="C54" s="66"/>
      <c r="D54" s="67"/>
      <c r="E54" s="68"/>
      <c r="F54" s="69"/>
      <c r="G54" s="66"/>
      <c r="H54" s="70"/>
      <c r="I54" s="71"/>
      <c r="J54" s="71"/>
      <c r="K54" s="35" t="s">
        <v>65</v>
      </c>
      <c r="L54" s="78">
        <v>54</v>
      </c>
      <c r="M54" s="78"/>
      <c r="N54" s="73"/>
      <c r="O54" s="80" t="s">
        <v>250</v>
      </c>
      <c r="P54" s="82">
        <v>44364.434479166666</v>
      </c>
      <c r="Q54" s="80" t="s">
        <v>7885</v>
      </c>
      <c r="R54" s="83" t="str">
        <f>HYPERLINK("https://www.youtube.com/watch?v=LZIzkVFb41M")</f>
        <v>https://www.youtube.com/watch?v=LZIzkVFb41M</v>
      </c>
      <c r="S54" s="80" t="s">
        <v>7768</v>
      </c>
      <c r="T54" s="85" t="s">
        <v>7902</v>
      </c>
      <c r="U54" s="80"/>
      <c r="V54" s="83" t="str">
        <f>HYPERLINK("https://pbs.twimg.com/profile_images/1130048941725224962/Y0oxVXxb_normal.jpg")</f>
        <v>https://pbs.twimg.com/profile_images/1130048941725224962/Y0oxVXxb_normal.jpg</v>
      </c>
      <c r="W54" s="82">
        <v>44364.434479166666</v>
      </c>
      <c r="X54" s="88">
        <v>44364</v>
      </c>
      <c r="Y54" s="85" t="s">
        <v>7919</v>
      </c>
      <c r="Z54" s="83" t="str">
        <f>HYPERLINK("https://twitter.com/loxlo3/status/1405471696459603972")</f>
        <v>https://twitter.com/loxlo3/status/1405471696459603972</v>
      </c>
      <c r="AA54" s="80"/>
      <c r="AB54" s="80"/>
      <c r="AC54" s="85" t="s">
        <v>7959</v>
      </c>
      <c r="AD54" s="80"/>
      <c r="AE54" s="80" t="b">
        <v>0</v>
      </c>
      <c r="AF54" s="80">
        <v>26</v>
      </c>
      <c r="AG54" s="85" t="s">
        <v>253</v>
      </c>
      <c r="AH54" s="80" t="b">
        <v>0</v>
      </c>
      <c r="AI54" s="80" t="s">
        <v>256</v>
      </c>
      <c r="AJ54" s="80"/>
      <c r="AK54" s="85" t="s">
        <v>253</v>
      </c>
      <c r="AL54" s="80" t="b">
        <v>0</v>
      </c>
      <c r="AM54" s="80">
        <v>42</v>
      </c>
      <c r="AN54" s="85" t="s">
        <v>253</v>
      </c>
      <c r="AO54" s="85" t="s">
        <v>7986</v>
      </c>
      <c r="AP54" s="80" t="b">
        <v>0</v>
      </c>
      <c r="AQ54" s="85" t="s">
        <v>7959</v>
      </c>
      <c r="AR54" s="80" t="s">
        <v>252</v>
      </c>
      <c r="AS54" s="80">
        <v>0</v>
      </c>
      <c r="AT54" s="80">
        <v>0</v>
      </c>
      <c r="AU54" s="80"/>
      <c r="AV54" s="80"/>
      <c r="AW54" s="80"/>
      <c r="AX54" s="80"/>
      <c r="AY54" s="80"/>
      <c r="AZ54" s="80"/>
      <c r="BA54" s="80"/>
      <c r="BB54" s="80"/>
      <c r="BC54" s="80">
        <v>1</v>
      </c>
      <c r="BD54" s="79" t="str">
        <f>REPLACE(INDEX(GroupVertices[Group],MATCH(Edges99[[#This Row],[Vertex 1]],GroupVertices[Vertex],0)),1,1,"")</f>
        <v>1</v>
      </c>
      <c r="BE54" s="79" t="str">
        <f>REPLACE(INDEX(GroupVertices[Group],MATCH(Edges99[[#This Row],[Vertex 2]],GroupVertices[Vertex],0)),1,1,"")</f>
        <v>1</v>
      </c>
      <c r="BF54" s="49">
        <v>0</v>
      </c>
      <c r="BG54" s="50">
        <v>0</v>
      </c>
      <c r="BH54" s="49">
        <v>0</v>
      </c>
      <c r="BI54" s="50">
        <v>0</v>
      </c>
      <c r="BJ54" s="49">
        <v>0</v>
      </c>
      <c r="BK54" s="50">
        <v>0</v>
      </c>
      <c r="BL54" s="49">
        <v>14</v>
      </c>
      <c r="BM54" s="50">
        <v>100</v>
      </c>
      <c r="BN54" s="49">
        <v>14</v>
      </c>
    </row>
    <row r="55" spans="1:66" ht="15">
      <c r="A55" s="65" t="s">
        <v>7807</v>
      </c>
      <c r="B55" s="65" t="s">
        <v>7858</v>
      </c>
      <c r="C55" s="66"/>
      <c r="D55" s="67"/>
      <c r="E55" s="68"/>
      <c r="F55" s="69"/>
      <c r="G55" s="66"/>
      <c r="H55" s="70"/>
      <c r="I55" s="71"/>
      <c r="J55" s="71"/>
      <c r="K55" s="35" t="s">
        <v>65</v>
      </c>
      <c r="L55" s="78">
        <v>55</v>
      </c>
      <c r="M55" s="78"/>
      <c r="N55" s="73"/>
      <c r="O55" s="80" t="s">
        <v>252</v>
      </c>
      <c r="P55" s="82">
        <v>44396.76677083333</v>
      </c>
      <c r="Q55" s="80" t="s">
        <v>7885</v>
      </c>
      <c r="R55" s="83" t="str">
        <f>HYPERLINK("https://www.youtube.com/watch?v=LZIzkVFb41M")</f>
        <v>https://www.youtube.com/watch?v=LZIzkVFb41M</v>
      </c>
      <c r="S55" s="80" t="s">
        <v>7768</v>
      </c>
      <c r="T55" s="85" t="s">
        <v>7902</v>
      </c>
      <c r="U55" s="80"/>
      <c r="V55" s="83" t="str">
        <f>HYPERLINK("https://pbs.twimg.com/profile_images/1411741813493407752/q4dhW7g5_normal.jpg")</f>
        <v>https://pbs.twimg.com/profile_images/1411741813493407752/q4dhW7g5_normal.jpg</v>
      </c>
      <c r="W55" s="82">
        <v>44396.76677083333</v>
      </c>
      <c r="X55" s="88">
        <v>44396</v>
      </c>
      <c r="Y55" s="85" t="s">
        <v>7920</v>
      </c>
      <c r="Z55" s="83" t="str">
        <f>HYPERLINK("https://twitter.com/kalkua1/status/1417188526043566088")</f>
        <v>https://twitter.com/kalkua1/status/1417188526043566088</v>
      </c>
      <c r="AA55" s="80"/>
      <c r="AB55" s="80"/>
      <c r="AC55" s="85" t="s">
        <v>7960</v>
      </c>
      <c r="AD55" s="80"/>
      <c r="AE55" s="80" t="b">
        <v>0</v>
      </c>
      <c r="AF55" s="80">
        <v>0</v>
      </c>
      <c r="AG55" s="85" t="s">
        <v>253</v>
      </c>
      <c r="AH55" s="80" t="b">
        <v>0</v>
      </c>
      <c r="AI55" s="80" t="s">
        <v>256</v>
      </c>
      <c r="AJ55" s="80"/>
      <c r="AK55" s="85" t="s">
        <v>253</v>
      </c>
      <c r="AL55" s="80" t="b">
        <v>0</v>
      </c>
      <c r="AM55" s="80">
        <v>42</v>
      </c>
      <c r="AN55" s="85" t="s">
        <v>7959</v>
      </c>
      <c r="AO55" s="85" t="s">
        <v>257</v>
      </c>
      <c r="AP55" s="80" t="b">
        <v>0</v>
      </c>
      <c r="AQ55" s="85" t="s">
        <v>7959</v>
      </c>
      <c r="AR55" s="80" t="s">
        <v>212</v>
      </c>
      <c r="AS55" s="80">
        <v>0</v>
      </c>
      <c r="AT55" s="80">
        <v>0</v>
      </c>
      <c r="AU55" s="80"/>
      <c r="AV55" s="80"/>
      <c r="AW55" s="80"/>
      <c r="AX55" s="80"/>
      <c r="AY55" s="80"/>
      <c r="AZ55" s="80"/>
      <c r="BA55" s="80"/>
      <c r="BB55" s="80"/>
      <c r="BC55" s="80">
        <v>1</v>
      </c>
      <c r="BD55" s="79" t="str">
        <f>REPLACE(INDEX(GroupVertices[Group],MATCH(Edges99[[#This Row],[Vertex 1]],GroupVertices[Vertex],0)),1,1,"")</f>
        <v>1</v>
      </c>
      <c r="BE55" s="79" t="str">
        <f>REPLACE(INDEX(GroupVertices[Group],MATCH(Edges99[[#This Row],[Vertex 2]],GroupVertices[Vertex],0)),1,1,"")</f>
        <v>1</v>
      </c>
      <c r="BF55" s="49"/>
      <c r="BG55" s="50"/>
      <c r="BH55" s="49"/>
      <c r="BI55" s="50"/>
      <c r="BJ55" s="49"/>
      <c r="BK55" s="50"/>
      <c r="BL55" s="49"/>
      <c r="BM55" s="50"/>
      <c r="BN55" s="49"/>
    </row>
    <row r="56" spans="1:66" ht="15">
      <c r="A56" s="65" t="s">
        <v>7807</v>
      </c>
      <c r="B56" s="65" t="s">
        <v>7868</v>
      </c>
      <c r="C56" s="66"/>
      <c r="D56" s="67"/>
      <c r="E56" s="68"/>
      <c r="F56" s="69"/>
      <c r="G56" s="66"/>
      <c r="H56" s="70"/>
      <c r="I56" s="71"/>
      <c r="J56" s="71"/>
      <c r="K56" s="35" t="s">
        <v>65</v>
      </c>
      <c r="L56" s="78">
        <v>56</v>
      </c>
      <c r="M56" s="78"/>
      <c r="N56" s="73"/>
      <c r="O56" s="80" t="s">
        <v>251</v>
      </c>
      <c r="P56" s="82">
        <v>44396.76677083333</v>
      </c>
      <c r="Q56" s="80" t="s">
        <v>7885</v>
      </c>
      <c r="R56" s="83" t="str">
        <f>HYPERLINK("https://www.youtube.com/watch?v=LZIzkVFb41M")</f>
        <v>https://www.youtube.com/watch?v=LZIzkVFb41M</v>
      </c>
      <c r="S56" s="80" t="s">
        <v>7768</v>
      </c>
      <c r="T56" s="85" t="s">
        <v>7902</v>
      </c>
      <c r="U56" s="80"/>
      <c r="V56" s="83" t="str">
        <f>HYPERLINK("https://pbs.twimg.com/profile_images/1411741813493407752/q4dhW7g5_normal.jpg")</f>
        <v>https://pbs.twimg.com/profile_images/1411741813493407752/q4dhW7g5_normal.jpg</v>
      </c>
      <c r="W56" s="82">
        <v>44396.76677083333</v>
      </c>
      <c r="X56" s="88">
        <v>44396</v>
      </c>
      <c r="Y56" s="85" t="s">
        <v>7920</v>
      </c>
      <c r="Z56" s="83" t="str">
        <f>HYPERLINK("https://twitter.com/kalkua1/status/1417188526043566088")</f>
        <v>https://twitter.com/kalkua1/status/1417188526043566088</v>
      </c>
      <c r="AA56" s="80"/>
      <c r="AB56" s="80"/>
      <c r="AC56" s="85" t="s">
        <v>7960</v>
      </c>
      <c r="AD56" s="80"/>
      <c r="AE56" s="80" t="b">
        <v>0</v>
      </c>
      <c r="AF56" s="80">
        <v>0</v>
      </c>
      <c r="AG56" s="85" t="s">
        <v>253</v>
      </c>
      <c r="AH56" s="80" t="b">
        <v>0</v>
      </c>
      <c r="AI56" s="80" t="s">
        <v>256</v>
      </c>
      <c r="AJ56" s="80"/>
      <c r="AK56" s="85" t="s">
        <v>253</v>
      </c>
      <c r="AL56" s="80" t="b">
        <v>0</v>
      </c>
      <c r="AM56" s="80">
        <v>42</v>
      </c>
      <c r="AN56" s="85" t="s">
        <v>7959</v>
      </c>
      <c r="AO56" s="85" t="s">
        <v>257</v>
      </c>
      <c r="AP56" s="80" t="b">
        <v>0</v>
      </c>
      <c r="AQ56" s="85" t="s">
        <v>7959</v>
      </c>
      <c r="AR56" s="80" t="s">
        <v>212</v>
      </c>
      <c r="AS56" s="80">
        <v>0</v>
      </c>
      <c r="AT56" s="80">
        <v>0</v>
      </c>
      <c r="AU56" s="80"/>
      <c r="AV56" s="80"/>
      <c r="AW56" s="80"/>
      <c r="AX56" s="80"/>
      <c r="AY56" s="80"/>
      <c r="AZ56" s="80"/>
      <c r="BA56" s="80"/>
      <c r="BB56" s="80"/>
      <c r="BC56" s="80">
        <v>1</v>
      </c>
      <c r="BD56" s="79" t="str">
        <f>REPLACE(INDEX(GroupVertices[Group],MATCH(Edges99[[#This Row],[Vertex 1]],GroupVertices[Vertex],0)),1,1,"")</f>
        <v>1</v>
      </c>
      <c r="BE56" s="79" t="str">
        <f>REPLACE(INDEX(GroupVertices[Group],MATCH(Edges99[[#This Row],[Vertex 2]],GroupVertices[Vertex],0)),1,1,"")</f>
        <v>1</v>
      </c>
      <c r="BF56" s="49">
        <v>0</v>
      </c>
      <c r="BG56" s="50">
        <v>0</v>
      </c>
      <c r="BH56" s="49">
        <v>0</v>
      </c>
      <c r="BI56" s="50">
        <v>0</v>
      </c>
      <c r="BJ56" s="49">
        <v>0</v>
      </c>
      <c r="BK56" s="50">
        <v>0</v>
      </c>
      <c r="BL56" s="49">
        <v>14</v>
      </c>
      <c r="BM56" s="50">
        <v>100</v>
      </c>
      <c r="BN56" s="49">
        <v>14</v>
      </c>
    </row>
    <row r="57" spans="1:66" ht="15">
      <c r="A57" s="65" t="s">
        <v>7764</v>
      </c>
      <c r="B57" s="65" t="s">
        <v>7869</v>
      </c>
      <c r="C57" s="66"/>
      <c r="D57" s="67"/>
      <c r="E57" s="68"/>
      <c r="F57" s="69"/>
      <c r="G57" s="66"/>
      <c r="H57" s="70"/>
      <c r="I57" s="71"/>
      <c r="J57" s="71"/>
      <c r="K57" s="35" t="s">
        <v>65</v>
      </c>
      <c r="L57" s="78">
        <v>57</v>
      </c>
      <c r="M57" s="78"/>
      <c r="N57" s="73"/>
      <c r="O57" s="80" t="s">
        <v>251</v>
      </c>
      <c r="P57" s="82">
        <v>44392.27024305556</v>
      </c>
      <c r="Q57" s="80" t="s">
        <v>7882</v>
      </c>
      <c r="R57" s="80"/>
      <c r="S57" s="80"/>
      <c r="T57" s="85" t="s">
        <v>7900</v>
      </c>
      <c r="U57" s="80"/>
      <c r="V57" s="83" t="str">
        <f>HYPERLINK("https://pbs.twimg.com/profile_images/1237378547225952256/-gpXQWVs_normal.jpg")</f>
        <v>https://pbs.twimg.com/profile_images/1237378547225952256/-gpXQWVs_normal.jpg</v>
      </c>
      <c r="W57" s="82">
        <v>44392.27024305556</v>
      </c>
      <c r="X57" s="88">
        <v>44392</v>
      </c>
      <c r="Y57" s="85" t="s">
        <v>7921</v>
      </c>
      <c r="Z57" s="83" t="str">
        <f>HYPERLINK("https://twitter.com/jfsebastian146/status/1415559040914972674")</f>
        <v>https://twitter.com/jfsebastian146/status/1415559040914972674</v>
      </c>
      <c r="AA57" s="80"/>
      <c r="AB57" s="80"/>
      <c r="AC57" s="85" t="s">
        <v>7961</v>
      </c>
      <c r="AD57" s="80"/>
      <c r="AE57" s="80" t="b">
        <v>0</v>
      </c>
      <c r="AF57" s="80">
        <v>0</v>
      </c>
      <c r="AG57" s="85" t="s">
        <v>253</v>
      </c>
      <c r="AH57" s="80" t="b">
        <v>0</v>
      </c>
      <c r="AI57" s="80" t="s">
        <v>254</v>
      </c>
      <c r="AJ57" s="80"/>
      <c r="AK57" s="85" t="s">
        <v>253</v>
      </c>
      <c r="AL57" s="80" t="b">
        <v>0</v>
      </c>
      <c r="AM57" s="80">
        <v>2</v>
      </c>
      <c r="AN57" s="85" t="s">
        <v>7974</v>
      </c>
      <c r="AO57" s="85" t="s">
        <v>7775</v>
      </c>
      <c r="AP57" s="80" t="b">
        <v>0</v>
      </c>
      <c r="AQ57" s="85" t="s">
        <v>7974</v>
      </c>
      <c r="AR57" s="80" t="s">
        <v>212</v>
      </c>
      <c r="AS57" s="80">
        <v>0</v>
      </c>
      <c r="AT57" s="80">
        <v>0</v>
      </c>
      <c r="AU57" s="80"/>
      <c r="AV57" s="80"/>
      <c r="AW57" s="80"/>
      <c r="AX57" s="80"/>
      <c r="AY57" s="80"/>
      <c r="AZ57" s="80"/>
      <c r="BA57" s="80"/>
      <c r="BB57" s="80"/>
      <c r="BC57" s="80">
        <v>2</v>
      </c>
      <c r="BD57" s="79" t="str">
        <f>REPLACE(INDEX(GroupVertices[Group],MATCH(Edges99[[#This Row],[Vertex 1]],GroupVertices[Vertex],0)),1,1,"")</f>
        <v>2</v>
      </c>
      <c r="BE57" s="79" t="str">
        <f>REPLACE(INDEX(GroupVertices[Group],MATCH(Edges99[[#This Row],[Vertex 2]],GroupVertices[Vertex],0)),1,1,"")</f>
        <v>2</v>
      </c>
      <c r="BF57" s="49"/>
      <c r="BG57" s="50"/>
      <c r="BH57" s="49"/>
      <c r="BI57" s="50"/>
      <c r="BJ57" s="49"/>
      <c r="BK57" s="50"/>
      <c r="BL57" s="49"/>
      <c r="BM57" s="50"/>
      <c r="BN57" s="49"/>
    </row>
    <row r="58" spans="1:66" ht="15">
      <c r="A58" s="65" t="s">
        <v>7764</v>
      </c>
      <c r="B58" s="65" t="s">
        <v>7870</v>
      </c>
      <c r="C58" s="66"/>
      <c r="D58" s="67"/>
      <c r="E58" s="68"/>
      <c r="F58" s="69"/>
      <c r="G58" s="66"/>
      <c r="H58" s="70"/>
      <c r="I58" s="71"/>
      <c r="J58" s="71"/>
      <c r="K58" s="35" t="s">
        <v>65</v>
      </c>
      <c r="L58" s="78">
        <v>58</v>
      </c>
      <c r="M58" s="78"/>
      <c r="N58" s="73"/>
      <c r="O58" s="80" t="s">
        <v>251</v>
      </c>
      <c r="P58" s="82">
        <v>44392.27024305556</v>
      </c>
      <c r="Q58" s="80" t="s">
        <v>7882</v>
      </c>
      <c r="R58" s="80"/>
      <c r="S58" s="80"/>
      <c r="T58" s="85" t="s">
        <v>7900</v>
      </c>
      <c r="U58" s="80"/>
      <c r="V58" s="83" t="str">
        <f>HYPERLINK("https://pbs.twimg.com/profile_images/1237378547225952256/-gpXQWVs_normal.jpg")</f>
        <v>https://pbs.twimg.com/profile_images/1237378547225952256/-gpXQWVs_normal.jpg</v>
      </c>
      <c r="W58" s="82">
        <v>44392.27024305556</v>
      </c>
      <c r="X58" s="88">
        <v>44392</v>
      </c>
      <c r="Y58" s="85" t="s">
        <v>7921</v>
      </c>
      <c r="Z58" s="83" t="str">
        <f>HYPERLINK("https://twitter.com/jfsebastian146/status/1415559040914972674")</f>
        <v>https://twitter.com/jfsebastian146/status/1415559040914972674</v>
      </c>
      <c r="AA58" s="80"/>
      <c r="AB58" s="80"/>
      <c r="AC58" s="85" t="s">
        <v>7961</v>
      </c>
      <c r="AD58" s="80"/>
      <c r="AE58" s="80" t="b">
        <v>0</v>
      </c>
      <c r="AF58" s="80">
        <v>0</v>
      </c>
      <c r="AG58" s="85" t="s">
        <v>253</v>
      </c>
      <c r="AH58" s="80" t="b">
        <v>0</v>
      </c>
      <c r="AI58" s="80" t="s">
        <v>254</v>
      </c>
      <c r="AJ58" s="80"/>
      <c r="AK58" s="85" t="s">
        <v>253</v>
      </c>
      <c r="AL58" s="80" t="b">
        <v>0</v>
      </c>
      <c r="AM58" s="80">
        <v>2</v>
      </c>
      <c r="AN58" s="85" t="s">
        <v>7974</v>
      </c>
      <c r="AO58" s="85" t="s">
        <v>7775</v>
      </c>
      <c r="AP58" s="80" t="b">
        <v>0</v>
      </c>
      <c r="AQ58" s="85" t="s">
        <v>7974</v>
      </c>
      <c r="AR58" s="80" t="s">
        <v>212</v>
      </c>
      <c r="AS58" s="80">
        <v>0</v>
      </c>
      <c r="AT58" s="80">
        <v>0</v>
      </c>
      <c r="AU58" s="80"/>
      <c r="AV58" s="80"/>
      <c r="AW58" s="80"/>
      <c r="AX58" s="80"/>
      <c r="AY58" s="80"/>
      <c r="AZ58" s="80"/>
      <c r="BA58" s="80"/>
      <c r="BB58" s="80"/>
      <c r="BC58" s="80">
        <v>2</v>
      </c>
      <c r="BD58" s="79" t="str">
        <f>REPLACE(INDEX(GroupVertices[Group],MATCH(Edges99[[#This Row],[Vertex 1]],GroupVertices[Vertex],0)),1,1,"")</f>
        <v>2</v>
      </c>
      <c r="BE58" s="79" t="str">
        <f>REPLACE(INDEX(GroupVertices[Group],MATCH(Edges99[[#This Row],[Vertex 2]],GroupVertices[Vertex],0)),1,1,"")</f>
        <v>2</v>
      </c>
      <c r="BF58" s="49"/>
      <c r="BG58" s="50"/>
      <c r="BH58" s="49"/>
      <c r="BI58" s="50"/>
      <c r="BJ58" s="49"/>
      <c r="BK58" s="50"/>
      <c r="BL58" s="49"/>
      <c r="BM58" s="50"/>
      <c r="BN58" s="49"/>
    </row>
    <row r="59" spans="1:66" ht="15">
      <c r="A59" s="65" t="s">
        <v>7764</v>
      </c>
      <c r="B59" s="65" t="s">
        <v>7871</v>
      </c>
      <c r="C59" s="66"/>
      <c r="D59" s="67"/>
      <c r="E59" s="68"/>
      <c r="F59" s="69"/>
      <c r="G59" s="66"/>
      <c r="H59" s="70"/>
      <c r="I59" s="71"/>
      <c r="J59" s="71"/>
      <c r="K59" s="35" t="s">
        <v>65</v>
      </c>
      <c r="L59" s="78">
        <v>59</v>
      </c>
      <c r="M59" s="78"/>
      <c r="N59" s="73"/>
      <c r="O59" s="80" t="s">
        <v>251</v>
      </c>
      <c r="P59" s="82">
        <v>44392.27024305556</v>
      </c>
      <c r="Q59" s="80" t="s">
        <v>7882</v>
      </c>
      <c r="R59" s="80"/>
      <c r="S59" s="80"/>
      <c r="T59" s="85" t="s">
        <v>7900</v>
      </c>
      <c r="U59" s="80"/>
      <c r="V59" s="83" t="str">
        <f>HYPERLINK("https://pbs.twimg.com/profile_images/1237378547225952256/-gpXQWVs_normal.jpg")</f>
        <v>https://pbs.twimg.com/profile_images/1237378547225952256/-gpXQWVs_normal.jpg</v>
      </c>
      <c r="W59" s="82">
        <v>44392.27024305556</v>
      </c>
      <c r="X59" s="88">
        <v>44392</v>
      </c>
      <c r="Y59" s="85" t="s">
        <v>7921</v>
      </c>
      <c r="Z59" s="83" t="str">
        <f>HYPERLINK("https://twitter.com/jfsebastian146/status/1415559040914972674")</f>
        <v>https://twitter.com/jfsebastian146/status/1415559040914972674</v>
      </c>
      <c r="AA59" s="80"/>
      <c r="AB59" s="80"/>
      <c r="AC59" s="85" t="s">
        <v>7961</v>
      </c>
      <c r="AD59" s="80"/>
      <c r="AE59" s="80" t="b">
        <v>0</v>
      </c>
      <c r="AF59" s="80">
        <v>0</v>
      </c>
      <c r="AG59" s="85" t="s">
        <v>253</v>
      </c>
      <c r="AH59" s="80" t="b">
        <v>0</v>
      </c>
      <c r="AI59" s="80" t="s">
        <v>254</v>
      </c>
      <c r="AJ59" s="80"/>
      <c r="AK59" s="85" t="s">
        <v>253</v>
      </c>
      <c r="AL59" s="80" t="b">
        <v>0</v>
      </c>
      <c r="AM59" s="80">
        <v>2</v>
      </c>
      <c r="AN59" s="85" t="s">
        <v>7974</v>
      </c>
      <c r="AO59" s="85" t="s">
        <v>7775</v>
      </c>
      <c r="AP59" s="80" t="b">
        <v>0</v>
      </c>
      <c r="AQ59" s="85" t="s">
        <v>7974</v>
      </c>
      <c r="AR59" s="80" t="s">
        <v>212</v>
      </c>
      <c r="AS59" s="80">
        <v>0</v>
      </c>
      <c r="AT59" s="80">
        <v>0</v>
      </c>
      <c r="AU59" s="80"/>
      <c r="AV59" s="80"/>
      <c r="AW59" s="80"/>
      <c r="AX59" s="80"/>
      <c r="AY59" s="80"/>
      <c r="AZ59" s="80"/>
      <c r="BA59" s="80"/>
      <c r="BB59" s="80"/>
      <c r="BC59" s="80">
        <v>2</v>
      </c>
      <c r="BD59" s="79" t="str">
        <f>REPLACE(INDEX(GroupVertices[Group],MATCH(Edges99[[#This Row],[Vertex 1]],GroupVertices[Vertex],0)),1,1,"")</f>
        <v>2</v>
      </c>
      <c r="BE59" s="79" t="str">
        <f>REPLACE(INDEX(GroupVertices[Group],MATCH(Edges99[[#This Row],[Vertex 2]],GroupVertices[Vertex],0)),1,1,"")</f>
        <v>2</v>
      </c>
      <c r="BF59" s="49"/>
      <c r="BG59" s="50"/>
      <c r="BH59" s="49"/>
      <c r="BI59" s="50"/>
      <c r="BJ59" s="49"/>
      <c r="BK59" s="50"/>
      <c r="BL59" s="49"/>
      <c r="BM59" s="50"/>
      <c r="BN59" s="49"/>
    </row>
    <row r="60" spans="1:66" ht="15">
      <c r="A60" s="65" t="s">
        <v>7764</v>
      </c>
      <c r="B60" s="65" t="s">
        <v>7872</v>
      </c>
      <c r="C60" s="66"/>
      <c r="D60" s="67"/>
      <c r="E60" s="68"/>
      <c r="F60" s="69"/>
      <c r="G60" s="66"/>
      <c r="H60" s="70"/>
      <c r="I60" s="71"/>
      <c r="J60" s="71"/>
      <c r="K60" s="35" t="s">
        <v>65</v>
      </c>
      <c r="L60" s="78">
        <v>60</v>
      </c>
      <c r="M60" s="78"/>
      <c r="N60" s="73"/>
      <c r="O60" s="80" t="s">
        <v>251</v>
      </c>
      <c r="P60" s="82">
        <v>44392.27024305556</v>
      </c>
      <c r="Q60" s="80" t="s">
        <v>7882</v>
      </c>
      <c r="R60" s="80"/>
      <c r="S60" s="80"/>
      <c r="T60" s="85" t="s">
        <v>7900</v>
      </c>
      <c r="U60" s="80"/>
      <c r="V60" s="83" t="str">
        <f>HYPERLINK("https://pbs.twimg.com/profile_images/1237378547225952256/-gpXQWVs_normal.jpg")</f>
        <v>https://pbs.twimg.com/profile_images/1237378547225952256/-gpXQWVs_normal.jpg</v>
      </c>
      <c r="W60" s="82">
        <v>44392.27024305556</v>
      </c>
      <c r="X60" s="88">
        <v>44392</v>
      </c>
      <c r="Y60" s="85" t="s">
        <v>7921</v>
      </c>
      <c r="Z60" s="83" t="str">
        <f>HYPERLINK("https://twitter.com/jfsebastian146/status/1415559040914972674")</f>
        <v>https://twitter.com/jfsebastian146/status/1415559040914972674</v>
      </c>
      <c r="AA60" s="80"/>
      <c r="AB60" s="80"/>
      <c r="AC60" s="85" t="s">
        <v>7961</v>
      </c>
      <c r="AD60" s="80"/>
      <c r="AE60" s="80" t="b">
        <v>0</v>
      </c>
      <c r="AF60" s="80">
        <v>0</v>
      </c>
      <c r="AG60" s="85" t="s">
        <v>253</v>
      </c>
      <c r="AH60" s="80" t="b">
        <v>0</v>
      </c>
      <c r="AI60" s="80" t="s">
        <v>254</v>
      </c>
      <c r="AJ60" s="80"/>
      <c r="AK60" s="85" t="s">
        <v>253</v>
      </c>
      <c r="AL60" s="80" t="b">
        <v>0</v>
      </c>
      <c r="AM60" s="80">
        <v>2</v>
      </c>
      <c r="AN60" s="85" t="s">
        <v>7974</v>
      </c>
      <c r="AO60" s="85" t="s">
        <v>7775</v>
      </c>
      <c r="AP60" s="80" t="b">
        <v>0</v>
      </c>
      <c r="AQ60" s="85" t="s">
        <v>7974</v>
      </c>
      <c r="AR60" s="80" t="s">
        <v>212</v>
      </c>
      <c r="AS60" s="80">
        <v>0</v>
      </c>
      <c r="AT60" s="80">
        <v>0</v>
      </c>
      <c r="AU60" s="80"/>
      <c r="AV60" s="80"/>
      <c r="AW60" s="80"/>
      <c r="AX60" s="80"/>
      <c r="AY60" s="80"/>
      <c r="AZ60" s="80"/>
      <c r="BA60" s="80"/>
      <c r="BB60" s="80"/>
      <c r="BC60" s="80">
        <v>2</v>
      </c>
      <c r="BD60" s="79" t="str">
        <f>REPLACE(INDEX(GroupVertices[Group],MATCH(Edges99[[#This Row],[Vertex 1]],GroupVertices[Vertex],0)),1,1,"")</f>
        <v>2</v>
      </c>
      <c r="BE60" s="79" t="str">
        <f>REPLACE(INDEX(GroupVertices[Group],MATCH(Edges99[[#This Row],[Vertex 2]],GroupVertices[Vertex],0)),1,1,"")</f>
        <v>2</v>
      </c>
      <c r="BF60" s="49"/>
      <c r="BG60" s="50"/>
      <c r="BH60" s="49"/>
      <c r="BI60" s="50"/>
      <c r="BJ60" s="49"/>
      <c r="BK60" s="50"/>
      <c r="BL60" s="49"/>
      <c r="BM60" s="50"/>
      <c r="BN60" s="49"/>
    </row>
    <row r="61" spans="1:66" ht="15">
      <c r="A61" s="65" t="s">
        <v>7764</v>
      </c>
      <c r="B61" s="65" t="s">
        <v>7863</v>
      </c>
      <c r="C61" s="66"/>
      <c r="D61" s="67"/>
      <c r="E61" s="68"/>
      <c r="F61" s="69"/>
      <c r="G61" s="66"/>
      <c r="H61" s="70"/>
      <c r="I61" s="71"/>
      <c r="J61" s="71"/>
      <c r="K61" s="35" t="s">
        <v>65</v>
      </c>
      <c r="L61" s="78">
        <v>61</v>
      </c>
      <c r="M61" s="78"/>
      <c r="N61" s="73"/>
      <c r="O61" s="80" t="s">
        <v>251</v>
      </c>
      <c r="P61" s="82">
        <v>44392.27024305556</v>
      </c>
      <c r="Q61" s="80" t="s">
        <v>7882</v>
      </c>
      <c r="R61" s="80"/>
      <c r="S61" s="80"/>
      <c r="T61" s="85" t="s">
        <v>7900</v>
      </c>
      <c r="U61" s="80"/>
      <c r="V61" s="83" t="str">
        <f>HYPERLINK("https://pbs.twimg.com/profile_images/1237378547225952256/-gpXQWVs_normal.jpg")</f>
        <v>https://pbs.twimg.com/profile_images/1237378547225952256/-gpXQWVs_normal.jpg</v>
      </c>
      <c r="W61" s="82">
        <v>44392.27024305556</v>
      </c>
      <c r="X61" s="88">
        <v>44392</v>
      </c>
      <c r="Y61" s="85" t="s">
        <v>7921</v>
      </c>
      <c r="Z61" s="83" t="str">
        <f>HYPERLINK("https://twitter.com/jfsebastian146/status/1415559040914972674")</f>
        <v>https://twitter.com/jfsebastian146/status/1415559040914972674</v>
      </c>
      <c r="AA61" s="80"/>
      <c r="AB61" s="80"/>
      <c r="AC61" s="85" t="s">
        <v>7961</v>
      </c>
      <c r="AD61" s="80"/>
      <c r="AE61" s="80" t="b">
        <v>0</v>
      </c>
      <c r="AF61" s="80">
        <v>0</v>
      </c>
      <c r="AG61" s="85" t="s">
        <v>253</v>
      </c>
      <c r="AH61" s="80" t="b">
        <v>0</v>
      </c>
      <c r="AI61" s="80" t="s">
        <v>254</v>
      </c>
      <c r="AJ61" s="80"/>
      <c r="AK61" s="85" t="s">
        <v>253</v>
      </c>
      <c r="AL61" s="80" t="b">
        <v>0</v>
      </c>
      <c r="AM61" s="80">
        <v>2</v>
      </c>
      <c r="AN61" s="85" t="s">
        <v>7974</v>
      </c>
      <c r="AO61" s="85" t="s">
        <v>7775</v>
      </c>
      <c r="AP61" s="80" t="b">
        <v>0</v>
      </c>
      <c r="AQ61" s="85" t="s">
        <v>7974</v>
      </c>
      <c r="AR61" s="80" t="s">
        <v>212</v>
      </c>
      <c r="AS61" s="80">
        <v>0</v>
      </c>
      <c r="AT61" s="80">
        <v>0</v>
      </c>
      <c r="AU61" s="80"/>
      <c r="AV61" s="80"/>
      <c r="AW61" s="80"/>
      <c r="AX61" s="80"/>
      <c r="AY61" s="80"/>
      <c r="AZ61" s="80"/>
      <c r="BA61" s="80"/>
      <c r="BB61" s="80"/>
      <c r="BC61" s="80">
        <v>2</v>
      </c>
      <c r="BD61" s="79" t="str">
        <f>REPLACE(INDEX(GroupVertices[Group],MATCH(Edges99[[#This Row],[Vertex 1]],GroupVertices[Vertex],0)),1,1,"")</f>
        <v>2</v>
      </c>
      <c r="BE61" s="79" t="str">
        <f>REPLACE(INDEX(GroupVertices[Group],MATCH(Edges99[[#This Row],[Vertex 2]],GroupVertices[Vertex],0)),1,1,"")</f>
        <v>2</v>
      </c>
      <c r="BF61" s="49"/>
      <c r="BG61" s="50"/>
      <c r="BH61" s="49"/>
      <c r="BI61" s="50"/>
      <c r="BJ61" s="49"/>
      <c r="BK61" s="50"/>
      <c r="BL61" s="49"/>
      <c r="BM61" s="50"/>
      <c r="BN61" s="49"/>
    </row>
    <row r="62" spans="1:66" ht="15">
      <c r="A62" s="65" t="s">
        <v>7764</v>
      </c>
      <c r="B62" s="65" t="s">
        <v>7864</v>
      </c>
      <c r="C62" s="66"/>
      <c r="D62" s="67"/>
      <c r="E62" s="68"/>
      <c r="F62" s="69"/>
      <c r="G62" s="66"/>
      <c r="H62" s="70"/>
      <c r="I62" s="71"/>
      <c r="J62" s="71"/>
      <c r="K62" s="35" t="s">
        <v>65</v>
      </c>
      <c r="L62" s="78">
        <v>62</v>
      </c>
      <c r="M62" s="78"/>
      <c r="N62" s="73"/>
      <c r="O62" s="80" t="s">
        <v>252</v>
      </c>
      <c r="P62" s="82">
        <v>44392.27024305556</v>
      </c>
      <c r="Q62" s="80" t="s">
        <v>7882</v>
      </c>
      <c r="R62" s="80"/>
      <c r="S62" s="80"/>
      <c r="T62" s="85" t="s">
        <v>7900</v>
      </c>
      <c r="U62" s="80"/>
      <c r="V62" s="83" t="str">
        <f>HYPERLINK("https://pbs.twimg.com/profile_images/1237378547225952256/-gpXQWVs_normal.jpg")</f>
        <v>https://pbs.twimg.com/profile_images/1237378547225952256/-gpXQWVs_normal.jpg</v>
      </c>
      <c r="W62" s="82">
        <v>44392.27024305556</v>
      </c>
      <c r="X62" s="88">
        <v>44392</v>
      </c>
      <c r="Y62" s="85" t="s">
        <v>7921</v>
      </c>
      <c r="Z62" s="83" t="str">
        <f>HYPERLINK("https://twitter.com/jfsebastian146/status/1415559040914972674")</f>
        <v>https://twitter.com/jfsebastian146/status/1415559040914972674</v>
      </c>
      <c r="AA62" s="80"/>
      <c r="AB62" s="80"/>
      <c r="AC62" s="85" t="s">
        <v>7961</v>
      </c>
      <c r="AD62" s="80"/>
      <c r="AE62" s="80" t="b">
        <v>0</v>
      </c>
      <c r="AF62" s="80">
        <v>0</v>
      </c>
      <c r="AG62" s="85" t="s">
        <v>253</v>
      </c>
      <c r="AH62" s="80" t="b">
        <v>0</v>
      </c>
      <c r="AI62" s="80" t="s">
        <v>254</v>
      </c>
      <c r="AJ62" s="80"/>
      <c r="AK62" s="85" t="s">
        <v>253</v>
      </c>
      <c r="AL62" s="80" t="b">
        <v>0</v>
      </c>
      <c r="AM62" s="80">
        <v>2</v>
      </c>
      <c r="AN62" s="85" t="s">
        <v>7974</v>
      </c>
      <c r="AO62" s="85" t="s">
        <v>7775</v>
      </c>
      <c r="AP62" s="80" t="b">
        <v>0</v>
      </c>
      <c r="AQ62" s="85" t="s">
        <v>7974</v>
      </c>
      <c r="AR62" s="80" t="s">
        <v>212</v>
      </c>
      <c r="AS62" s="80">
        <v>0</v>
      </c>
      <c r="AT62" s="80">
        <v>0</v>
      </c>
      <c r="AU62" s="80"/>
      <c r="AV62" s="80"/>
      <c r="AW62" s="80"/>
      <c r="AX62" s="80"/>
      <c r="AY62" s="80"/>
      <c r="AZ62" s="80"/>
      <c r="BA62" s="80"/>
      <c r="BB62" s="80"/>
      <c r="BC62" s="80">
        <v>2</v>
      </c>
      <c r="BD62" s="79" t="str">
        <f>REPLACE(INDEX(GroupVertices[Group],MATCH(Edges99[[#This Row],[Vertex 1]],GroupVertices[Vertex],0)),1,1,"")</f>
        <v>2</v>
      </c>
      <c r="BE62" s="79" t="str">
        <f>REPLACE(INDEX(GroupVertices[Group],MATCH(Edges99[[#This Row],[Vertex 2]],GroupVertices[Vertex],0)),1,1,"")</f>
        <v>2</v>
      </c>
      <c r="BF62" s="49">
        <v>0</v>
      </c>
      <c r="BG62" s="50">
        <v>0</v>
      </c>
      <c r="BH62" s="49">
        <v>0</v>
      </c>
      <c r="BI62" s="50">
        <v>0</v>
      </c>
      <c r="BJ62" s="49">
        <v>0</v>
      </c>
      <c r="BK62" s="50">
        <v>0</v>
      </c>
      <c r="BL62" s="49">
        <v>27</v>
      </c>
      <c r="BM62" s="50">
        <v>100</v>
      </c>
      <c r="BN62" s="49">
        <v>27</v>
      </c>
    </row>
    <row r="63" spans="1:66" ht="15">
      <c r="A63" s="65" t="s">
        <v>7764</v>
      </c>
      <c r="B63" s="65" t="s">
        <v>7869</v>
      </c>
      <c r="C63" s="66"/>
      <c r="D63" s="67"/>
      <c r="E63" s="68"/>
      <c r="F63" s="69"/>
      <c r="G63" s="66"/>
      <c r="H63" s="70"/>
      <c r="I63" s="71"/>
      <c r="J63" s="71"/>
      <c r="K63" s="35" t="s">
        <v>65</v>
      </c>
      <c r="L63" s="78">
        <v>63</v>
      </c>
      <c r="M63" s="78"/>
      <c r="N63" s="73"/>
      <c r="O63" s="80" t="s">
        <v>251</v>
      </c>
      <c r="P63" s="82">
        <v>44396.771875</v>
      </c>
      <c r="Q63" s="80" t="s">
        <v>7882</v>
      </c>
      <c r="R63" s="80"/>
      <c r="S63" s="80"/>
      <c r="T63" s="85" t="s">
        <v>7900</v>
      </c>
      <c r="U63" s="80"/>
      <c r="V63" s="83" t="str">
        <f>HYPERLINK("https://pbs.twimg.com/profile_images/1237378547225952256/-gpXQWVs_normal.jpg")</f>
        <v>https://pbs.twimg.com/profile_images/1237378547225952256/-gpXQWVs_normal.jpg</v>
      </c>
      <c r="W63" s="82">
        <v>44396.771875</v>
      </c>
      <c r="X63" s="88">
        <v>44396</v>
      </c>
      <c r="Y63" s="85" t="s">
        <v>7922</v>
      </c>
      <c r="Z63" s="83" t="str">
        <f>HYPERLINK("https://twitter.com/jfsebastian146/status/1417190374490136581")</f>
        <v>https://twitter.com/jfsebastian146/status/1417190374490136581</v>
      </c>
      <c r="AA63" s="80"/>
      <c r="AB63" s="80"/>
      <c r="AC63" s="85" t="s">
        <v>7962</v>
      </c>
      <c r="AD63" s="80"/>
      <c r="AE63" s="80" t="b">
        <v>0</v>
      </c>
      <c r="AF63" s="80">
        <v>0</v>
      </c>
      <c r="AG63" s="85" t="s">
        <v>253</v>
      </c>
      <c r="AH63" s="80" t="b">
        <v>0</v>
      </c>
      <c r="AI63" s="80" t="s">
        <v>254</v>
      </c>
      <c r="AJ63" s="80"/>
      <c r="AK63" s="85" t="s">
        <v>253</v>
      </c>
      <c r="AL63" s="80" t="b">
        <v>0</v>
      </c>
      <c r="AM63" s="80">
        <v>4</v>
      </c>
      <c r="AN63" s="85" t="s">
        <v>7979</v>
      </c>
      <c r="AO63" s="85" t="s">
        <v>7775</v>
      </c>
      <c r="AP63" s="80" t="b">
        <v>0</v>
      </c>
      <c r="AQ63" s="85" t="s">
        <v>7979</v>
      </c>
      <c r="AR63" s="80" t="s">
        <v>212</v>
      </c>
      <c r="AS63" s="80">
        <v>0</v>
      </c>
      <c r="AT63" s="80">
        <v>0</v>
      </c>
      <c r="AU63" s="80"/>
      <c r="AV63" s="80"/>
      <c r="AW63" s="80"/>
      <c r="AX63" s="80"/>
      <c r="AY63" s="80"/>
      <c r="AZ63" s="80"/>
      <c r="BA63" s="80"/>
      <c r="BB63" s="80"/>
      <c r="BC63" s="80">
        <v>2</v>
      </c>
      <c r="BD63" s="79" t="str">
        <f>REPLACE(INDEX(GroupVertices[Group],MATCH(Edges99[[#This Row],[Vertex 1]],GroupVertices[Vertex],0)),1,1,"")</f>
        <v>2</v>
      </c>
      <c r="BE63" s="79" t="str">
        <f>REPLACE(INDEX(GroupVertices[Group],MATCH(Edges99[[#This Row],[Vertex 2]],GroupVertices[Vertex],0)),1,1,"")</f>
        <v>2</v>
      </c>
      <c r="BF63" s="49"/>
      <c r="BG63" s="50"/>
      <c r="BH63" s="49"/>
      <c r="BI63" s="50"/>
      <c r="BJ63" s="49"/>
      <c r="BK63" s="50"/>
      <c r="BL63" s="49"/>
      <c r="BM63" s="50"/>
      <c r="BN63" s="49"/>
    </row>
    <row r="64" spans="1:66" ht="15">
      <c r="A64" s="65" t="s">
        <v>7764</v>
      </c>
      <c r="B64" s="65" t="s">
        <v>7870</v>
      </c>
      <c r="C64" s="66"/>
      <c r="D64" s="67"/>
      <c r="E64" s="68"/>
      <c r="F64" s="69"/>
      <c r="G64" s="66"/>
      <c r="H64" s="70"/>
      <c r="I64" s="71"/>
      <c r="J64" s="71"/>
      <c r="K64" s="35" t="s">
        <v>65</v>
      </c>
      <c r="L64" s="78">
        <v>64</v>
      </c>
      <c r="M64" s="78"/>
      <c r="N64" s="73"/>
      <c r="O64" s="80" t="s">
        <v>251</v>
      </c>
      <c r="P64" s="82">
        <v>44396.771875</v>
      </c>
      <c r="Q64" s="80" t="s">
        <v>7882</v>
      </c>
      <c r="R64" s="80"/>
      <c r="S64" s="80"/>
      <c r="T64" s="85" t="s">
        <v>7900</v>
      </c>
      <c r="U64" s="80"/>
      <c r="V64" s="83" t="str">
        <f>HYPERLINK("https://pbs.twimg.com/profile_images/1237378547225952256/-gpXQWVs_normal.jpg")</f>
        <v>https://pbs.twimg.com/profile_images/1237378547225952256/-gpXQWVs_normal.jpg</v>
      </c>
      <c r="W64" s="82">
        <v>44396.771875</v>
      </c>
      <c r="X64" s="88">
        <v>44396</v>
      </c>
      <c r="Y64" s="85" t="s">
        <v>7922</v>
      </c>
      <c r="Z64" s="83" t="str">
        <f>HYPERLINK("https://twitter.com/jfsebastian146/status/1417190374490136581")</f>
        <v>https://twitter.com/jfsebastian146/status/1417190374490136581</v>
      </c>
      <c r="AA64" s="80"/>
      <c r="AB64" s="80"/>
      <c r="AC64" s="85" t="s">
        <v>7962</v>
      </c>
      <c r="AD64" s="80"/>
      <c r="AE64" s="80" t="b">
        <v>0</v>
      </c>
      <c r="AF64" s="80">
        <v>0</v>
      </c>
      <c r="AG64" s="85" t="s">
        <v>253</v>
      </c>
      <c r="AH64" s="80" t="b">
        <v>0</v>
      </c>
      <c r="AI64" s="80" t="s">
        <v>254</v>
      </c>
      <c r="AJ64" s="80"/>
      <c r="AK64" s="85" t="s">
        <v>253</v>
      </c>
      <c r="AL64" s="80" t="b">
        <v>0</v>
      </c>
      <c r="AM64" s="80">
        <v>4</v>
      </c>
      <c r="AN64" s="85" t="s">
        <v>7979</v>
      </c>
      <c r="AO64" s="85" t="s">
        <v>7775</v>
      </c>
      <c r="AP64" s="80" t="b">
        <v>0</v>
      </c>
      <c r="AQ64" s="85" t="s">
        <v>7979</v>
      </c>
      <c r="AR64" s="80" t="s">
        <v>212</v>
      </c>
      <c r="AS64" s="80">
        <v>0</v>
      </c>
      <c r="AT64" s="80">
        <v>0</v>
      </c>
      <c r="AU64" s="80"/>
      <c r="AV64" s="80"/>
      <c r="AW64" s="80"/>
      <c r="AX64" s="80"/>
      <c r="AY64" s="80"/>
      <c r="AZ64" s="80"/>
      <c r="BA64" s="80"/>
      <c r="BB64" s="80"/>
      <c r="BC64" s="80">
        <v>2</v>
      </c>
      <c r="BD64" s="79" t="str">
        <f>REPLACE(INDEX(GroupVertices[Group],MATCH(Edges99[[#This Row],[Vertex 1]],GroupVertices[Vertex],0)),1,1,"")</f>
        <v>2</v>
      </c>
      <c r="BE64" s="79" t="str">
        <f>REPLACE(INDEX(GroupVertices[Group],MATCH(Edges99[[#This Row],[Vertex 2]],GroupVertices[Vertex],0)),1,1,"")</f>
        <v>2</v>
      </c>
      <c r="BF64" s="49"/>
      <c r="BG64" s="50"/>
      <c r="BH64" s="49"/>
      <c r="BI64" s="50"/>
      <c r="BJ64" s="49"/>
      <c r="BK64" s="50"/>
      <c r="BL64" s="49"/>
      <c r="BM64" s="50"/>
      <c r="BN64" s="49"/>
    </row>
    <row r="65" spans="1:66" ht="15">
      <c r="A65" s="65" t="s">
        <v>7764</v>
      </c>
      <c r="B65" s="65" t="s">
        <v>7871</v>
      </c>
      <c r="C65" s="66"/>
      <c r="D65" s="67"/>
      <c r="E65" s="68"/>
      <c r="F65" s="69"/>
      <c r="G65" s="66"/>
      <c r="H65" s="70"/>
      <c r="I65" s="71"/>
      <c r="J65" s="71"/>
      <c r="K65" s="35" t="s">
        <v>65</v>
      </c>
      <c r="L65" s="78">
        <v>65</v>
      </c>
      <c r="M65" s="78"/>
      <c r="N65" s="73"/>
      <c r="O65" s="80" t="s">
        <v>251</v>
      </c>
      <c r="P65" s="82">
        <v>44396.771875</v>
      </c>
      <c r="Q65" s="80" t="s">
        <v>7882</v>
      </c>
      <c r="R65" s="80"/>
      <c r="S65" s="80"/>
      <c r="T65" s="85" t="s">
        <v>7900</v>
      </c>
      <c r="U65" s="80"/>
      <c r="V65" s="83" t="str">
        <f>HYPERLINK("https://pbs.twimg.com/profile_images/1237378547225952256/-gpXQWVs_normal.jpg")</f>
        <v>https://pbs.twimg.com/profile_images/1237378547225952256/-gpXQWVs_normal.jpg</v>
      </c>
      <c r="W65" s="82">
        <v>44396.771875</v>
      </c>
      <c r="X65" s="88">
        <v>44396</v>
      </c>
      <c r="Y65" s="85" t="s">
        <v>7922</v>
      </c>
      <c r="Z65" s="83" t="str">
        <f>HYPERLINK("https://twitter.com/jfsebastian146/status/1417190374490136581")</f>
        <v>https://twitter.com/jfsebastian146/status/1417190374490136581</v>
      </c>
      <c r="AA65" s="80"/>
      <c r="AB65" s="80"/>
      <c r="AC65" s="85" t="s">
        <v>7962</v>
      </c>
      <c r="AD65" s="80"/>
      <c r="AE65" s="80" t="b">
        <v>0</v>
      </c>
      <c r="AF65" s="80">
        <v>0</v>
      </c>
      <c r="AG65" s="85" t="s">
        <v>253</v>
      </c>
      <c r="AH65" s="80" t="b">
        <v>0</v>
      </c>
      <c r="AI65" s="80" t="s">
        <v>254</v>
      </c>
      <c r="AJ65" s="80"/>
      <c r="AK65" s="85" t="s">
        <v>253</v>
      </c>
      <c r="AL65" s="80" t="b">
        <v>0</v>
      </c>
      <c r="AM65" s="80">
        <v>4</v>
      </c>
      <c r="AN65" s="85" t="s">
        <v>7979</v>
      </c>
      <c r="AO65" s="85" t="s">
        <v>7775</v>
      </c>
      <c r="AP65" s="80" t="b">
        <v>0</v>
      </c>
      <c r="AQ65" s="85" t="s">
        <v>7979</v>
      </c>
      <c r="AR65" s="80" t="s">
        <v>212</v>
      </c>
      <c r="AS65" s="80">
        <v>0</v>
      </c>
      <c r="AT65" s="80">
        <v>0</v>
      </c>
      <c r="AU65" s="80"/>
      <c r="AV65" s="80"/>
      <c r="AW65" s="80"/>
      <c r="AX65" s="80"/>
      <c r="AY65" s="80"/>
      <c r="AZ65" s="80"/>
      <c r="BA65" s="80"/>
      <c r="BB65" s="80"/>
      <c r="BC65" s="80">
        <v>2</v>
      </c>
      <c r="BD65" s="79" t="str">
        <f>REPLACE(INDEX(GroupVertices[Group],MATCH(Edges99[[#This Row],[Vertex 1]],GroupVertices[Vertex],0)),1,1,"")</f>
        <v>2</v>
      </c>
      <c r="BE65" s="79" t="str">
        <f>REPLACE(INDEX(GroupVertices[Group],MATCH(Edges99[[#This Row],[Vertex 2]],GroupVertices[Vertex],0)),1,1,"")</f>
        <v>2</v>
      </c>
      <c r="BF65" s="49"/>
      <c r="BG65" s="50"/>
      <c r="BH65" s="49"/>
      <c r="BI65" s="50"/>
      <c r="BJ65" s="49"/>
      <c r="BK65" s="50"/>
      <c r="BL65" s="49"/>
      <c r="BM65" s="50"/>
      <c r="BN65" s="49"/>
    </row>
    <row r="66" spans="1:66" ht="15">
      <c r="A66" s="65" t="s">
        <v>7764</v>
      </c>
      <c r="B66" s="65" t="s">
        <v>7872</v>
      </c>
      <c r="C66" s="66"/>
      <c r="D66" s="67"/>
      <c r="E66" s="68"/>
      <c r="F66" s="69"/>
      <c r="G66" s="66"/>
      <c r="H66" s="70"/>
      <c r="I66" s="71"/>
      <c r="J66" s="71"/>
      <c r="K66" s="35" t="s">
        <v>65</v>
      </c>
      <c r="L66" s="78">
        <v>66</v>
      </c>
      <c r="M66" s="78"/>
      <c r="N66" s="73"/>
      <c r="O66" s="80" t="s">
        <v>251</v>
      </c>
      <c r="P66" s="82">
        <v>44396.771875</v>
      </c>
      <c r="Q66" s="80" t="s">
        <v>7882</v>
      </c>
      <c r="R66" s="80"/>
      <c r="S66" s="80"/>
      <c r="T66" s="85" t="s">
        <v>7900</v>
      </c>
      <c r="U66" s="80"/>
      <c r="V66" s="83" t="str">
        <f>HYPERLINK("https://pbs.twimg.com/profile_images/1237378547225952256/-gpXQWVs_normal.jpg")</f>
        <v>https://pbs.twimg.com/profile_images/1237378547225952256/-gpXQWVs_normal.jpg</v>
      </c>
      <c r="W66" s="82">
        <v>44396.771875</v>
      </c>
      <c r="X66" s="88">
        <v>44396</v>
      </c>
      <c r="Y66" s="85" t="s">
        <v>7922</v>
      </c>
      <c r="Z66" s="83" t="str">
        <f>HYPERLINK("https://twitter.com/jfsebastian146/status/1417190374490136581")</f>
        <v>https://twitter.com/jfsebastian146/status/1417190374490136581</v>
      </c>
      <c r="AA66" s="80"/>
      <c r="AB66" s="80"/>
      <c r="AC66" s="85" t="s">
        <v>7962</v>
      </c>
      <c r="AD66" s="80"/>
      <c r="AE66" s="80" t="b">
        <v>0</v>
      </c>
      <c r="AF66" s="80">
        <v>0</v>
      </c>
      <c r="AG66" s="85" t="s">
        <v>253</v>
      </c>
      <c r="AH66" s="80" t="b">
        <v>0</v>
      </c>
      <c r="AI66" s="80" t="s">
        <v>254</v>
      </c>
      <c r="AJ66" s="80"/>
      <c r="AK66" s="85" t="s">
        <v>253</v>
      </c>
      <c r="AL66" s="80" t="b">
        <v>0</v>
      </c>
      <c r="AM66" s="80">
        <v>4</v>
      </c>
      <c r="AN66" s="85" t="s">
        <v>7979</v>
      </c>
      <c r="AO66" s="85" t="s">
        <v>7775</v>
      </c>
      <c r="AP66" s="80" t="b">
        <v>0</v>
      </c>
      <c r="AQ66" s="85" t="s">
        <v>7979</v>
      </c>
      <c r="AR66" s="80" t="s">
        <v>212</v>
      </c>
      <c r="AS66" s="80">
        <v>0</v>
      </c>
      <c r="AT66" s="80">
        <v>0</v>
      </c>
      <c r="AU66" s="80"/>
      <c r="AV66" s="80"/>
      <c r="AW66" s="80"/>
      <c r="AX66" s="80"/>
      <c r="AY66" s="80"/>
      <c r="AZ66" s="80"/>
      <c r="BA66" s="80"/>
      <c r="BB66" s="80"/>
      <c r="BC66" s="80">
        <v>2</v>
      </c>
      <c r="BD66" s="79" t="str">
        <f>REPLACE(INDEX(GroupVertices[Group],MATCH(Edges99[[#This Row],[Vertex 1]],GroupVertices[Vertex],0)),1,1,"")</f>
        <v>2</v>
      </c>
      <c r="BE66" s="79" t="str">
        <f>REPLACE(INDEX(GroupVertices[Group],MATCH(Edges99[[#This Row],[Vertex 2]],GroupVertices[Vertex],0)),1,1,"")</f>
        <v>2</v>
      </c>
      <c r="BF66" s="49"/>
      <c r="BG66" s="50"/>
      <c r="BH66" s="49"/>
      <c r="BI66" s="50"/>
      <c r="BJ66" s="49"/>
      <c r="BK66" s="50"/>
      <c r="BL66" s="49"/>
      <c r="BM66" s="50"/>
      <c r="BN66" s="49"/>
    </row>
    <row r="67" spans="1:66" ht="15">
      <c r="A67" s="65" t="s">
        <v>7764</v>
      </c>
      <c r="B67" s="65" t="s">
        <v>7863</v>
      </c>
      <c r="C67" s="66"/>
      <c r="D67" s="67"/>
      <c r="E67" s="68"/>
      <c r="F67" s="69"/>
      <c r="G67" s="66"/>
      <c r="H67" s="70"/>
      <c r="I67" s="71"/>
      <c r="J67" s="71"/>
      <c r="K67" s="35" t="s">
        <v>65</v>
      </c>
      <c r="L67" s="78">
        <v>67</v>
      </c>
      <c r="M67" s="78"/>
      <c r="N67" s="73"/>
      <c r="O67" s="80" t="s">
        <v>251</v>
      </c>
      <c r="P67" s="82">
        <v>44396.771875</v>
      </c>
      <c r="Q67" s="80" t="s">
        <v>7882</v>
      </c>
      <c r="R67" s="80"/>
      <c r="S67" s="80"/>
      <c r="T67" s="85" t="s">
        <v>7900</v>
      </c>
      <c r="U67" s="80"/>
      <c r="V67" s="83" t="str">
        <f>HYPERLINK("https://pbs.twimg.com/profile_images/1237378547225952256/-gpXQWVs_normal.jpg")</f>
        <v>https://pbs.twimg.com/profile_images/1237378547225952256/-gpXQWVs_normal.jpg</v>
      </c>
      <c r="W67" s="82">
        <v>44396.771875</v>
      </c>
      <c r="X67" s="88">
        <v>44396</v>
      </c>
      <c r="Y67" s="85" t="s">
        <v>7922</v>
      </c>
      <c r="Z67" s="83" t="str">
        <f>HYPERLINK("https://twitter.com/jfsebastian146/status/1417190374490136581")</f>
        <v>https://twitter.com/jfsebastian146/status/1417190374490136581</v>
      </c>
      <c r="AA67" s="80"/>
      <c r="AB67" s="80"/>
      <c r="AC67" s="85" t="s">
        <v>7962</v>
      </c>
      <c r="AD67" s="80"/>
      <c r="AE67" s="80" t="b">
        <v>0</v>
      </c>
      <c r="AF67" s="80">
        <v>0</v>
      </c>
      <c r="AG67" s="85" t="s">
        <v>253</v>
      </c>
      <c r="AH67" s="80" t="b">
        <v>0</v>
      </c>
      <c r="AI67" s="80" t="s">
        <v>254</v>
      </c>
      <c r="AJ67" s="80"/>
      <c r="AK67" s="85" t="s">
        <v>253</v>
      </c>
      <c r="AL67" s="80" t="b">
        <v>0</v>
      </c>
      <c r="AM67" s="80">
        <v>4</v>
      </c>
      <c r="AN67" s="85" t="s">
        <v>7979</v>
      </c>
      <c r="AO67" s="85" t="s">
        <v>7775</v>
      </c>
      <c r="AP67" s="80" t="b">
        <v>0</v>
      </c>
      <c r="AQ67" s="85" t="s">
        <v>7979</v>
      </c>
      <c r="AR67" s="80" t="s">
        <v>212</v>
      </c>
      <c r="AS67" s="80">
        <v>0</v>
      </c>
      <c r="AT67" s="80">
        <v>0</v>
      </c>
      <c r="AU67" s="80"/>
      <c r="AV67" s="80"/>
      <c r="AW67" s="80"/>
      <c r="AX67" s="80"/>
      <c r="AY67" s="80"/>
      <c r="AZ67" s="80"/>
      <c r="BA67" s="80"/>
      <c r="BB67" s="80"/>
      <c r="BC67" s="80">
        <v>2</v>
      </c>
      <c r="BD67" s="79" t="str">
        <f>REPLACE(INDEX(GroupVertices[Group],MATCH(Edges99[[#This Row],[Vertex 1]],GroupVertices[Vertex],0)),1,1,"")</f>
        <v>2</v>
      </c>
      <c r="BE67" s="79" t="str">
        <f>REPLACE(INDEX(GroupVertices[Group],MATCH(Edges99[[#This Row],[Vertex 2]],GroupVertices[Vertex],0)),1,1,"")</f>
        <v>2</v>
      </c>
      <c r="BF67" s="49"/>
      <c r="BG67" s="50"/>
      <c r="BH67" s="49"/>
      <c r="BI67" s="50"/>
      <c r="BJ67" s="49"/>
      <c r="BK67" s="50"/>
      <c r="BL67" s="49"/>
      <c r="BM67" s="50"/>
      <c r="BN67" s="49"/>
    </row>
    <row r="68" spans="1:66" ht="15">
      <c r="A68" s="65" t="s">
        <v>7764</v>
      </c>
      <c r="B68" s="65" t="s">
        <v>7864</v>
      </c>
      <c r="C68" s="66"/>
      <c r="D68" s="67"/>
      <c r="E68" s="68"/>
      <c r="F68" s="69"/>
      <c r="G68" s="66"/>
      <c r="H68" s="70"/>
      <c r="I68" s="71"/>
      <c r="J68" s="71"/>
      <c r="K68" s="35" t="s">
        <v>65</v>
      </c>
      <c r="L68" s="78">
        <v>68</v>
      </c>
      <c r="M68" s="78"/>
      <c r="N68" s="73"/>
      <c r="O68" s="80" t="s">
        <v>252</v>
      </c>
      <c r="P68" s="82">
        <v>44396.771875</v>
      </c>
      <c r="Q68" s="80" t="s">
        <v>7882</v>
      </c>
      <c r="R68" s="80"/>
      <c r="S68" s="80"/>
      <c r="T68" s="85" t="s">
        <v>7900</v>
      </c>
      <c r="U68" s="80"/>
      <c r="V68" s="83" t="str">
        <f>HYPERLINK("https://pbs.twimg.com/profile_images/1237378547225952256/-gpXQWVs_normal.jpg")</f>
        <v>https://pbs.twimg.com/profile_images/1237378547225952256/-gpXQWVs_normal.jpg</v>
      </c>
      <c r="W68" s="82">
        <v>44396.771875</v>
      </c>
      <c r="X68" s="88">
        <v>44396</v>
      </c>
      <c r="Y68" s="85" t="s">
        <v>7922</v>
      </c>
      <c r="Z68" s="83" t="str">
        <f>HYPERLINK("https://twitter.com/jfsebastian146/status/1417190374490136581")</f>
        <v>https://twitter.com/jfsebastian146/status/1417190374490136581</v>
      </c>
      <c r="AA68" s="80"/>
      <c r="AB68" s="80"/>
      <c r="AC68" s="85" t="s">
        <v>7962</v>
      </c>
      <c r="AD68" s="80"/>
      <c r="AE68" s="80" t="b">
        <v>0</v>
      </c>
      <c r="AF68" s="80">
        <v>0</v>
      </c>
      <c r="AG68" s="85" t="s">
        <v>253</v>
      </c>
      <c r="AH68" s="80" t="b">
        <v>0</v>
      </c>
      <c r="AI68" s="80" t="s">
        <v>254</v>
      </c>
      <c r="AJ68" s="80"/>
      <c r="AK68" s="85" t="s">
        <v>253</v>
      </c>
      <c r="AL68" s="80" t="b">
        <v>0</v>
      </c>
      <c r="AM68" s="80">
        <v>4</v>
      </c>
      <c r="AN68" s="85" t="s">
        <v>7979</v>
      </c>
      <c r="AO68" s="85" t="s">
        <v>7775</v>
      </c>
      <c r="AP68" s="80" t="b">
        <v>0</v>
      </c>
      <c r="AQ68" s="85" t="s">
        <v>7979</v>
      </c>
      <c r="AR68" s="80" t="s">
        <v>212</v>
      </c>
      <c r="AS68" s="80">
        <v>0</v>
      </c>
      <c r="AT68" s="80">
        <v>0</v>
      </c>
      <c r="AU68" s="80"/>
      <c r="AV68" s="80"/>
      <c r="AW68" s="80"/>
      <c r="AX68" s="80"/>
      <c r="AY68" s="80"/>
      <c r="AZ68" s="80"/>
      <c r="BA68" s="80"/>
      <c r="BB68" s="80"/>
      <c r="BC68" s="80">
        <v>2</v>
      </c>
      <c r="BD68" s="79" t="str">
        <f>REPLACE(INDEX(GroupVertices[Group],MATCH(Edges99[[#This Row],[Vertex 1]],GroupVertices[Vertex],0)),1,1,"")</f>
        <v>2</v>
      </c>
      <c r="BE68" s="79" t="str">
        <f>REPLACE(INDEX(GroupVertices[Group],MATCH(Edges99[[#This Row],[Vertex 2]],GroupVertices[Vertex],0)),1,1,"")</f>
        <v>2</v>
      </c>
      <c r="BF68" s="49">
        <v>0</v>
      </c>
      <c r="BG68" s="50">
        <v>0</v>
      </c>
      <c r="BH68" s="49">
        <v>0</v>
      </c>
      <c r="BI68" s="50">
        <v>0</v>
      </c>
      <c r="BJ68" s="49">
        <v>0</v>
      </c>
      <c r="BK68" s="50">
        <v>0</v>
      </c>
      <c r="BL68" s="49">
        <v>27</v>
      </c>
      <c r="BM68" s="50">
        <v>100</v>
      </c>
      <c r="BN68" s="49">
        <v>27</v>
      </c>
    </row>
    <row r="69" spans="1:66" ht="15">
      <c r="A69" s="65" t="s">
        <v>7859</v>
      </c>
      <c r="B69" s="65" t="s">
        <v>7868</v>
      </c>
      <c r="C69" s="66"/>
      <c r="D69" s="67"/>
      <c r="E69" s="68"/>
      <c r="F69" s="69"/>
      <c r="G69" s="66"/>
      <c r="H69" s="70"/>
      <c r="I69" s="71"/>
      <c r="J69" s="71"/>
      <c r="K69" s="35" t="s">
        <v>65</v>
      </c>
      <c r="L69" s="78">
        <v>69</v>
      </c>
      <c r="M69" s="78"/>
      <c r="N69" s="73"/>
      <c r="O69" s="80" t="s">
        <v>250</v>
      </c>
      <c r="P69" s="82">
        <v>44390.20887731481</v>
      </c>
      <c r="Q69" s="80" t="s">
        <v>7886</v>
      </c>
      <c r="R69" s="83" t="str">
        <f>HYPERLINK("https://vivianfrancos.com/conoce-las-metricas-de-un-hashtag-antes-de-interactuar-con-sus-audiencias/")</f>
        <v>https://vivianfrancos.com/conoce-las-metricas-de-un-hashtag-antes-de-interactuar-con-sus-audiencias/</v>
      </c>
      <c r="S69" s="80" t="s">
        <v>7895</v>
      </c>
      <c r="T69" s="85" t="s">
        <v>7897</v>
      </c>
      <c r="U69" s="80"/>
      <c r="V69" s="83" t="str">
        <f>HYPERLINK("https://pbs.twimg.com/profile_images/632321042292174848/v4aJk87k_normal.png")</f>
        <v>https://pbs.twimg.com/profile_images/632321042292174848/v4aJk87k_normal.png</v>
      </c>
      <c r="W69" s="82">
        <v>44390.20887731481</v>
      </c>
      <c r="X69" s="88">
        <v>44390</v>
      </c>
      <c r="Y69" s="85" t="s">
        <v>7923</v>
      </c>
      <c r="Z69" s="83" t="str">
        <f>HYPERLINK("https://twitter.com/sapiensdigital/status/1414812025646198788")</f>
        <v>https://twitter.com/sapiensdigital/status/1414812025646198788</v>
      </c>
      <c r="AA69" s="80"/>
      <c r="AB69" s="80"/>
      <c r="AC69" s="85" t="s">
        <v>7963</v>
      </c>
      <c r="AD69" s="80"/>
      <c r="AE69" s="80" t="b">
        <v>0</v>
      </c>
      <c r="AF69" s="80">
        <v>1</v>
      </c>
      <c r="AG69" s="85" t="s">
        <v>253</v>
      </c>
      <c r="AH69" s="80" t="b">
        <v>0</v>
      </c>
      <c r="AI69" s="80" t="s">
        <v>256</v>
      </c>
      <c r="AJ69" s="80"/>
      <c r="AK69" s="85" t="s">
        <v>253</v>
      </c>
      <c r="AL69" s="80" t="b">
        <v>0</v>
      </c>
      <c r="AM69" s="80">
        <v>1</v>
      </c>
      <c r="AN69" s="85" t="s">
        <v>253</v>
      </c>
      <c r="AO69" s="85" t="s">
        <v>7986</v>
      </c>
      <c r="AP69" s="80" t="b">
        <v>0</v>
      </c>
      <c r="AQ69" s="85" t="s">
        <v>7963</v>
      </c>
      <c r="AR69" s="80" t="s">
        <v>212</v>
      </c>
      <c r="AS69" s="80">
        <v>0</v>
      </c>
      <c r="AT69" s="80">
        <v>0</v>
      </c>
      <c r="AU69" s="80"/>
      <c r="AV69" s="80"/>
      <c r="AW69" s="80"/>
      <c r="AX69" s="80"/>
      <c r="AY69" s="80"/>
      <c r="AZ69" s="80"/>
      <c r="BA69" s="80"/>
      <c r="BB69" s="80"/>
      <c r="BC69" s="80">
        <v>3</v>
      </c>
      <c r="BD69" s="79" t="str">
        <f>REPLACE(INDEX(GroupVertices[Group],MATCH(Edges99[[#This Row],[Vertex 1]],GroupVertices[Vertex],0)),1,1,"")</f>
        <v>1</v>
      </c>
      <c r="BE69" s="79" t="str">
        <f>REPLACE(INDEX(GroupVertices[Group],MATCH(Edges99[[#This Row],[Vertex 2]],GroupVertices[Vertex],0)),1,1,"")</f>
        <v>1</v>
      </c>
      <c r="BF69" s="49">
        <v>0</v>
      </c>
      <c r="BG69" s="50">
        <v>0</v>
      </c>
      <c r="BH69" s="49">
        <v>0</v>
      </c>
      <c r="BI69" s="50">
        <v>0</v>
      </c>
      <c r="BJ69" s="49">
        <v>0</v>
      </c>
      <c r="BK69" s="50">
        <v>0</v>
      </c>
      <c r="BL69" s="49">
        <v>17</v>
      </c>
      <c r="BM69" s="50">
        <v>100</v>
      </c>
      <c r="BN69" s="49">
        <v>17</v>
      </c>
    </row>
    <row r="70" spans="1:66" ht="15">
      <c r="A70" s="65" t="s">
        <v>7859</v>
      </c>
      <c r="B70" s="65" t="s">
        <v>7868</v>
      </c>
      <c r="C70" s="66"/>
      <c r="D70" s="67"/>
      <c r="E70" s="68"/>
      <c r="F70" s="69"/>
      <c r="G70" s="66"/>
      <c r="H70" s="70"/>
      <c r="I70" s="71"/>
      <c r="J70" s="71"/>
      <c r="K70" s="35" t="s">
        <v>65</v>
      </c>
      <c r="L70" s="78">
        <v>70</v>
      </c>
      <c r="M70" s="78"/>
      <c r="N70" s="73"/>
      <c r="O70" s="80" t="s">
        <v>250</v>
      </c>
      <c r="P70" s="82">
        <v>44392.16668981482</v>
      </c>
      <c r="Q70" s="80" t="s">
        <v>7887</v>
      </c>
      <c r="R70" s="83" t="str">
        <f>HYPERLINK("https://vivianfrancos.com/conoce-las-metricas-de-un-hashtag-antes-de-interactuar-con-sus-audiencias/")</f>
        <v>https://vivianfrancos.com/conoce-las-metricas-de-un-hashtag-antes-de-interactuar-con-sus-audiencias/</v>
      </c>
      <c r="S70" s="80" t="s">
        <v>7895</v>
      </c>
      <c r="T70" s="85" t="s">
        <v>7897</v>
      </c>
      <c r="U70" s="80"/>
      <c r="V70" s="83" t="str">
        <f>HYPERLINK("https://pbs.twimg.com/profile_images/632321042292174848/v4aJk87k_normal.png")</f>
        <v>https://pbs.twimg.com/profile_images/632321042292174848/v4aJk87k_normal.png</v>
      </c>
      <c r="W70" s="82">
        <v>44392.16668981482</v>
      </c>
      <c r="X70" s="88">
        <v>44392</v>
      </c>
      <c r="Y70" s="85" t="s">
        <v>7924</v>
      </c>
      <c r="Z70" s="83" t="str">
        <f>HYPERLINK("https://twitter.com/sapiensdigital/status/1415521514166890501")</f>
        <v>https://twitter.com/sapiensdigital/status/1415521514166890501</v>
      </c>
      <c r="AA70" s="80"/>
      <c r="AB70" s="80"/>
      <c r="AC70" s="85" t="s">
        <v>7964</v>
      </c>
      <c r="AD70" s="80"/>
      <c r="AE70" s="80" t="b">
        <v>0</v>
      </c>
      <c r="AF70" s="80">
        <v>1</v>
      </c>
      <c r="AG70" s="85" t="s">
        <v>253</v>
      </c>
      <c r="AH70" s="80" t="b">
        <v>0</v>
      </c>
      <c r="AI70" s="80" t="s">
        <v>256</v>
      </c>
      <c r="AJ70" s="80"/>
      <c r="AK70" s="85" t="s">
        <v>253</v>
      </c>
      <c r="AL70" s="80" t="b">
        <v>0</v>
      </c>
      <c r="AM70" s="80">
        <v>1</v>
      </c>
      <c r="AN70" s="85" t="s">
        <v>253</v>
      </c>
      <c r="AO70" s="85" t="s">
        <v>7986</v>
      </c>
      <c r="AP70" s="80" t="b">
        <v>0</v>
      </c>
      <c r="AQ70" s="85" t="s">
        <v>7964</v>
      </c>
      <c r="AR70" s="80" t="s">
        <v>212</v>
      </c>
      <c r="AS70" s="80">
        <v>0</v>
      </c>
      <c r="AT70" s="80">
        <v>0</v>
      </c>
      <c r="AU70" s="80"/>
      <c r="AV70" s="80"/>
      <c r="AW70" s="80"/>
      <c r="AX70" s="80"/>
      <c r="AY70" s="80"/>
      <c r="AZ70" s="80"/>
      <c r="BA70" s="80"/>
      <c r="BB70" s="80"/>
      <c r="BC70" s="80">
        <v>3</v>
      </c>
      <c r="BD70" s="79" t="str">
        <f>REPLACE(INDEX(GroupVertices[Group],MATCH(Edges99[[#This Row],[Vertex 1]],GroupVertices[Vertex],0)),1,1,"")</f>
        <v>1</v>
      </c>
      <c r="BE70" s="79" t="str">
        <f>REPLACE(INDEX(GroupVertices[Group],MATCH(Edges99[[#This Row],[Vertex 2]],GroupVertices[Vertex],0)),1,1,"")</f>
        <v>1</v>
      </c>
      <c r="BF70" s="49">
        <v>0</v>
      </c>
      <c r="BG70" s="50">
        <v>0</v>
      </c>
      <c r="BH70" s="49">
        <v>0</v>
      </c>
      <c r="BI70" s="50">
        <v>0</v>
      </c>
      <c r="BJ70" s="49">
        <v>0</v>
      </c>
      <c r="BK70" s="50">
        <v>0</v>
      </c>
      <c r="BL70" s="49">
        <v>17</v>
      </c>
      <c r="BM70" s="50">
        <v>100</v>
      </c>
      <c r="BN70" s="49">
        <v>17</v>
      </c>
    </row>
    <row r="71" spans="1:66" ht="15">
      <c r="A71" s="65" t="s">
        <v>7859</v>
      </c>
      <c r="B71" s="65" t="s">
        <v>7868</v>
      </c>
      <c r="C71" s="66"/>
      <c r="D71" s="67"/>
      <c r="E71" s="68"/>
      <c r="F71" s="69"/>
      <c r="G71" s="66"/>
      <c r="H71" s="70"/>
      <c r="I71" s="71"/>
      <c r="J71" s="71"/>
      <c r="K71" s="35" t="s">
        <v>65</v>
      </c>
      <c r="L71" s="78">
        <v>71</v>
      </c>
      <c r="M71" s="78"/>
      <c r="N71" s="73"/>
      <c r="O71" s="80" t="s">
        <v>250</v>
      </c>
      <c r="P71" s="82">
        <v>44397.30631944445</v>
      </c>
      <c r="Q71" s="80" t="s">
        <v>7888</v>
      </c>
      <c r="R71" s="83" t="str">
        <f>HYPERLINK("https://vivianfrancos.com/conoce-las-metricas-de-un-hashtag-antes-de-interactuar-con-sus-audiencias/")</f>
        <v>https://vivianfrancos.com/conoce-las-metricas-de-un-hashtag-antes-de-interactuar-con-sus-audiencias/</v>
      </c>
      <c r="S71" s="80" t="s">
        <v>7895</v>
      </c>
      <c r="T71" s="85" t="s">
        <v>7897</v>
      </c>
      <c r="U71" s="80"/>
      <c r="V71" s="83" t="str">
        <f>HYPERLINK("https://pbs.twimg.com/profile_images/632321042292174848/v4aJk87k_normal.png")</f>
        <v>https://pbs.twimg.com/profile_images/632321042292174848/v4aJk87k_normal.png</v>
      </c>
      <c r="W71" s="82">
        <v>44397.30631944445</v>
      </c>
      <c r="X71" s="88">
        <v>44397</v>
      </c>
      <c r="Y71" s="85" t="s">
        <v>7811</v>
      </c>
      <c r="Z71" s="83" t="str">
        <f>HYPERLINK("https://twitter.com/sapiensdigital/status/1417384052819124235")</f>
        <v>https://twitter.com/sapiensdigital/status/1417384052819124235</v>
      </c>
      <c r="AA71" s="80"/>
      <c r="AB71" s="80"/>
      <c r="AC71" s="85" t="s">
        <v>7965</v>
      </c>
      <c r="AD71" s="80"/>
      <c r="AE71" s="80" t="b">
        <v>0</v>
      </c>
      <c r="AF71" s="80">
        <v>1</v>
      </c>
      <c r="AG71" s="85" t="s">
        <v>253</v>
      </c>
      <c r="AH71" s="80" t="b">
        <v>0</v>
      </c>
      <c r="AI71" s="80" t="s">
        <v>256</v>
      </c>
      <c r="AJ71" s="80"/>
      <c r="AK71" s="85" t="s">
        <v>253</v>
      </c>
      <c r="AL71" s="80" t="b">
        <v>0</v>
      </c>
      <c r="AM71" s="80">
        <v>1</v>
      </c>
      <c r="AN71" s="85" t="s">
        <v>253</v>
      </c>
      <c r="AO71" s="85" t="s">
        <v>7986</v>
      </c>
      <c r="AP71" s="80" t="b">
        <v>0</v>
      </c>
      <c r="AQ71" s="85" t="s">
        <v>7965</v>
      </c>
      <c r="AR71" s="80" t="s">
        <v>212</v>
      </c>
      <c r="AS71" s="80">
        <v>0</v>
      </c>
      <c r="AT71" s="80">
        <v>0</v>
      </c>
      <c r="AU71" s="80"/>
      <c r="AV71" s="80"/>
      <c r="AW71" s="80"/>
      <c r="AX71" s="80"/>
      <c r="AY71" s="80"/>
      <c r="AZ71" s="80"/>
      <c r="BA71" s="80"/>
      <c r="BB71" s="80"/>
      <c r="BC71" s="80">
        <v>3</v>
      </c>
      <c r="BD71" s="79" t="str">
        <f>REPLACE(INDEX(GroupVertices[Group],MATCH(Edges99[[#This Row],[Vertex 1]],GroupVertices[Vertex],0)),1,1,"")</f>
        <v>1</v>
      </c>
      <c r="BE71" s="79" t="str">
        <f>REPLACE(INDEX(GroupVertices[Group],MATCH(Edges99[[#This Row],[Vertex 2]],GroupVertices[Vertex],0)),1,1,"")</f>
        <v>1</v>
      </c>
      <c r="BF71" s="49">
        <v>0</v>
      </c>
      <c r="BG71" s="50">
        <v>0</v>
      </c>
      <c r="BH71" s="49">
        <v>0</v>
      </c>
      <c r="BI71" s="50">
        <v>0</v>
      </c>
      <c r="BJ71" s="49">
        <v>0</v>
      </c>
      <c r="BK71" s="50">
        <v>0</v>
      </c>
      <c r="BL71" s="49">
        <v>17</v>
      </c>
      <c r="BM71" s="50">
        <v>100</v>
      </c>
      <c r="BN71" s="49">
        <v>17</v>
      </c>
    </row>
    <row r="72" spans="1:66" ht="15">
      <c r="A72" s="65" t="s">
        <v>7860</v>
      </c>
      <c r="B72" s="65" t="s">
        <v>7868</v>
      </c>
      <c r="C72" s="66"/>
      <c r="D72" s="67"/>
      <c r="E72" s="68"/>
      <c r="F72" s="69"/>
      <c r="G72" s="66"/>
      <c r="H72" s="70"/>
      <c r="I72" s="71"/>
      <c r="J72" s="71"/>
      <c r="K72" s="35" t="s">
        <v>65</v>
      </c>
      <c r="L72" s="78">
        <v>72</v>
      </c>
      <c r="M72" s="78"/>
      <c r="N72" s="73"/>
      <c r="O72" s="80" t="s">
        <v>250</v>
      </c>
      <c r="P72" s="82">
        <v>44397.34756944444</v>
      </c>
      <c r="Q72" s="80" t="s">
        <v>7889</v>
      </c>
      <c r="R72" s="83" t="str">
        <f>HYPERLINK("https://vivianfrancos.com/conoce-las-metricas-de-un-hashtag-antes-de-interactuar-con-sus-audiencias/")</f>
        <v>https://vivianfrancos.com/conoce-las-metricas-de-un-hashtag-antes-de-interactuar-con-sus-audiencias/</v>
      </c>
      <c r="S72" s="80" t="s">
        <v>7895</v>
      </c>
      <c r="T72" s="85" t="s">
        <v>7897</v>
      </c>
      <c r="U72" s="80"/>
      <c r="V72" s="83" t="str">
        <f>HYPERLINK("https://pbs.twimg.com/profile_images/1342084692993040384/3v2I3dKj_normal.jpg")</f>
        <v>https://pbs.twimg.com/profile_images/1342084692993040384/3v2I3dKj_normal.jpg</v>
      </c>
      <c r="W72" s="82">
        <v>44397.34756944444</v>
      </c>
      <c r="X72" s="88">
        <v>44397</v>
      </c>
      <c r="Y72" s="85" t="s">
        <v>7814</v>
      </c>
      <c r="Z72" s="83" t="str">
        <f>HYPERLINK("https://twitter.com/marketintools1/status/1417399001964482561")</f>
        <v>https://twitter.com/marketintools1/status/1417399001964482561</v>
      </c>
      <c r="AA72" s="80"/>
      <c r="AB72" s="80"/>
      <c r="AC72" s="85" t="s">
        <v>7966</v>
      </c>
      <c r="AD72" s="80"/>
      <c r="AE72" s="80" t="b">
        <v>0</v>
      </c>
      <c r="AF72" s="80">
        <v>2</v>
      </c>
      <c r="AG72" s="85" t="s">
        <v>253</v>
      </c>
      <c r="AH72" s="80" t="b">
        <v>0</v>
      </c>
      <c r="AI72" s="80" t="s">
        <v>256</v>
      </c>
      <c r="AJ72" s="80"/>
      <c r="AK72" s="85" t="s">
        <v>253</v>
      </c>
      <c r="AL72" s="80" t="b">
        <v>0</v>
      </c>
      <c r="AM72" s="80">
        <v>1</v>
      </c>
      <c r="AN72" s="85" t="s">
        <v>253</v>
      </c>
      <c r="AO72" s="85" t="s">
        <v>7986</v>
      </c>
      <c r="AP72" s="80" t="b">
        <v>0</v>
      </c>
      <c r="AQ72" s="85" t="s">
        <v>7966</v>
      </c>
      <c r="AR72" s="80" t="s">
        <v>212</v>
      </c>
      <c r="AS72" s="80">
        <v>0</v>
      </c>
      <c r="AT72" s="80">
        <v>0</v>
      </c>
      <c r="AU72" s="80"/>
      <c r="AV72" s="80"/>
      <c r="AW72" s="80"/>
      <c r="AX72" s="80"/>
      <c r="AY72" s="80"/>
      <c r="AZ72" s="80"/>
      <c r="BA72" s="80"/>
      <c r="BB72" s="80"/>
      <c r="BC72" s="80">
        <v>1</v>
      </c>
      <c r="BD72" s="79" t="str">
        <f>REPLACE(INDEX(GroupVertices[Group],MATCH(Edges99[[#This Row],[Vertex 1]],GroupVertices[Vertex],0)),1,1,"")</f>
        <v>1</v>
      </c>
      <c r="BE72" s="79" t="str">
        <f>REPLACE(INDEX(GroupVertices[Group],MATCH(Edges99[[#This Row],[Vertex 2]],GroupVertices[Vertex],0)),1,1,"")</f>
        <v>1</v>
      </c>
      <c r="BF72" s="49">
        <v>0</v>
      </c>
      <c r="BG72" s="50">
        <v>0</v>
      </c>
      <c r="BH72" s="49">
        <v>0</v>
      </c>
      <c r="BI72" s="50">
        <v>0</v>
      </c>
      <c r="BJ72" s="49">
        <v>0</v>
      </c>
      <c r="BK72" s="50">
        <v>0</v>
      </c>
      <c r="BL72" s="49">
        <v>17</v>
      </c>
      <c r="BM72" s="50">
        <v>100</v>
      </c>
      <c r="BN72" s="49">
        <v>17</v>
      </c>
    </row>
    <row r="73" spans="1:66" ht="15">
      <c r="A73" s="65" t="s">
        <v>7861</v>
      </c>
      <c r="B73" s="65" t="s">
        <v>7868</v>
      </c>
      <c r="C73" s="66"/>
      <c r="D73" s="67"/>
      <c r="E73" s="68"/>
      <c r="F73" s="69"/>
      <c r="G73" s="66"/>
      <c r="H73" s="70"/>
      <c r="I73" s="71"/>
      <c r="J73" s="71"/>
      <c r="K73" s="35" t="s">
        <v>65</v>
      </c>
      <c r="L73" s="78">
        <v>73</v>
      </c>
      <c r="M73" s="78"/>
      <c r="N73" s="73"/>
      <c r="O73" s="80" t="s">
        <v>250</v>
      </c>
      <c r="P73" s="82">
        <v>44396.85011574074</v>
      </c>
      <c r="Q73" s="80" t="s">
        <v>7890</v>
      </c>
      <c r="R73" s="83" t="str">
        <f>HYPERLINK("https://vivianfrancos.com/conoce-las-metricas-de-un-hashtag-antes-de-interactuar-con-sus-audiencias/")</f>
        <v>https://vivianfrancos.com/conoce-las-metricas-de-un-hashtag-antes-de-interactuar-con-sus-audiencias/</v>
      </c>
      <c r="S73" s="80" t="s">
        <v>7895</v>
      </c>
      <c r="T73" s="85" t="s">
        <v>7903</v>
      </c>
      <c r="U73" s="80"/>
      <c r="V73" s="83" t="str">
        <f>HYPERLINK("https://pbs.twimg.com/profile_images/1172688333941686272/QeA-IRS0_normal.jpg")</f>
        <v>https://pbs.twimg.com/profile_images/1172688333941686272/QeA-IRS0_normal.jpg</v>
      </c>
      <c r="W73" s="82">
        <v>44396.85011574074</v>
      </c>
      <c r="X73" s="88">
        <v>44396</v>
      </c>
      <c r="Y73" s="85" t="s">
        <v>7925</v>
      </c>
      <c r="Z73" s="83" t="str">
        <f>HYPERLINK("https://twitter.com/emarketersocial/status/1417218730292035591")</f>
        <v>https://twitter.com/emarketersocial/status/1417218730292035591</v>
      </c>
      <c r="AA73" s="80"/>
      <c r="AB73" s="80"/>
      <c r="AC73" s="85" t="s">
        <v>7967</v>
      </c>
      <c r="AD73" s="80"/>
      <c r="AE73" s="80" t="b">
        <v>0</v>
      </c>
      <c r="AF73" s="80">
        <v>3</v>
      </c>
      <c r="AG73" s="85" t="s">
        <v>253</v>
      </c>
      <c r="AH73" s="80" t="b">
        <v>0</v>
      </c>
      <c r="AI73" s="80" t="s">
        <v>256</v>
      </c>
      <c r="AJ73" s="80"/>
      <c r="AK73" s="85" t="s">
        <v>253</v>
      </c>
      <c r="AL73" s="80" t="b">
        <v>0</v>
      </c>
      <c r="AM73" s="80">
        <v>2</v>
      </c>
      <c r="AN73" s="85" t="s">
        <v>253</v>
      </c>
      <c r="AO73" s="85" t="s">
        <v>7986</v>
      </c>
      <c r="AP73" s="80" t="b">
        <v>0</v>
      </c>
      <c r="AQ73" s="85" t="s">
        <v>7967</v>
      </c>
      <c r="AR73" s="80" t="s">
        <v>212</v>
      </c>
      <c r="AS73" s="80">
        <v>0</v>
      </c>
      <c r="AT73" s="80">
        <v>0</v>
      </c>
      <c r="AU73" s="80"/>
      <c r="AV73" s="80"/>
      <c r="AW73" s="80"/>
      <c r="AX73" s="80"/>
      <c r="AY73" s="80"/>
      <c r="AZ73" s="80"/>
      <c r="BA73" s="80"/>
      <c r="BB73" s="80"/>
      <c r="BC73" s="80">
        <v>1</v>
      </c>
      <c r="BD73" s="79" t="str">
        <f>REPLACE(INDEX(GroupVertices[Group],MATCH(Edges99[[#This Row],[Vertex 1]],GroupVertices[Vertex],0)),1,1,"")</f>
        <v>1</v>
      </c>
      <c r="BE73" s="79" t="str">
        <f>REPLACE(INDEX(GroupVertices[Group],MATCH(Edges99[[#This Row],[Vertex 2]],GroupVertices[Vertex],0)),1,1,"")</f>
        <v>1</v>
      </c>
      <c r="BF73" s="49">
        <v>0</v>
      </c>
      <c r="BG73" s="50">
        <v>0</v>
      </c>
      <c r="BH73" s="49">
        <v>0</v>
      </c>
      <c r="BI73" s="50">
        <v>0</v>
      </c>
      <c r="BJ73" s="49">
        <v>0</v>
      </c>
      <c r="BK73" s="50">
        <v>0</v>
      </c>
      <c r="BL73" s="49">
        <v>25</v>
      </c>
      <c r="BM73" s="50">
        <v>100</v>
      </c>
      <c r="BN73" s="49">
        <v>25</v>
      </c>
    </row>
    <row r="74" spans="1:66" ht="15">
      <c r="A74" s="65" t="s">
        <v>7862</v>
      </c>
      <c r="B74" s="65" t="s">
        <v>7861</v>
      </c>
      <c r="C74" s="66"/>
      <c r="D74" s="67"/>
      <c r="E74" s="68"/>
      <c r="F74" s="69"/>
      <c r="G74" s="66"/>
      <c r="H74" s="70"/>
      <c r="I74" s="71"/>
      <c r="J74" s="71"/>
      <c r="K74" s="35" t="s">
        <v>65</v>
      </c>
      <c r="L74" s="78">
        <v>74</v>
      </c>
      <c r="M74" s="78"/>
      <c r="N74" s="73"/>
      <c r="O74" s="80" t="s">
        <v>252</v>
      </c>
      <c r="P74" s="82">
        <v>44397.50013888889</v>
      </c>
      <c r="Q74" s="80" t="s">
        <v>7890</v>
      </c>
      <c r="R74" s="83" t="str">
        <f>HYPERLINK("https://vivianfrancos.com/conoce-las-metricas-de-un-hashtag-antes-de-interactuar-con-sus-audiencias/")</f>
        <v>https://vivianfrancos.com/conoce-las-metricas-de-un-hashtag-antes-de-interactuar-con-sus-audiencias/</v>
      </c>
      <c r="S74" s="80" t="s">
        <v>7895</v>
      </c>
      <c r="T74" s="85" t="s">
        <v>7903</v>
      </c>
      <c r="U74" s="80"/>
      <c r="V74" s="83" t="str">
        <f>HYPERLINK("https://pbs.twimg.com/profile_images/1379079169129189387/EjdTeJpo_normal.jpg")</f>
        <v>https://pbs.twimg.com/profile_images/1379079169129189387/EjdTeJpo_normal.jpg</v>
      </c>
      <c r="W74" s="82">
        <v>44397.50013888889</v>
      </c>
      <c r="X74" s="88">
        <v>44397</v>
      </c>
      <c r="Y74" s="85" t="s">
        <v>7774</v>
      </c>
      <c r="Z74" s="83" t="str">
        <f>HYPERLINK("https://twitter.com/ancelernesto/status/1417454291623813238")</f>
        <v>https://twitter.com/ancelernesto/status/1417454291623813238</v>
      </c>
      <c r="AA74" s="80"/>
      <c r="AB74" s="80"/>
      <c r="AC74" s="85" t="s">
        <v>7968</v>
      </c>
      <c r="AD74" s="80"/>
      <c r="AE74" s="80" t="b">
        <v>0</v>
      </c>
      <c r="AF74" s="80">
        <v>0</v>
      </c>
      <c r="AG74" s="85" t="s">
        <v>253</v>
      </c>
      <c r="AH74" s="80" t="b">
        <v>0</v>
      </c>
      <c r="AI74" s="80" t="s">
        <v>256</v>
      </c>
      <c r="AJ74" s="80"/>
      <c r="AK74" s="85" t="s">
        <v>253</v>
      </c>
      <c r="AL74" s="80" t="b">
        <v>0</v>
      </c>
      <c r="AM74" s="80">
        <v>2</v>
      </c>
      <c r="AN74" s="85" t="s">
        <v>7967</v>
      </c>
      <c r="AO74" s="85" t="s">
        <v>259</v>
      </c>
      <c r="AP74" s="80" t="b">
        <v>0</v>
      </c>
      <c r="AQ74" s="85" t="s">
        <v>7967</v>
      </c>
      <c r="AR74" s="80" t="s">
        <v>212</v>
      </c>
      <c r="AS74" s="80">
        <v>0</v>
      </c>
      <c r="AT74" s="80">
        <v>0</v>
      </c>
      <c r="AU74" s="80"/>
      <c r="AV74" s="80"/>
      <c r="AW74" s="80"/>
      <c r="AX74" s="80"/>
      <c r="AY74" s="80"/>
      <c r="AZ74" s="80"/>
      <c r="BA74" s="80"/>
      <c r="BB74" s="80"/>
      <c r="BC74" s="80">
        <v>1</v>
      </c>
      <c r="BD74" s="79" t="str">
        <f>REPLACE(INDEX(GroupVertices[Group],MATCH(Edges99[[#This Row],[Vertex 1]],GroupVertices[Vertex],0)),1,1,"")</f>
        <v>1</v>
      </c>
      <c r="BE74" s="79" t="str">
        <f>REPLACE(INDEX(GroupVertices[Group],MATCH(Edges99[[#This Row],[Vertex 2]],GroupVertices[Vertex],0)),1,1,"")</f>
        <v>1</v>
      </c>
      <c r="BF74" s="49"/>
      <c r="BG74" s="50"/>
      <c r="BH74" s="49"/>
      <c r="BI74" s="50"/>
      <c r="BJ74" s="49"/>
      <c r="BK74" s="50"/>
      <c r="BL74" s="49"/>
      <c r="BM74" s="50"/>
      <c r="BN74" s="49"/>
    </row>
    <row r="75" spans="1:66" ht="15">
      <c r="A75" s="65" t="s">
        <v>7862</v>
      </c>
      <c r="B75" s="65" t="s">
        <v>7868</v>
      </c>
      <c r="C75" s="66"/>
      <c r="D75" s="67"/>
      <c r="E75" s="68"/>
      <c r="F75" s="69"/>
      <c r="G75" s="66"/>
      <c r="H75" s="70"/>
      <c r="I75" s="71"/>
      <c r="J75" s="71"/>
      <c r="K75" s="35" t="s">
        <v>65</v>
      </c>
      <c r="L75" s="78">
        <v>75</v>
      </c>
      <c r="M75" s="78"/>
      <c r="N75" s="73"/>
      <c r="O75" s="80" t="s">
        <v>251</v>
      </c>
      <c r="P75" s="82">
        <v>44397.50013888889</v>
      </c>
      <c r="Q75" s="80" t="s">
        <v>7890</v>
      </c>
      <c r="R75" s="83" t="str">
        <f>HYPERLINK("https://vivianfrancos.com/conoce-las-metricas-de-un-hashtag-antes-de-interactuar-con-sus-audiencias/")</f>
        <v>https://vivianfrancos.com/conoce-las-metricas-de-un-hashtag-antes-de-interactuar-con-sus-audiencias/</v>
      </c>
      <c r="S75" s="80" t="s">
        <v>7895</v>
      </c>
      <c r="T75" s="85" t="s">
        <v>7903</v>
      </c>
      <c r="U75" s="80"/>
      <c r="V75" s="83" t="str">
        <f>HYPERLINK("https://pbs.twimg.com/profile_images/1379079169129189387/EjdTeJpo_normal.jpg")</f>
        <v>https://pbs.twimg.com/profile_images/1379079169129189387/EjdTeJpo_normal.jpg</v>
      </c>
      <c r="W75" s="82">
        <v>44397.50013888889</v>
      </c>
      <c r="X75" s="88">
        <v>44397</v>
      </c>
      <c r="Y75" s="85" t="s">
        <v>7774</v>
      </c>
      <c r="Z75" s="83" t="str">
        <f>HYPERLINK("https://twitter.com/ancelernesto/status/1417454291623813238")</f>
        <v>https://twitter.com/ancelernesto/status/1417454291623813238</v>
      </c>
      <c r="AA75" s="80"/>
      <c r="AB75" s="80"/>
      <c r="AC75" s="85" t="s">
        <v>7968</v>
      </c>
      <c r="AD75" s="80"/>
      <c r="AE75" s="80" t="b">
        <v>0</v>
      </c>
      <c r="AF75" s="80">
        <v>0</v>
      </c>
      <c r="AG75" s="85" t="s">
        <v>253</v>
      </c>
      <c r="AH75" s="80" t="b">
        <v>0</v>
      </c>
      <c r="AI75" s="80" t="s">
        <v>256</v>
      </c>
      <c r="AJ75" s="80"/>
      <c r="AK75" s="85" t="s">
        <v>253</v>
      </c>
      <c r="AL75" s="80" t="b">
        <v>0</v>
      </c>
      <c r="AM75" s="80">
        <v>2</v>
      </c>
      <c r="AN75" s="85" t="s">
        <v>7967</v>
      </c>
      <c r="AO75" s="85" t="s">
        <v>259</v>
      </c>
      <c r="AP75" s="80" t="b">
        <v>0</v>
      </c>
      <c r="AQ75" s="85" t="s">
        <v>7967</v>
      </c>
      <c r="AR75" s="80" t="s">
        <v>212</v>
      </c>
      <c r="AS75" s="80">
        <v>0</v>
      </c>
      <c r="AT75" s="80">
        <v>0</v>
      </c>
      <c r="AU75" s="80"/>
      <c r="AV75" s="80"/>
      <c r="AW75" s="80"/>
      <c r="AX75" s="80"/>
      <c r="AY75" s="80"/>
      <c r="AZ75" s="80"/>
      <c r="BA75" s="80"/>
      <c r="BB75" s="80"/>
      <c r="BC75" s="80">
        <v>1</v>
      </c>
      <c r="BD75" s="79" t="str">
        <f>REPLACE(INDEX(GroupVertices[Group],MATCH(Edges99[[#This Row],[Vertex 1]],GroupVertices[Vertex],0)),1,1,"")</f>
        <v>1</v>
      </c>
      <c r="BE75" s="79" t="str">
        <f>REPLACE(INDEX(GroupVertices[Group],MATCH(Edges99[[#This Row],[Vertex 2]],GroupVertices[Vertex],0)),1,1,"")</f>
        <v>1</v>
      </c>
      <c r="BF75" s="49">
        <v>0</v>
      </c>
      <c r="BG75" s="50">
        <v>0</v>
      </c>
      <c r="BH75" s="49">
        <v>0</v>
      </c>
      <c r="BI75" s="50">
        <v>0</v>
      </c>
      <c r="BJ75" s="49">
        <v>0</v>
      </c>
      <c r="BK75" s="50">
        <v>0</v>
      </c>
      <c r="BL75" s="49">
        <v>25</v>
      </c>
      <c r="BM75" s="50">
        <v>100</v>
      </c>
      <c r="BN75" s="49">
        <v>25</v>
      </c>
    </row>
    <row r="76" spans="1:66" ht="15">
      <c r="A76" s="65" t="s">
        <v>7863</v>
      </c>
      <c r="B76" s="65" t="s">
        <v>7869</v>
      </c>
      <c r="C76" s="66"/>
      <c r="D76" s="67"/>
      <c r="E76" s="68"/>
      <c r="F76" s="69"/>
      <c r="G76" s="66"/>
      <c r="H76" s="70"/>
      <c r="I76" s="71"/>
      <c r="J76" s="71"/>
      <c r="K76" s="35" t="s">
        <v>65</v>
      </c>
      <c r="L76" s="78">
        <v>76</v>
      </c>
      <c r="M76" s="78"/>
      <c r="N76" s="73"/>
      <c r="O76" s="80" t="s">
        <v>251</v>
      </c>
      <c r="P76" s="82">
        <v>44390.27449074074</v>
      </c>
      <c r="Q76" s="80" t="s">
        <v>7882</v>
      </c>
      <c r="R76" s="80"/>
      <c r="S76" s="80"/>
      <c r="T76" s="85" t="s">
        <v>7900</v>
      </c>
      <c r="U76" s="80"/>
      <c r="V76" s="83" t="str">
        <f>HYPERLINK("https://pbs.twimg.com/profile_images/1323219034230444032/dZdxDJNv_normal.jpg")</f>
        <v>https://pbs.twimg.com/profile_images/1323219034230444032/dZdxDJNv_normal.jpg</v>
      </c>
      <c r="W76" s="82">
        <v>44390.27449074074</v>
      </c>
      <c r="X76" s="88">
        <v>44390</v>
      </c>
      <c r="Y76" s="85" t="s">
        <v>7808</v>
      </c>
      <c r="Z76" s="83" t="str">
        <f>HYPERLINK("https://twitter.com/albertoemachado/status/1414835804489371653")</f>
        <v>https://twitter.com/albertoemachado/status/1414835804489371653</v>
      </c>
      <c r="AA76" s="80"/>
      <c r="AB76" s="80"/>
      <c r="AC76" s="85" t="s">
        <v>7969</v>
      </c>
      <c r="AD76" s="80"/>
      <c r="AE76" s="80" t="b">
        <v>0</v>
      </c>
      <c r="AF76" s="80">
        <v>0</v>
      </c>
      <c r="AG76" s="85" t="s">
        <v>253</v>
      </c>
      <c r="AH76" s="80" t="b">
        <v>0</v>
      </c>
      <c r="AI76" s="80" t="s">
        <v>254</v>
      </c>
      <c r="AJ76" s="80"/>
      <c r="AK76" s="85" t="s">
        <v>253</v>
      </c>
      <c r="AL76" s="80" t="b">
        <v>0</v>
      </c>
      <c r="AM76" s="80">
        <v>1</v>
      </c>
      <c r="AN76" s="85" t="s">
        <v>7972</v>
      </c>
      <c r="AO76" s="85" t="s">
        <v>259</v>
      </c>
      <c r="AP76" s="80" t="b">
        <v>0</v>
      </c>
      <c r="AQ76" s="85" t="s">
        <v>7972</v>
      </c>
      <c r="AR76" s="80" t="s">
        <v>212</v>
      </c>
      <c r="AS76" s="80">
        <v>0</v>
      </c>
      <c r="AT76" s="80">
        <v>0</v>
      </c>
      <c r="AU76" s="80"/>
      <c r="AV76" s="80"/>
      <c r="AW76" s="80"/>
      <c r="AX76" s="80"/>
      <c r="AY76" s="80"/>
      <c r="AZ76" s="80"/>
      <c r="BA76" s="80"/>
      <c r="BB76" s="80"/>
      <c r="BC76" s="80">
        <v>3</v>
      </c>
      <c r="BD76" s="79" t="str">
        <f>REPLACE(INDEX(GroupVertices[Group],MATCH(Edges99[[#This Row],[Vertex 1]],GroupVertices[Vertex],0)),1,1,"")</f>
        <v>2</v>
      </c>
      <c r="BE76" s="79" t="str">
        <f>REPLACE(INDEX(GroupVertices[Group],MATCH(Edges99[[#This Row],[Vertex 2]],GroupVertices[Vertex],0)),1,1,"")</f>
        <v>2</v>
      </c>
      <c r="BF76" s="49"/>
      <c r="BG76" s="50"/>
      <c r="BH76" s="49"/>
      <c r="BI76" s="50"/>
      <c r="BJ76" s="49"/>
      <c r="BK76" s="50"/>
      <c r="BL76" s="49"/>
      <c r="BM76" s="50"/>
      <c r="BN76" s="49"/>
    </row>
    <row r="77" spans="1:66" ht="15">
      <c r="A77" s="65" t="s">
        <v>7863</v>
      </c>
      <c r="B77" s="65" t="s">
        <v>7869</v>
      </c>
      <c r="C77" s="66"/>
      <c r="D77" s="67"/>
      <c r="E77" s="68"/>
      <c r="F77" s="69"/>
      <c r="G77" s="66"/>
      <c r="H77" s="70"/>
      <c r="I77" s="71"/>
      <c r="J77" s="71"/>
      <c r="K77" s="35" t="s">
        <v>65</v>
      </c>
      <c r="L77" s="78">
        <v>77</v>
      </c>
      <c r="M77" s="78"/>
      <c r="N77" s="73"/>
      <c r="O77" s="80" t="s">
        <v>251</v>
      </c>
      <c r="P77" s="82">
        <v>44392.26626157408</v>
      </c>
      <c r="Q77" s="80" t="s">
        <v>7882</v>
      </c>
      <c r="R77" s="80"/>
      <c r="S77" s="80"/>
      <c r="T77" s="85" t="s">
        <v>7900</v>
      </c>
      <c r="U77" s="80"/>
      <c r="V77" s="83" t="str">
        <f>HYPERLINK("https://pbs.twimg.com/profile_images/1323219034230444032/dZdxDJNv_normal.jpg")</f>
        <v>https://pbs.twimg.com/profile_images/1323219034230444032/dZdxDJNv_normal.jpg</v>
      </c>
      <c r="W77" s="82">
        <v>44392.26626157408</v>
      </c>
      <c r="X77" s="88">
        <v>44392</v>
      </c>
      <c r="Y77" s="85" t="s">
        <v>7773</v>
      </c>
      <c r="Z77" s="83" t="str">
        <f>HYPERLINK("https://twitter.com/albertoemachado/status/1415557598309351425")</f>
        <v>https://twitter.com/albertoemachado/status/1415557598309351425</v>
      </c>
      <c r="AA77" s="80"/>
      <c r="AB77" s="80"/>
      <c r="AC77" s="85" t="s">
        <v>7970</v>
      </c>
      <c r="AD77" s="80"/>
      <c r="AE77" s="80" t="b">
        <v>0</v>
      </c>
      <c r="AF77" s="80">
        <v>0</v>
      </c>
      <c r="AG77" s="85" t="s">
        <v>253</v>
      </c>
      <c r="AH77" s="80" t="b">
        <v>0</v>
      </c>
      <c r="AI77" s="80" t="s">
        <v>254</v>
      </c>
      <c r="AJ77" s="80"/>
      <c r="AK77" s="85" t="s">
        <v>253</v>
      </c>
      <c r="AL77" s="80" t="b">
        <v>0</v>
      </c>
      <c r="AM77" s="80">
        <v>2</v>
      </c>
      <c r="AN77" s="85" t="s">
        <v>7974</v>
      </c>
      <c r="AO77" s="85" t="s">
        <v>259</v>
      </c>
      <c r="AP77" s="80" t="b">
        <v>0</v>
      </c>
      <c r="AQ77" s="85" t="s">
        <v>7974</v>
      </c>
      <c r="AR77" s="80" t="s">
        <v>212</v>
      </c>
      <c r="AS77" s="80">
        <v>0</v>
      </c>
      <c r="AT77" s="80">
        <v>0</v>
      </c>
      <c r="AU77" s="80"/>
      <c r="AV77" s="80"/>
      <c r="AW77" s="80"/>
      <c r="AX77" s="80"/>
      <c r="AY77" s="80"/>
      <c r="AZ77" s="80"/>
      <c r="BA77" s="80"/>
      <c r="BB77" s="80"/>
      <c r="BC77" s="80">
        <v>3</v>
      </c>
      <c r="BD77" s="79" t="str">
        <f>REPLACE(INDEX(GroupVertices[Group],MATCH(Edges99[[#This Row],[Vertex 1]],GroupVertices[Vertex],0)),1,1,"")</f>
        <v>2</v>
      </c>
      <c r="BE77" s="79" t="str">
        <f>REPLACE(INDEX(GroupVertices[Group],MATCH(Edges99[[#This Row],[Vertex 2]],GroupVertices[Vertex],0)),1,1,"")</f>
        <v>2</v>
      </c>
      <c r="BF77" s="49"/>
      <c r="BG77" s="50"/>
      <c r="BH77" s="49"/>
      <c r="BI77" s="50"/>
      <c r="BJ77" s="49"/>
      <c r="BK77" s="50"/>
      <c r="BL77" s="49"/>
      <c r="BM77" s="50"/>
      <c r="BN77" s="49"/>
    </row>
    <row r="78" spans="1:66" ht="15">
      <c r="A78" s="65" t="s">
        <v>7863</v>
      </c>
      <c r="B78" s="65" t="s">
        <v>7869</v>
      </c>
      <c r="C78" s="66"/>
      <c r="D78" s="67"/>
      <c r="E78" s="68"/>
      <c r="F78" s="69"/>
      <c r="G78" s="66"/>
      <c r="H78" s="70"/>
      <c r="I78" s="71"/>
      <c r="J78" s="71"/>
      <c r="K78" s="35" t="s">
        <v>65</v>
      </c>
      <c r="L78" s="78">
        <v>78</v>
      </c>
      <c r="M78" s="78"/>
      <c r="N78" s="73"/>
      <c r="O78" s="80" t="s">
        <v>251</v>
      </c>
      <c r="P78" s="82">
        <v>44395.88319444445</v>
      </c>
      <c r="Q78" s="80" t="s">
        <v>7882</v>
      </c>
      <c r="R78" s="80"/>
      <c r="S78" s="80"/>
      <c r="T78" s="85" t="s">
        <v>7900</v>
      </c>
      <c r="U78" s="80"/>
      <c r="V78" s="83" t="str">
        <f>HYPERLINK("https://pbs.twimg.com/profile_images/1323219034230444032/dZdxDJNv_normal.jpg")</f>
        <v>https://pbs.twimg.com/profile_images/1323219034230444032/dZdxDJNv_normal.jpg</v>
      </c>
      <c r="W78" s="82">
        <v>44395.88319444445</v>
      </c>
      <c r="X78" s="88">
        <v>44395</v>
      </c>
      <c r="Y78" s="85" t="s">
        <v>7926</v>
      </c>
      <c r="Z78" s="83" t="str">
        <f>HYPERLINK("https://twitter.com/albertoemachado/status/1416868328786825219")</f>
        <v>https://twitter.com/albertoemachado/status/1416868328786825219</v>
      </c>
      <c r="AA78" s="80"/>
      <c r="AB78" s="80"/>
      <c r="AC78" s="85" t="s">
        <v>7971</v>
      </c>
      <c r="AD78" s="80"/>
      <c r="AE78" s="80" t="b">
        <v>0</v>
      </c>
      <c r="AF78" s="80">
        <v>0</v>
      </c>
      <c r="AG78" s="85" t="s">
        <v>253</v>
      </c>
      <c r="AH78" s="80" t="b">
        <v>0</v>
      </c>
      <c r="AI78" s="80" t="s">
        <v>254</v>
      </c>
      <c r="AJ78" s="80"/>
      <c r="AK78" s="85" t="s">
        <v>253</v>
      </c>
      <c r="AL78" s="80" t="b">
        <v>0</v>
      </c>
      <c r="AM78" s="80">
        <v>1</v>
      </c>
      <c r="AN78" s="85" t="s">
        <v>7978</v>
      </c>
      <c r="AO78" s="85" t="s">
        <v>259</v>
      </c>
      <c r="AP78" s="80" t="b">
        <v>0</v>
      </c>
      <c r="AQ78" s="85" t="s">
        <v>7978</v>
      </c>
      <c r="AR78" s="80" t="s">
        <v>212</v>
      </c>
      <c r="AS78" s="80">
        <v>0</v>
      </c>
      <c r="AT78" s="80">
        <v>0</v>
      </c>
      <c r="AU78" s="80"/>
      <c r="AV78" s="80"/>
      <c r="AW78" s="80"/>
      <c r="AX78" s="80"/>
      <c r="AY78" s="80"/>
      <c r="AZ78" s="80"/>
      <c r="BA78" s="80"/>
      <c r="BB78" s="80"/>
      <c r="BC78" s="80">
        <v>3</v>
      </c>
      <c r="BD78" s="79" t="str">
        <f>REPLACE(INDEX(GroupVertices[Group],MATCH(Edges99[[#This Row],[Vertex 1]],GroupVertices[Vertex],0)),1,1,"")</f>
        <v>2</v>
      </c>
      <c r="BE78" s="79" t="str">
        <f>REPLACE(INDEX(GroupVertices[Group],MATCH(Edges99[[#This Row],[Vertex 2]],GroupVertices[Vertex],0)),1,1,"")</f>
        <v>2</v>
      </c>
      <c r="BF78" s="49"/>
      <c r="BG78" s="50"/>
      <c r="BH78" s="49"/>
      <c r="BI78" s="50"/>
      <c r="BJ78" s="49"/>
      <c r="BK78" s="50"/>
      <c r="BL78" s="49"/>
      <c r="BM78" s="50"/>
      <c r="BN78" s="49"/>
    </row>
    <row r="79" spans="1:66" ht="15">
      <c r="A79" s="65" t="s">
        <v>7864</v>
      </c>
      <c r="B79" s="65" t="s">
        <v>7869</v>
      </c>
      <c r="C79" s="66"/>
      <c r="D79" s="67"/>
      <c r="E79" s="68"/>
      <c r="F79" s="69"/>
      <c r="G79" s="66"/>
      <c r="H79" s="70"/>
      <c r="I79" s="71"/>
      <c r="J79" s="71"/>
      <c r="K79" s="35" t="s">
        <v>65</v>
      </c>
      <c r="L79" s="78">
        <v>79</v>
      </c>
      <c r="M79" s="78"/>
      <c r="N79" s="73"/>
      <c r="O79" s="80" t="s">
        <v>250</v>
      </c>
      <c r="P79" s="82">
        <v>44389.36207175926</v>
      </c>
      <c r="Q79" s="80" t="s">
        <v>7882</v>
      </c>
      <c r="R79" s="80"/>
      <c r="S79" s="80"/>
      <c r="T79" s="85" t="s">
        <v>7900</v>
      </c>
      <c r="U79" s="80"/>
      <c r="V79" s="83" t="str">
        <f>HYPERLINK("https://pbs.twimg.com/profile_images/1361638888427683840/HqNlplM__normal.jpg")</f>
        <v>https://pbs.twimg.com/profile_images/1361638888427683840/HqNlplM__normal.jpg</v>
      </c>
      <c r="W79" s="82">
        <v>44389.36207175926</v>
      </c>
      <c r="X79" s="88">
        <v>44389</v>
      </c>
      <c r="Y79" s="85" t="s">
        <v>7816</v>
      </c>
      <c r="Z79" s="83" t="str">
        <f>HYPERLINK("https://twitter.com/eli_krumova/status/1414505154238468096")</f>
        <v>https://twitter.com/eli_krumova/status/1414505154238468096</v>
      </c>
      <c r="AA79" s="80"/>
      <c r="AB79" s="80"/>
      <c r="AC79" s="85" t="s">
        <v>7972</v>
      </c>
      <c r="AD79" s="80"/>
      <c r="AE79" s="80" t="b">
        <v>0</v>
      </c>
      <c r="AF79" s="80">
        <v>1</v>
      </c>
      <c r="AG79" s="85" t="s">
        <v>253</v>
      </c>
      <c r="AH79" s="80" t="b">
        <v>0</v>
      </c>
      <c r="AI79" s="80" t="s">
        <v>254</v>
      </c>
      <c r="AJ79" s="80"/>
      <c r="AK79" s="85" t="s">
        <v>253</v>
      </c>
      <c r="AL79" s="80" t="b">
        <v>0</v>
      </c>
      <c r="AM79" s="80">
        <v>1</v>
      </c>
      <c r="AN79" s="85" t="s">
        <v>253</v>
      </c>
      <c r="AO79" s="85" t="s">
        <v>259</v>
      </c>
      <c r="AP79" s="80" t="b">
        <v>0</v>
      </c>
      <c r="AQ79" s="85" t="s">
        <v>7972</v>
      </c>
      <c r="AR79" s="80" t="s">
        <v>252</v>
      </c>
      <c r="AS79" s="80">
        <v>0</v>
      </c>
      <c r="AT79" s="80">
        <v>0</v>
      </c>
      <c r="AU79" s="80"/>
      <c r="AV79" s="80"/>
      <c r="AW79" s="80"/>
      <c r="AX79" s="80"/>
      <c r="AY79" s="80"/>
      <c r="AZ79" s="80"/>
      <c r="BA79" s="80"/>
      <c r="BB79" s="80"/>
      <c r="BC79" s="80">
        <v>9</v>
      </c>
      <c r="BD79" s="79" t="str">
        <f>REPLACE(INDEX(GroupVertices[Group],MATCH(Edges99[[#This Row],[Vertex 1]],GroupVertices[Vertex],0)),1,1,"")</f>
        <v>2</v>
      </c>
      <c r="BE79" s="79" t="str">
        <f>REPLACE(INDEX(GroupVertices[Group],MATCH(Edges99[[#This Row],[Vertex 2]],GroupVertices[Vertex],0)),1,1,"")</f>
        <v>2</v>
      </c>
      <c r="BF79" s="49"/>
      <c r="BG79" s="50"/>
      <c r="BH79" s="49"/>
      <c r="BI79" s="50"/>
      <c r="BJ79" s="49"/>
      <c r="BK79" s="50"/>
      <c r="BL79" s="49"/>
      <c r="BM79" s="50"/>
      <c r="BN79" s="49"/>
    </row>
    <row r="80" spans="1:66" ht="15">
      <c r="A80" s="65" t="s">
        <v>7864</v>
      </c>
      <c r="B80" s="65" t="s">
        <v>7869</v>
      </c>
      <c r="C80" s="66"/>
      <c r="D80" s="67"/>
      <c r="E80" s="68"/>
      <c r="F80" s="69"/>
      <c r="G80" s="66"/>
      <c r="H80" s="70"/>
      <c r="I80" s="71"/>
      <c r="J80" s="71"/>
      <c r="K80" s="35" t="s">
        <v>65</v>
      </c>
      <c r="L80" s="78">
        <v>80</v>
      </c>
      <c r="M80" s="78"/>
      <c r="N80" s="73"/>
      <c r="O80" s="80" t="s">
        <v>250</v>
      </c>
      <c r="P80" s="82">
        <v>44390.375127314815</v>
      </c>
      <c r="Q80" s="80" t="s">
        <v>7882</v>
      </c>
      <c r="R80" s="80"/>
      <c r="S80" s="80"/>
      <c r="T80" s="85" t="s">
        <v>7900</v>
      </c>
      <c r="U80" s="80"/>
      <c r="V80" s="83" t="str">
        <f>HYPERLINK("https://pbs.twimg.com/profile_images/1361638888427683840/HqNlplM__normal.jpg")</f>
        <v>https://pbs.twimg.com/profile_images/1361638888427683840/HqNlplM__normal.jpg</v>
      </c>
      <c r="W80" s="82">
        <v>44390.375127314815</v>
      </c>
      <c r="X80" s="88">
        <v>44390</v>
      </c>
      <c r="Y80" s="85" t="s">
        <v>7819</v>
      </c>
      <c r="Z80" s="83" t="str">
        <f>HYPERLINK("https://twitter.com/eli_krumova/status/1414872270619783179")</f>
        <v>https://twitter.com/eli_krumova/status/1414872270619783179</v>
      </c>
      <c r="AA80" s="80"/>
      <c r="AB80" s="80"/>
      <c r="AC80" s="85" t="s">
        <v>7973</v>
      </c>
      <c r="AD80" s="80"/>
      <c r="AE80" s="80" t="b">
        <v>0</v>
      </c>
      <c r="AF80" s="80">
        <v>0</v>
      </c>
      <c r="AG80" s="85" t="s">
        <v>253</v>
      </c>
      <c r="AH80" s="80" t="b">
        <v>0</v>
      </c>
      <c r="AI80" s="80" t="s">
        <v>254</v>
      </c>
      <c r="AJ80" s="80"/>
      <c r="AK80" s="85" t="s">
        <v>253</v>
      </c>
      <c r="AL80" s="80" t="b">
        <v>0</v>
      </c>
      <c r="AM80" s="80">
        <v>1</v>
      </c>
      <c r="AN80" s="85" t="s">
        <v>253</v>
      </c>
      <c r="AO80" s="85" t="s">
        <v>259</v>
      </c>
      <c r="AP80" s="80" t="b">
        <v>0</v>
      </c>
      <c r="AQ80" s="85" t="s">
        <v>7973</v>
      </c>
      <c r="AR80" s="80" t="s">
        <v>212</v>
      </c>
      <c r="AS80" s="80">
        <v>0</v>
      </c>
      <c r="AT80" s="80">
        <v>0</v>
      </c>
      <c r="AU80" s="80"/>
      <c r="AV80" s="80"/>
      <c r="AW80" s="80"/>
      <c r="AX80" s="80"/>
      <c r="AY80" s="80"/>
      <c r="AZ80" s="80"/>
      <c r="BA80" s="80"/>
      <c r="BB80" s="80"/>
      <c r="BC80" s="80">
        <v>9</v>
      </c>
      <c r="BD80" s="79" t="str">
        <f>REPLACE(INDEX(GroupVertices[Group],MATCH(Edges99[[#This Row],[Vertex 1]],GroupVertices[Vertex],0)),1,1,"")</f>
        <v>2</v>
      </c>
      <c r="BE80" s="79" t="str">
        <f>REPLACE(INDEX(GroupVertices[Group],MATCH(Edges99[[#This Row],[Vertex 2]],GroupVertices[Vertex],0)),1,1,"")</f>
        <v>2</v>
      </c>
      <c r="BF80" s="49"/>
      <c r="BG80" s="50"/>
      <c r="BH80" s="49"/>
      <c r="BI80" s="50"/>
      <c r="BJ80" s="49"/>
      <c r="BK80" s="50"/>
      <c r="BL80" s="49"/>
      <c r="BM80" s="50"/>
      <c r="BN80" s="49"/>
    </row>
    <row r="81" spans="1:66" ht="15">
      <c r="A81" s="65" t="s">
        <v>7864</v>
      </c>
      <c r="B81" s="65" t="s">
        <v>7869</v>
      </c>
      <c r="C81" s="66"/>
      <c r="D81" s="67"/>
      <c r="E81" s="68"/>
      <c r="F81" s="69"/>
      <c r="G81" s="66"/>
      <c r="H81" s="70"/>
      <c r="I81" s="71"/>
      <c r="J81" s="71"/>
      <c r="K81" s="35" t="s">
        <v>65</v>
      </c>
      <c r="L81" s="78">
        <v>81</v>
      </c>
      <c r="M81" s="78"/>
      <c r="N81" s="73"/>
      <c r="O81" s="80" t="s">
        <v>250</v>
      </c>
      <c r="P81" s="82">
        <v>44391.366898148146</v>
      </c>
      <c r="Q81" s="80" t="s">
        <v>7882</v>
      </c>
      <c r="R81" s="80"/>
      <c r="S81" s="80"/>
      <c r="T81" s="85" t="s">
        <v>7900</v>
      </c>
      <c r="U81" s="80"/>
      <c r="V81" s="83" t="str">
        <f>HYPERLINK("https://pbs.twimg.com/profile_images/1361638888427683840/HqNlplM__normal.jpg")</f>
        <v>https://pbs.twimg.com/profile_images/1361638888427683840/HqNlplM__normal.jpg</v>
      </c>
      <c r="W81" s="82">
        <v>44391.366898148146</v>
      </c>
      <c r="X81" s="88">
        <v>44391</v>
      </c>
      <c r="Y81" s="85" t="s">
        <v>7927</v>
      </c>
      <c r="Z81" s="83" t="str">
        <f>HYPERLINK("https://twitter.com/eli_krumova/status/1415231676255543298")</f>
        <v>https://twitter.com/eli_krumova/status/1415231676255543298</v>
      </c>
      <c r="AA81" s="80"/>
      <c r="AB81" s="80"/>
      <c r="AC81" s="85" t="s">
        <v>7974</v>
      </c>
      <c r="AD81" s="80"/>
      <c r="AE81" s="80" t="b">
        <v>0</v>
      </c>
      <c r="AF81" s="80">
        <v>2</v>
      </c>
      <c r="AG81" s="85" t="s">
        <v>253</v>
      </c>
      <c r="AH81" s="80" t="b">
        <v>0</v>
      </c>
      <c r="AI81" s="80" t="s">
        <v>254</v>
      </c>
      <c r="AJ81" s="80"/>
      <c r="AK81" s="85" t="s">
        <v>253</v>
      </c>
      <c r="AL81" s="80" t="b">
        <v>0</v>
      </c>
      <c r="AM81" s="80">
        <v>2</v>
      </c>
      <c r="AN81" s="85" t="s">
        <v>253</v>
      </c>
      <c r="AO81" s="85" t="s">
        <v>259</v>
      </c>
      <c r="AP81" s="80" t="b">
        <v>0</v>
      </c>
      <c r="AQ81" s="85" t="s">
        <v>7974</v>
      </c>
      <c r="AR81" s="80" t="s">
        <v>212</v>
      </c>
      <c r="AS81" s="80">
        <v>0</v>
      </c>
      <c r="AT81" s="80">
        <v>0</v>
      </c>
      <c r="AU81" s="80"/>
      <c r="AV81" s="80"/>
      <c r="AW81" s="80"/>
      <c r="AX81" s="80"/>
      <c r="AY81" s="80"/>
      <c r="AZ81" s="80"/>
      <c r="BA81" s="80"/>
      <c r="BB81" s="80"/>
      <c r="BC81" s="80">
        <v>9</v>
      </c>
      <c r="BD81" s="79" t="str">
        <f>REPLACE(INDEX(GroupVertices[Group],MATCH(Edges99[[#This Row],[Vertex 1]],GroupVertices[Vertex],0)),1,1,"")</f>
        <v>2</v>
      </c>
      <c r="BE81" s="79" t="str">
        <f>REPLACE(INDEX(GroupVertices[Group],MATCH(Edges99[[#This Row],[Vertex 2]],GroupVertices[Vertex],0)),1,1,"")</f>
        <v>2</v>
      </c>
      <c r="BF81" s="49"/>
      <c r="BG81" s="50"/>
      <c r="BH81" s="49"/>
      <c r="BI81" s="50"/>
      <c r="BJ81" s="49"/>
      <c r="BK81" s="50"/>
      <c r="BL81" s="49"/>
      <c r="BM81" s="50"/>
      <c r="BN81" s="49"/>
    </row>
    <row r="82" spans="1:66" ht="15">
      <c r="A82" s="65" t="s">
        <v>7864</v>
      </c>
      <c r="B82" s="65" t="s">
        <v>7869</v>
      </c>
      <c r="C82" s="66"/>
      <c r="D82" s="67"/>
      <c r="E82" s="68"/>
      <c r="F82" s="69"/>
      <c r="G82" s="66"/>
      <c r="H82" s="70"/>
      <c r="I82" s="71"/>
      <c r="J82" s="71"/>
      <c r="K82" s="35" t="s">
        <v>65</v>
      </c>
      <c r="L82" s="78">
        <v>82</v>
      </c>
      <c r="M82" s="78"/>
      <c r="N82" s="73"/>
      <c r="O82" s="80" t="s">
        <v>250</v>
      </c>
      <c r="P82" s="82">
        <v>44392.35503472222</v>
      </c>
      <c r="Q82" s="80" t="s">
        <v>7882</v>
      </c>
      <c r="R82" s="80"/>
      <c r="S82" s="80"/>
      <c r="T82" s="85" t="s">
        <v>7900</v>
      </c>
      <c r="U82" s="80"/>
      <c r="V82" s="83" t="str">
        <f>HYPERLINK("https://pbs.twimg.com/profile_images/1361638888427683840/HqNlplM__normal.jpg")</f>
        <v>https://pbs.twimg.com/profile_images/1361638888427683840/HqNlplM__normal.jpg</v>
      </c>
      <c r="W82" s="82">
        <v>44392.35503472222</v>
      </c>
      <c r="X82" s="88">
        <v>44392</v>
      </c>
      <c r="Y82" s="85" t="s">
        <v>7817</v>
      </c>
      <c r="Z82" s="83" t="str">
        <f>HYPERLINK("https://twitter.com/eli_krumova/status/1415589768042270720")</f>
        <v>https://twitter.com/eli_krumova/status/1415589768042270720</v>
      </c>
      <c r="AA82" s="80"/>
      <c r="AB82" s="80"/>
      <c r="AC82" s="85" t="s">
        <v>7975</v>
      </c>
      <c r="AD82" s="80"/>
      <c r="AE82" s="80" t="b">
        <v>0</v>
      </c>
      <c r="AF82" s="80">
        <v>2</v>
      </c>
      <c r="AG82" s="85" t="s">
        <v>253</v>
      </c>
      <c r="AH82" s="80" t="b">
        <v>0</v>
      </c>
      <c r="AI82" s="80" t="s">
        <v>254</v>
      </c>
      <c r="AJ82" s="80"/>
      <c r="AK82" s="85" t="s">
        <v>253</v>
      </c>
      <c r="AL82" s="80" t="b">
        <v>0</v>
      </c>
      <c r="AM82" s="80">
        <v>1</v>
      </c>
      <c r="AN82" s="85" t="s">
        <v>253</v>
      </c>
      <c r="AO82" s="85" t="s">
        <v>259</v>
      </c>
      <c r="AP82" s="80" t="b">
        <v>0</v>
      </c>
      <c r="AQ82" s="85" t="s">
        <v>7975</v>
      </c>
      <c r="AR82" s="80" t="s">
        <v>212</v>
      </c>
      <c r="AS82" s="80">
        <v>0</v>
      </c>
      <c r="AT82" s="80">
        <v>0</v>
      </c>
      <c r="AU82" s="80"/>
      <c r="AV82" s="80"/>
      <c r="AW82" s="80"/>
      <c r="AX82" s="80"/>
      <c r="AY82" s="80"/>
      <c r="AZ82" s="80"/>
      <c r="BA82" s="80"/>
      <c r="BB82" s="80"/>
      <c r="BC82" s="80">
        <v>9</v>
      </c>
      <c r="BD82" s="79" t="str">
        <f>REPLACE(INDEX(GroupVertices[Group],MATCH(Edges99[[#This Row],[Vertex 1]],GroupVertices[Vertex],0)),1,1,"")</f>
        <v>2</v>
      </c>
      <c r="BE82" s="79" t="str">
        <f>REPLACE(INDEX(GroupVertices[Group],MATCH(Edges99[[#This Row],[Vertex 2]],GroupVertices[Vertex],0)),1,1,"")</f>
        <v>2</v>
      </c>
      <c r="BF82" s="49"/>
      <c r="BG82" s="50"/>
      <c r="BH82" s="49"/>
      <c r="BI82" s="50"/>
      <c r="BJ82" s="49"/>
      <c r="BK82" s="50"/>
      <c r="BL82" s="49"/>
      <c r="BM82" s="50"/>
      <c r="BN82" s="49"/>
    </row>
    <row r="83" spans="1:66" ht="15">
      <c r="A83" s="65" t="s">
        <v>7864</v>
      </c>
      <c r="B83" s="65" t="s">
        <v>7869</v>
      </c>
      <c r="C83" s="66"/>
      <c r="D83" s="67"/>
      <c r="E83" s="68"/>
      <c r="F83" s="69"/>
      <c r="G83" s="66"/>
      <c r="H83" s="70"/>
      <c r="I83" s="71"/>
      <c r="J83" s="71"/>
      <c r="K83" s="35" t="s">
        <v>65</v>
      </c>
      <c r="L83" s="78">
        <v>83</v>
      </c>
      <c r="M83" s="78"/>
      <c r="N83" s="73"/>
      <c r="O83" s="80" t="s">
        <v>250</v>
      </c>
      <c r="P83" s="82">
        <v>44393.72665509259</v>
      </c>
      <c r="Q83" s="80" t="s">
        <v>7882</v>
      </c>
      <c r="R83" s="80"/>
      <c r="S83" s="80"/>
      <c r="T83" s="85" t="s">
        <v>7900</v>
      </c>
      <c r="U83" s="80"/>
      <c r="V83" s="83" t="str">
        <f>HYPERLINK("https://pbs.twimg.com/profile_images/1361638888427683840/HqNlplM__normal.jpg")</f>
        <v>https://pbs.twimg.com/profile_images/1361638888427683840/HqNlplM__normal.jpg</v>
      </c>
      <c r="W83" s="82">
        <v>44393.72665509259</v>
      </c>
      <c r="X83" s="88">
        <v>44393</v>
      </c>
      <c r="Y83" s="85" t="s">
        <v>7928</v>
      </c>
      <c r="Z83" s="83" t="str">
        <f>HYPERLINK("https://twitter.com/eli_krumova/status/1416086825668681730")</f>
        <v>https://twitter.com/eli_krumova/status/1416086825668681730</v>
      </c>
      <c r="AA83" s="80"/>
      <c r="AB83" s="80"/>
      <c r="AC83" s="85" t="s">
        <v>7976</v>
      </c>
      <c r="AD83" s="80"/>
      <c r="AE83" s="80" t="b">
        <v>0</v>
      </c>
      <c r="AF83" s="80">
        <v>0</v>
      </c>
      <c r="AG83" s="85" t="s">
        <v>253</v>
      </c>
      <c r="AH83" s="80" t="b">
        <v>0</v>
      </c>
      <c r="AI83" s="80" t="s">
        <v>254</v>
      </c>
      <c r="AJ83" s="80"/>
      <c r="AK83" s="85" t="s">
        <v>253</v>
      </c>
      <c r="AL83" s="80" t="b">
        <v>0</v>
      </c>
      <c r="AM83" s="80">
        <v>0</v>
      </c>
      <c r="AN83" s="85" t="s">
        <v>253</v>
      </c>
      <c r="AO83" s="85" t="s">
        <v>259</v>
      </c>
      <c r="AP83" s="80" t="b">
        <v>0</v>
      </c>
      <c r="AQ83" s="85" t="s">
        <v>7976</v>
      </c>
      <c r="AR83" s="80" t="s">
        <v>212</v>
      </c>
      <c r="AS83" s="80">
        <v>0</v>
      </c>
      <c r="AT83" s="80">
        <v>0</v>
      </c>
      <c r="AU83" s="80"/>
      <c r="AV83" s="80"/>
      <c r="AW83" s="80"/>
      <c r="AX83" s="80"/>
      <c r="AY83" s="80"/>
      <c r="AZ83" s="80"/>
      <c r="BA83" s="80"/>
      <c r="BB83" s="80"/>
      <c r="BC83" s="80">
        <v>9</v>
      </c>
      <c r="BD83" s="79" t="str">
        <f>REPLACE(INDEX(GroupVertices[Group],MATCH(Edges99[[#This Row],[Vertex 1]],GroupVertices[Vertex],0)),1,1,"")</f>
        <v>2</v>
      </c>
      <c r="BE83" s="79" t="str">
        <f>REPLACE(INDEX(GroupVertices[Group],MATCH(Edges99[[#This Row],[Vertex 2]],GroupVertices[Vertex],0)),1,1,"")</f>
        <v>2</v>
      </c>
      <c r="BF83" s="49"/>
      <c r="BG83" s="50"/>
      <c r="BH83" s="49"/>
      <c r="BI83" s="50"/>
      <c r="BJ83" s="49"/>
      <c r="BK83" s="50"/>
      <c r="BL83" s="49"/>
      <c r="BM83" s="50"/>
      <c r="BN83" s="49"/>
    </row>
    <row r="84" spans="1:66" ht="15">
      <c r="A84" s="65" t="s">
        <v>7864</v>
      </c>
      <c r="B84" s="65" t="s">
        <v>7869</v>
      </c>
      <c r="C84" s="66"/>
      <c r="D84" s="67"/>
      <c r="E84" s="68"/>
      <c r="F84" s="69"/>
      <c r="G84" s="66"/>
      <c r="H84" s="70"/>
      <c r="I84" s="71"/>
      <c r="J84" s="71"/>
      <c r="K84" s="35" t="s">
        <v>65</v>
      </c>
      <c r="L84" s="78">
        <v>84</v>
      </c>
      <c r="M84" s="78"/>
      <c r="N84" s="73"/>
      <c r="O84" s="80" t="s">
        <v>250</v>
      </c>
      <c r="P84" s="82">
        <v>44394.703877314816</v>
      </c>
      <c r="Q84" s="80" t="s">
        <v>7882</v>
      </c>
      <c r="R84" s="80"/>
      <c r="S84" s="80"/>
      <c r="T84" s="85" t="s">
        <v>7900</v>
      </c>
      <c r="U84" s="80"/>
      <c r="V84" s="83" t="str">
        <f>HYPERLINK("https://pbs.twimg.com/profile_images/1361638888427683840/HqNlplM__normal.jpg")</f>
        <v>https://pbs.twimg.com/profile_images/1361638888427683840/HqNlplM__normal.jpg</v>
      </c>
      <c r="W84" s="82">
        <v>44394.703877314816</v>
      </c>
      <c r="X84" s="88">
        <v>44394</v>
      </c>
      <c r="Y84" s="85" t="s">
        <v>7929</v>
      </c>
      <c r="Z84" s="83" t="str">
        <f>HYPERLINK("https://twitter.com/eli_krumova/status/1416440958552616964")</f>
        <v>https://twitter.com/eli_krumova/status/1416440958552616964</v>
      </c>
      <c r="AA84" s="80"/>
      <c r="AB84" s="80"/>
      <c r="AC84" s="85" t="s">
        <v>7977</v>
      </c>
      <c r="AD84" s="80"/>
      <c r="AE84" s="80" t="b">
        <v>0</v>
      </c>
      <c r="AF84" s="80">
        <v>0</v>
      </c>
      <c r="AG84" s="85" t="s">
        <v>253</v>
      </c>
      <c r="AH84" s="80" t="b">
        <v>0</v>
      </c>
      <c r="AI84" s="80" t="s">
        <v>254</v>
      </c>
      <c r="AJ84" s="80"/>
      <c r="AK84" s="85" t="s">
        <v>253</v>
      </c>
      <c r="AL84" s="80" t="b">
        <v>0</v>
      </c>
      <c r="AM84" s="80">
        <v>0</v>
      </c>
      <c r="AN84" s="85" t="s">
        <v>253</v>
      </c>
      <c r="AO84" s="85" t="s">
        <v>259</v>
      </c>
      <c r="AP84" s="80" t="b">
        <v>0</v>
      </c>
      <c r="AQ84" s="85" t="s">
        <v>7977</v>
      </c>
      <c r="AR84" s="80" t="s">
        <v>212</v>
      </c>
      <c r="AS84" s="80">
        <v>0</v>
      </c>
      <c r="AT84" s="80">
        <v>0</v>
      </c>
      <c r="AU84" s="80"/>
      <c r="AV84" s="80"/>
      <c r="AW84" s="80"/>
      <c r="AX84" s="80"/>
      <c r="AY84" s="80"/>
      <c r="AZ84" s="80"/>
      <c r="BA84" s="80"/>
      <c r="BB84" s="80"/>
      <c r="BC84" s="80">
        <v>9</v>
      </c>
      <c r="BD84" s="79" t="str">
        <f>REPLACE(INDEX(GroupVertices[Group],MATCH(Edges99[[#This Row],[Vertex 1]],GroupVertices[Vertex],0)),1,1,"")</f>
        <v>2</v>
      </c>
      <c r="BE84" s="79" t="str">
        <f>REPLACE(INDEX(GroupVertices[Group],MATCH(Edges99[[#This Row],[Vertex 2]],GroupVertices[Vertex],0)),1,1,"")</f>
        <v>2</v>
      </c>
      <c r="BF84" s="49"/>
      <c r="BG84" s="50"/>
      <c r="BH84" s="49"/>
      <c r="BI84" s="50"/>
      <c r="BJ84" s="49"/>
      <c r="BK84" s="50"/>
      <c r="BL84" s="49"/>
      <c r="BM84" s="50"/>
      <c r="BN84" s="49"/>
    </row>
    <row r="85" spans="1:66" ht="15">
      <c r="A85" s="65" t="s">
        <v>7864</v>
      </c>
      <c r="B85" s="65" t="s">
        <v>7869</v>
      </c>
      <c r="C85" s="66"/>
      <c r="D85" s="67"/>
      <c r="E85" s="68"/>
      <c r="F85" s="69"/>
      <c r="G85" s="66"/>
      <c r="H85" s="70"/>
      <c r="I85" s="71"/>
      <c r="J85" s="71"/>
      <c r="K85" s="35" t="s">
        <v>65</v>
      </c>
      <c r="L85" s="78">
        <v>85</v>
      </c>
      <c r="M85" s="78"/>
      <c r="N85" s="73"/>
      <c r="O85" s="80" t="s">
        <v>250</v>
      </c>
      <c r="P85" s="82">
        <v>44395.696064814816</v>
      </c>
      <c r="Q85" s="80" t="s">
        <v>7882</v>
      </c>
      <c r="R85" s="80"/>
      <c r="S85" s="80"/>
      <c r="T85" s="85" t="s">
        <v>7900</v>
      </c>
      <c r="U85" s="80"/>
      <c r="V85" s="83" t="str">
        <f>HYPERLINK("https://pbs.twimg.com/profile_images/1361638888427683840/HqNlplM__normal.jpg")</f>
        <v>https://pbs.twimg.com/profile_images/1361638888427683840/HqNlplM__normal.jpg</v>
      </c>
      <c r="W85" s="82">
        <v>44395.696064814816</v>
      </c>
      <c r="X85" s="88">
        <v>44395</v>
      </c>
      <c r="Y85" s="85" t="s">
        <v>7930</v>
      </c>
      <c r="Z85" s="83" t="str">
        <f>HYPERLINK("https://twitter.com/eli_krumova/status/1416800515644592130")</f>
        <v>https://twitter.com/eli_krumova/status/1416800515644592130</v>
      </c>
      <c r="AA85" s="80"/>
      <c r="AB85" s="80"/>
      <c r="AC85" s="85" t="s">
        <v>7978</v>
      </c>
      <c r="AD85" s="80"/>
      <c r="AE85" s="80" t="b">
        <v>0</v>
      </c>
      <c r="AF85" s="80">
        <v>2</v>
      </c>
      <c r="AG85" s="85" t="s">
        <v>253</v>
      </c>
      <c r="AH85" s="80" t="b">
        <v>0</v>
      </c>
      <c r="AI85" s="80" t="s">
        <v>254</v>
      </c>
      <c r="AJ85" s="80"/>
      <c r="AK85" s="85" t="s">
        <v>253</v>
      </c>
      <c r="AL85" s="80" t="b">
        <v>0</v>
      </c>
      <c r="AM85" s="80">
        <v>1</v>
      </c>
      <c r="AN85" s="85" t="s">
        <v>253</v>
      </c>
      <c r="AO85" s="85" t="s">
        <v>259</v>
      </c>
      <c r="AP85" s="80" t="b">
        <v>0</v>
      </c>
      <c r="AQ85" s="85" t="s">
        <v>7978</v>
      </c>
      <c r="AR85" s="80" t="s">
        <v>212</v>
      </c>
      <c r="AS85" s="80">
        <v>0</v>
      </c>
      <c r="AT85" s="80">
        <v>0</v>
      </c>
      <c r="AU85" s="80"/>
      <c r="AV85" s="80"/>
      <c r="AW85" s="80"/>
      <c r="AX85" s="80"/>
      <c r="AY85" s="80"/>
      <c r="AZ85" s="80"/>
      <c r="BA85" s="80"/>
      <c r="BB85" s="80"/>
      <c r="BC85" s="80">
        <v>9</v>
      </c>
      <c r="BD85" s="79" t="str">
        <f>REPLACE(INDEX(GroupVertices[Group],MATCH(Edges99[[#This Row],[Vertex 1]],GroupVertices[Vertex],0)),1,1,"")</f>
        <v>2</v>
      </c>
      <c r="BE85" s="79" t="str">
        <f>REPLACE(INDEX(GroupVertices[Group],MATCH(Edges99[[#This Row],[Vertex 2]],GroupVertices[Vertex],0)),1,1,"")</f>
        <v>2</v>
      </c>
      <c r="BF85" s="49"/>
      <c r="BG85" s="50"/>
      <c r="BH85" s="49"/>
      <c r="BI85" s="50"/>
      <c r="BJ85" s="49"/>
      <c r="BK85" s="50"/>
      <c r="BL85" s="49"/>
      <c r="BM85" s="50"/>
      <c r="BN85" s="49"/>
    </row>
    <row r="86" spans="1:66" ht="15">
      <c r="A86" s="65" t="s">
        <v>7864</v>
      </c>
      <c r="B86" s="65" t="s">
        <v>7869</v>
      </c>
      <c r="C86" s="66"/>
      <c r="D86" s="67"/>
      <c r="E86" s="68"/>
      <c r="F86" s="69"/>
      <c r="G86" s="66"/>
      <c r="H86" s="70"/>
      <c r="I86" s="71"/>
      <c r="J86" s="71"/>
      <c r="K86" s="35" t="s">
        <v>65</v>
      </c>
      <c r="L86" s="78">
        <v>86</v>
      </c>
      <c r="M86" s="78"/>
      <c r="N86" s="73"/>
      <c r="O86" s="80" t="s">
        <v>250</v>
      </c>
      <c r="P86" s="82">
        <v>44396.76400462963</v>
      </c>
      <c r="Q86" s="80" t="s">
        <v>7882</v>
      </c>
      <c r="R86" s="80"/>
      <c r="S86" s="80"/>
      <c r="T86" s="85" t="s">
        <v>7900</v>
      </c>
      <c r="U86" s="80"/>
      <c r="V86" s="83" t="str">
        <f>HYPERLINK("https://pbs.twimg.com/profile_images/1361638888427683840/HqNlplM__normal.jpg")</f>
        <v>https://pbs.twimg.com/profile_images/1361638888427683840/HqNlplM__normal.jpg</v>
      </c>
      <c r="W86" s="82">
        <v>44396.76400462963</v>
      </c>
      <c r="X86" s="88">
        <v>44396</v>
      </c>
      <c r="Y86" s="85" t="s">
        <v>7931</v>
      </c>
      <c r="Z86" s="83" t="str">
        <f>HYPERLINK("https://twitter.com/eli_krumova/status/1417187523625988097")</f>
        <v>https://twitter.com/eli_krumova/status/1417187523625988097</v>
      </c>
      <c r="AA86" s="80"/>
      <c r="AB86" s="80"/>
      <c r="AC86" s="85" t="s">
        <v>7979</v>
      </c>
      <c r="AD86" s="80"/>
      <c r="AE86" s="80" t="b">
        <v>0</v>
      </c>
      <c r="AF86" s="80">
        <v>0</v>
      </c>
      <c r="AG86" s="85" t="s">
        <v>253</v>
      </c>
      <c r="AH86" s="80" t="b">
        <v>0</v>
      </c>
      <c r="AI86" s="80" t="s">
        <v>254</v>
      </c>
      <c r="AJ86" s="80"/>
      <c r="AK86" s="85" t="s">
        <v>253</v>
      </c>
      <c r="AL86" s="80" t="b">
        <v>0</v>
      </c>
      <c r="AM86" s="80">
        <v>4</v>
      </c>
      <c r="AN86" s="85" t="s">
        <v>253</v>
      </c>
      <c r="AO86" s="85" t="s">
        <v>259</v>
      </c>
      <c r="AP86" s="80" t="b">
        <v>0</v>
      </c>
      <c r="AQ86" s="85" t="s">
        <v>7979</v>
      </c>
      <c r="AR86" s="80" t="s">
        <v>212</v>
      </c>
      <c r="AS86" s="80">
        <v>0</v>
      </c>
      <c r="AT86" s="80">
        <v>0</v>
      </c>
      <c r="AU86" s="80"/>
      <c r="AV86" s="80"/>
      <c r="AW86" s="80"/>
      <c r="AX86" s="80"/>
      <c r="AY86" s="80"/>
      <c r="AZ86" s="80"/>
      <c r="BA86" s="80"/>
      <c r="BB86" s="80"/>
      <c r="BC86" s="80">
        <v>9</v>
      </c>
      <c r="BD86" s="79" t="str">
        <f>REPLACE(INDEX(GroupVertices[Group],MATCH(Edges99[[#This Row],[Vertex 1]],GroupVertices[Vertex],0)),1,1,"")</f>
        <v>2</v>
      </c>
      <c r="BE86" s="79" t="str">
        <f>REPLACE(INDEX(GroupVertices[Group],MATCH(Edges99[[#This Row],[Vertex 2]],GroupVertices[Vertex],0)),1,1,"")</f>
        <v>2</v>
      </c>
      <c r="BF86" s="49"/>
      <c r="BG86" s="50"/>
      <c r="BH86" s="49"/>
      <c r="BI86" s="50"/>
      <c r="BJ86" s="49"/>
      <c r="BK86" s="50"/>
      <c r="BL86" s="49"/>
      <c r="BM86" s="50"/>
      <c r="BN86" s="49"/>
    </row>
    <row r="87" spans="1:66" ht="15">
      <c r="A87" s="65" t="s">
        <v>7864</v>
      </c>
      <c r="B87" s="65" t="s">
        <v>7869</v>
      </c>
      <c r="C87" s="66"/>
      <c r="D87" s="67"/>
      <c r="E87" s="68"/>
      <c r="F87" s="69"/>
      <c r="G87" s="66"/>
      <c r="H87" s="70"/>
      <c r="I87" s="71"/>
      <c r="J87" s="71"/>
      <c r="K87" s="35" t="s">
        <v>65</v>
      </c>
      <c r="L87" s="78">
        <v>87</v>
      </c>
      <c r="M87" s="78"/>
      <c r="N87" s="73"/>
      <c r="O87" s="80" t="s">
        <v>250</v>
      </c>
      <c r="P87" s="82">
        <v>44397.545625</v>
      </c>
      <c r="Q87" s="80" t="s">
        <v>7882</v>
      </c>
      <c r="R87" s="80"/>
      <c r="S87" s="80"/>
      <c r="T87" s="85" t="s">
        <v>7900</v>
      </c>
      <c r="U87" s="80"/>
      <c r="V87" s="83" t="str">
        <f>HYPERLINK("https://pbs.twimg.com/profile_images/1361638888427683840/HqNlplM__normal.jpg")</f>
        <v>https://pbs.twimg.com/profile_images/1361638888427683840/HqNlplM__normal.jpg</v>
      </c>
      <c r="W87" s="82">
        <v>44397.545625</v>
      </c>
      <c r="X87" s="88">
        <v>44397</v>
      </c>
      <c r="Y87" s="85" t="s">
        <v>7932</v>
      </c>
      <c r="Z87" s="83" t="str">
        <f>HYPERLINK("https://twitter.com/eli_krumova/status/1417470772239548427")</f>
        <v>https://twitter.com/eli_krumova/status/1417470772239548427</v>
      </c>
      <c r="AA87" s="80"/>
      <c r="AB87" s="80"/>
      <c r="AC87" s="85" t="s">
        <v>7980</v>
      </c>
      <c r="AD87" s="80"/>
      <c r="AE87" s="80" t="b">
        <v>0</v>
      </c>
      <c r="AF87" s="80">
        <v>0</v>
      </c>
      <c r="AG87" s="85" t="s">
        <v>253</v>
      </c>
      <c r="AH87" s="80" t="b">
        <v>0</v>
      </c>
      <c r="AI87" s="80" t="s">
        <v>254</v>
      </c>
      <c r="AJ87" s="80"/>
      <c r="AK87" s="85" t="s">
        <v>253</v>
      </c>
      <c r="AL87" s="80" t="b">
        <v>0</v>
      </c>
      <c r="AM87" s="80">
        <v>0</v>
      </c>
      <c r="AN87" s="85" t="s">
        <v>253</v>
      </c>
      <c r="AO87" s="85" t="s">
        <v>259</v>
      </c>
      <c r="AP87" s="80" t="b">
        <v>0</v>
      </c>
      <c r="AQ87" s="85" t="s">
        <v>7980</v>
      </c>
      <c r="AR87" s="80" t="s">
        <v>212</v>
      </c>
      <c r="AS87" s="80">
        <v>0</v>
      </c>
      <c r="AT87" s="80">
        <v>0</v>
      </c>
      <c r="AU87" s="80"/>
      <c r="AV87" s="80"/>
      <c r="AW87" s="80"/>
      <c r="AX87" s="80"/>
      <c r="AY87" s="80"/>
      <c r="AZ87" s="80"/>
      <c r="BA87" s="80"/>
      <c r="BB87" s="80"/>
      <c r="BC87" s="80">
        <v>9</v>
      </c>
      <c r="BD87" s="79" t="str">
        <f>REPLACE(INDEX(GroupVertices[Group],MATCH(Edges99[[#This Row],[Vertex 1]],GroupVertices[Vertex],0)),1,1,"")</f>
        <v>2</v>
      </c>
      <c r="BE87" s="79" t="str">
        <f>REPLACE(INDEX(GroupVertices[Group],MATCH(Edges99[[#This Row],[Vertex 2]],GroupVertices[Vertex],0)),1,1,"")</f>
        <v>2</v>
      </c>
      <c r="BF87" s="49"/>
      <c r="BG87" s="50"/>
      <c r="BH87" s="49"/>
      <c r="BI87" s="50"/>
      <c r="BJ87" s="49"/>
      <c r="BK87" s="50"/>
      <c r="BL87" s="49"/>
      <c r="BM87" s="50"/>
      <c r="BN87" s="49"/>
    </row>
    <row r="88" spans="1:66" ht="15">
      <c r="A88" s="65" t="s">
        <v>7863</v>
      </c>
      <c r="B88" s="65" t="s">
        <v>7870</v>
      </c>
      <c r="C88" s="66"/>
      <c r="D88" s="67"/>
      <c r="E88" s="68"/>
      <c r="F88" s="69"/>
      <c r="G88" s="66"/>
      <c r="H88" s="70"/>
      <c r="I88" s="71"/>
      <c r="J88" s="71"/>
      <c r="K88" s="35" t="s">
        <v>65</v>
      </c>
      <c r="L88" s="78">
        <v>88</v>
      </c>
      <c r="M88" s="78"/>
      <c r="N88" s="73"/>
      <c r="O88" s="80" t="s">
        <v>251</v>
      </c>
      <c r="P88" s="82">
        <v>44390.27449074074</v>
      </c>
      <c r="Q88" s="80" t="s">
        <v>7882</v>
      </c>
      <c r="R88" s="80"/>
      <c r="S88" s="80"/>
      <c r="T88" s="85" t="s">
        <v>7900</v>
      </c>
      <c r="U88" s="80"/>
      <c r="V88" s="83" t="str">
        <f>HYPERLINK("https://pbs.twimg.com/profile_images/1323219034230444032/dZdxDJNv_normal.jpg")</f>
        <v>https://pbs.twimg.com/profile_images/1323219034230444032/dZdxDJNv_normal.jpg</v>
      </c>
      <c r="W88" s="82">
        <v>44390.27449074074</v>
      </c>
      <c r="X88" s="88">
        <v>44390</v>
      </c>
      <c r="Y88" s="85" t="s">
        <v>7808</v>
      </c>
      <c r="Z88" s="83" t="str">
        <f>HYPERLINK("https://twitter.com/albertoemachado/status/1414835804489371653")</f>
        <v>https://twitter.com/albertoemachado/status/1414835804489371653</v>
      </c>
      <c r="AA88" s="80"/>
      <c r="AB88" s="80"/>
      <c r="AC88" s="85" t="s">
        <v>7969</v>
      </c>
      <c r="AD88" s="80"/>
      <c r="AE88" s="80" t="b">
        <v>0</v>
      </c>
      <c r="AF88" s="80">
        <v>0</v>
      </c>
      <c r="AG88" s="85" t="s">
        <v>253</v>
      </c>
      <c r="AH88" s="80" t="b">
        <v>0</v>
      </c>
      <c r="AI88" s="80" t="s">
        <v>254</v>
      </c>
      <c r="AJ88" s="80"/>
      <c r="AK88" s="85" t="s">
        <v>253</v>
      </c>
      <c r="AL88" s="80" t="b">
        <v>0</v>
      </c>
      <c r="AM88" s="80">
        <v>1</v>
      </c>
      <c r="AN88" s="85" t="s">
        <v>7972</v>
      </c>
      <c r="AO88" s="85" t="s">
        <v>259</v>
      </c>
      <c r="AP88" s="80" t="b">
        <v>0</v>
      </c>
      <c r="AQ88" s="85" t="s">
        <v>7972</v>
      </c>
      <c r="AR88" s="80" t="s">
        <v>212</v>
      </c>
      <c r="AS88" s="80">
        <v>0</v>
      </c>
      <c r="AT88" s="80">
        <v>0</v>
      </c>
      <c r="AU88" s="80"/>
      <c r="AV88" s="80"/>
      <c r="AW88" s="80"/>
      <c r="AX88" s="80"/>
      <c r="AY88" s="80"/>
      <c r="AZ88" s="80"/>
      <c r="BA88" s="80"/>
      <c r="BB88" s="80"/>
      <c r="BC88" s="80">
        <v>3</v>
      </c>
      <c r="BD88" s="79" t="str">
        <f>REPLACE(INDEX(GroupVertices[Group],MATCH(Edges99[[#This Row],[Vertex 1]],GroupVertices[Vertex],0)),1,1,"")</f>
        <v>2</v>
      </c>
      <c r="BE88" s="79" t="str">
        <f>REPLACE(INDEX(GroupVertices[Group],MATCH(Edges99[[#This Row],[Vertex 2]],GroupVertices[Vertex],0)),1,1,"")</f>
        <v>2</v>
      </c>
      <c r="BF88" s="49"/>
      <c r="BG88" s="50"/>
      <c r="BH88" s="49"/>
      <c r="BI88" s="50"/>
      <c r="BJ88" s="49"/>
      <c r="BK88" s="50"/>
      <c r="BL88" s="49"/>
      <c r="BM88" s="50"/>
      <c r="BN88" s="49"/>
    </row>
    <row r="89" spans="1:66" ht="15">
      <c r="A89" s="65" t="s">
        <v>7863</v>
      </c>
      <c r="B89" s="65" t="s">
        <v>7870</v>
      </c>
      <c r="C89" s="66"/>
      <c r="D89" s="67"/>
      <c r="E89" s="68"/>
      <c r="F89" s="69"/>
      <c r="G89" s="66"/>
      <c r="H89" s="70"/>
      <c r="I89" s="71"/>
      <c r="J89" s="71"/>
      <c r="K89" s="35" t="s">
        <v>65</v>
      </c>
      <c r="L89" s="78">
        <v>89</v>
      </c>
      <c r="M89" s="78"/>
      <c r="N89" s="73"/>
      <c r="O89" s="80" t="s">
        <v>251</v>
      </c>
      <c r="P89" s="82">
        <v>44392.26626157408</v>
      </c>
      <c r="Q89" s="80" t="s">
        <v>7882</v>
      </c>
      <c r="R89" s="80"/>
      <c r="S89" s="80"/>
      <c r="T89" s="85" t="s">
        <v>7900</v>
      </c>
      <c r="U89" s="80"/>
      <c r="V89" s="83" t="str">
        <f>HYPERLINK("https://pbs.twimg.com/profile_images/1323219034230444032/dZdxDJNv_normal.jpg")</f>
        <v>https://pbs.twimg.com/profile_images/1323219034230444032/dZdxDJNv_normal.jpg</v>
      </c>
      <c r="W89" s="82">
        <v>44392.26626157408</v>
      </c>
      <c r="X89" s="88">
        <v>44392</v>
      </c>
      <c r="Y89" s="85" t="s">
        <v>7773</v>
      </c>
      <c r="Z89" s="83" t="str">
        <f>HYPERLINK("https://twitter.com/albertoemachado/status/1415557598309351425")</f>
        <v>https://twitter.com/albertoemachado/status/1415557598309351425</v>
      </c>
      <c r="AA89" s="80"/>
      <c r="AB89" s="80"/>
      <c r="AC89" s="85" t="s">
        <v>7970</v>
      </c>
      <c r="AD89" s="80"/>
      <c r="AE89" s="80" t="b">
        <v>0</v>
      </c>
      <c r="AF89" s="80">
        <v>0</v>
      </c>
      <c r="AG89" s="85" t="s">
        <v>253</v>
      </c>
      <c r="AH89" s="80" t="b">
        <v>0</v>
      </c>
      <c r="AI89" s="80" t="s">
        <v>254</v>
      </c>
      <c r="AJ89" s="80"/>
      <c r="AK89" s="85" t="s">
        <v>253</v>
      </c>
      <c r="AL89" s="80" t="b">
        <v>0</v>
      </c>
      <c r="AM89" s="80">
        <v>2</v>
      </c>
      <c r="AN89" s="85" t="s">
        <v>7974</v>
      </c>
      <c r="AO89" s="85" t="s">
        <v>259</v>
      </c>
      <c r="AP89" s="80" t="b">
        <v>0</v>
      </c>
      <c r="AQ89" s="85" t="s">
        <v>7974</v>
      </c>
      <c r="AR89" s="80" t="s">
        <v>212</v>
      </c>
      <c r="AS89" s="80">
        <v>0</v>
      </c>
      <c r="AT89" s="80">
        <v>0</v>
      </c>
      <c r="AU89" s="80"/>
      <c r="AV89" s="80"/>
      <c r="AW89" s="80"/>
      <c r="AX89" s="80"/>
      <c r="AY89" s="80"/>
      <c r="AZ89" s="80"/>
      <c r="BA89" s="80"/>
      <c r="BB89" s="80"/>
      <c r="BC89" s="80">
        <v>3</v>
      </c>
      <c r="BD89" s="79" t="str">
        <f>REPLACE(INDEX(GroupVertices[Group],MATCH(Edges99[[#This Row],[Vertex 1]],GroupVertices[Vertex],0)),1,1,"")</f>
        <v>2</v>
      </c>
      <c r="BE89" s="79" t="str">
        <f>REPLACE(INDEX(GroupVertices[Group],MATCH(Edges99[[#This Row],[Vertex 2]],GroupVertices[Vertex],0)),1,1,"")</f>
        <v>2</v>
      </c>
      <c r="BF89" s="49"/>
      <c r="BG89" s="50"/>
      <c r="BH89" s="49"/>
      <c r="BI89" s="50"/>
      <c r="BJ89" s="49"/>
      <c r="BK89" s="50"/>
      <c r="BL89" s="49"/>
      <c r="BM89" s="50"/>
      <c r="BN89" s="49"/>
    </row>
    <row r="90" spans="1:66" ht="15">
      <c r="A90" s="65" t="s">
        <v>7863</v>
      </c>
      <c r="B90" s="65" t="s">
        <v>7870</v>
      </c>
      <c r="C90" s="66"/>
      <c r="D90" s="67"/>
      <c r="E90" s="68"/>
      <c r="F90" s="69"/>
      <c r="G90" s="66"/>
      <c r="H90" s="70"/>
      <c r="I90" s="71"/>
      <c r="J90" s="71"/>
      <c r="K90" s="35" t="s">
        <v>65</v>
      </c>
      <c r="L90" s="78">
        <v>90</v>
      </c>
      <c r="M90" s="78"/>
      <c r="N90" s="73"/>
      <c r="O90" s="80" t="s">
        <v>251</v>
      </c>
      <c r="P90" s="82">
        <v>44395.88319444445</v>
      </c>
      <c r="Q90" s="80" t="s">
        <v>7882</v>
      </c>
      <c r="R90" s="80"/>
      <c r="S90" s="80"/>
      <c r="T90" s="85" t="s">
        <v>7900</v>
      </c>
      <c r="U90" s="80"/>
      <c r="V90" s="83" t="str">
        <f>HYPERLINK("https://pbs.twimg.com/profile_images/1323219034230444032/dZdxDJNv_normal.jpg")</f>
        <v>https://pbs.twimg.com/profile_images/1323219034230444032/dZdxDJNv_normal.jpg</v>
      </c>
      <c r="W90" s="82">
        <v>44395.88319444445</v>
      </c>
      <c r="X90" s="88">
        <v>44395</v>
      </c>
      <c r="Y90" s="85" t="s">
        <v>7926</v>
      </c>
      <c r="Z90" s="83" t="str">
        <f>HYPERLINK("https://twitter.com/albertoemachado/status/1416868328786825219")</f>
        <v>https://twitter.com/albertoemachado/status/1416868328786825219</v>
      </c>
      <c r="AA90" s="80"/>
      <c r="AB90" s="80"/>
      <c r="AC90" s="85" t="s">
        <v>7971</v>
      </c>
      <c r="AD90" s="80"/>
      <c r="AE90" s="80" t="b">
        <v>0</v>
      </c>
      <c r="AF90" s="80">
        <v>0</v>
      </c>
      <c r="AG90" s="85" t="s">
        <v>253</v>
      </c>
      <c r="AH90" s="80" t="b">
        <v>0</v>
      </c>
      <c r="AI90" s="80" t="s">
        <v>254</v>
      </c>
      <c r="AJ90" s="80"/>
      <c r="AK90" s="85" t="s">
        <v>253</v>
      </c>
      <c r="AL90" s="80" t="b">
        <v>0</v>
      </c>
      <c r="AM90" s="80">
        <v>1</v>
      </c>
      <c r="AN90" s="85" t="s">
        <v>7978</v>
      </c>
      <c r="AO90" s="85" t="s">
        <v>259</v>
      </c>
      <c r="AP90" s="80" t="b">
        <v>0</v>
      </c>
      <c r="AQ90" s="85" t="s">
        <v>7978</v>
      </c>
      <c r="AR90" s="80" t="s">
        <v>212</v>
      </c>
      <c r="AS90" s="80">
        <v>0</v>
      </c>
      <c r="AT90" s="80">
        <v>0</v>
      </c>
      <c r="AU90" s="80"/>
      <c r="AV90" s="80"/>
      <c r="AW90" s="80"/>
      <c r="AX90" s="80"/>
      <c r="AY90" s="80"/>
      <c r="AZ90" s="80"/>
      <c r="BA90" s="80"/>
      <c r="BB90" s="80"/>
      <c r="BC90" s="80">
        <v>3</v>
      </c>
      <c r="BD90" s="79" t="str">
        <f>REPLACE(INDEX(GroupVertices[Group],MATCH(Edges99[[#This Row],[Vertex 1]],GroupVertices[Vertex],0)),1,1,"")</f>
        <v>2</v>
      </c>
      <c r="BE90" s="79" t="str">
        <f>REPLACE(INDEX(GroupVertices[Group],MATCH(Edges99[[#This Row],[Vertex 2]],GroupVertices[Vertex],0)),1,1,"")</f>
        <v>2</v>
      </c>
      <c r="BF90" s="49"/>
      <c r="BG90" s="50"/>
      <c r="BH90" s="49"/>
      <c r="BI90" s="50"/>
      <c r="BJ90" s="49"/>
      <c r="BK90" s="50"/>
      <c r="BL90" s="49"/>
      <c r="BM90" s="50"/>
      <c r="BN90" s="49"/>
    </row>
    <row r="91" spans="1:66" ht="15">
      <c r="A91" s="65" t="s">
        <v>7864</v>
      </c>
      <c r="B91" s="65" t="s">
        <v>7870</v>
      </c>
      <c r="C91" s="66"/>
      <c r="D91" s="67"/>
      <c r="E91" s="68"/>
      <c r="F91" s="69"/>
      <c r="G91" s="66"/>
      <c r="H91" s="70"/>
      <c r="I91" s="71"/>
      <c r="J91" s="71"/>
      <c r="K91" s="35" t="s">
        <v>65</v>
      </c>
      <c r="L91" s="78">
        <v>91</v>
      </c>
      <c r="M91" s="78"/>
      <c r="N91" s="73"/>
      <c r="O91" s="80" t="s">
        <v>250</v>
      </c>
      <c r="P91" s="82">
        <v>44389.36207175926</v>
      </c>
      <c r="Q91" s="80" t="s">
        <v>7882</v>
      </c>
      <c r="R91" s="80"/>
      <c r="S91" s="80"/>
      <c r="T91" s="85" t="s">
        <v>7900</v>
      </c>
      <c r="U91" s="80"/>
      <c r="V91" s="83" t="str">
        <f>HYPERLINK("https://pbs.twimg.com/profile_images/1361638888427683840/HqNlplM__normal.jpg")</f>
        <v>https://pbs.twimg.com/profile_images/1361638888427683840/HqNlplM__normal.jpg</v>
      </c>
      <c r="W91" s="82">
        <v>44389.36207175926</v>
      </c>
      <c r="X91" s="88">
        <v>44389</v>
      </c>
      <c r="Y91" s="85" t="s">
        <v>7816</v>
      </c>
      <c r="Z91" s="83" t="str">
        <f>HYPERLINK("https://twitter.com/eli_krumova/status/1414505154238468096")</f>
        <v>https://twitter.com/eli_krumova/status/1414505154238468096</v>
      </c>
      <c r="AA91" s="80"/>
      <c r="AB91" s="80"/>
      <c r="AC91" s="85" t="s">
        <v>7972</v>
      </c>
      <c r="AD91" s="80"/>
      <c r="AE91" s="80" t="b">
        <v>0</v>
      </c>
      <c r="AF91" s="80">
        <v>1</v>
      </c>
      <c r="AG91" s="85" t="s">
        <v>253</v>
      </c>
      <c r="AH91" s="80" t="b">
        <v>0</v>
      </c>
      <c r="AI91" s="80" t="s">
        <v>254</v>
      </c>
      <c r="AJ91" s="80"/>
      <c r="AK91" s="85" t="s">
        <v>253</v>
      </c>
      <c r="AL91" s="80" t="b">
        <v>0</v>
      </c>
      <c r="AM91" s="80">
        <v>1</v>
      </c>
      <c r="AN91" s="85" t="s">
        <v>253</v>
      </c>
      <c r="AO91" s="85" t="s">
        <v>259</v>
      </c>
      <c r="AP91" s="80" t="b">
        <v>0</v>
      </c>
      <c r="AQ91" s="85" t="s">
        <v>7972</v>
      </c>
      <c r="AR91" s="80" t="s">
        <v>252</v>
      </c>
      <c r="AS91" s="80">
        <v>0</v>
      </c>
      <c r="AT91" s="80">
        <v>0</v>
      </c>
      <c r="AU91" s="80"/>
      <c r="AV91" s="80"/>
      <c r="AW91" s="80"/>
      <c r="AX91" s="80"/>
      <c r="AY91" s="80"/>
      <c r="AZ91" s="80"/>
      <c r="BA91" s="80"/>
      <c r="BB91" s="80"/>
      <c r="BC91" s="80">
        <v>9</v>
      </c>
      <c r="BD91" s="79" t="str">
        <f>REPLACE(INDEX(GroupVertices[Group],MATCH(Edges99[[#This Row],[Vertex 1]],GroupVertices[Vertex],0)),1,1,"")</f>
        <v>2</v>
      </c>
      <c r="BE91" s="79" t="str">
        <f>REPLACE(INDEX(GroupVertices[Group],MATCH(Edges99[[#This Row],[Vertex 2]],GroupVertices[Vertex],0)),1,1,"")</f>
        <v>2</v>
      </c>
      <c r="BF91" s="49"/>
      <c r="BG91" s="50"/>
      <c r="BH91" s="49"/>
      <c r="BI91" s="50"/>
      <c r="BJ91" s="49"/>
      <c r="BK91" s="50"/>
      <c r="BL91" s="49"/>
      <c r="BM91" s="50"/>
      <c r="BN91" s="49"/>
    </row>
    <row r="92" spans="1:66" ht="15">
      <c r="A92" s="65" t="s">
        <v>7864</v>
      </c>
      <c r="B92" s="65" t="s">
        <v>7870</v>
      </c>
      <c r="C92" s="66"/>
      <c r="D92" s="67"/>
      <c r="E92" s="68"/>
      <c r="F92" s="69"/>
      <c r="G92" s="66"/>
      <c r="H92" s="70"/>
      <c r="I92" s="71"/>
      <c r="J92" s="71"/>
      <c r="K92" s="35" t="s">
        <v>65</v>
      </c>
      <c r="L92" s="78">
        <v>92</v>
      </c>
      <c r="M92" s="78"/>
      <c r="N92" s="73"/>
      <c r="O92" s="80" t="s">
        <v>250</v>
      </c>
      <c r="P92" s="82">
        <v>44390.375127314815</v>
      </c>
      <c r="Q92" s="80" t="s">
        <v>7882</v>
      </c>
      <c r="R92" s="80"/>
      <c r="S92" s="80"/>
      <c r="T92" s="85" t="s">
        <v>7900</v>
      </c>
      <c r="U92" s="80"/>
      <c r="V92" s="83" t="str">
        <f>HYPERLINK("https://pbs.twimg.com/profile_images/1361638888427683840/HqNlplM__normal.jpg")</f>
        <v>https://pbs.twimg.com/profile_images/1361638888427683840/HqNlplM__normal.jpg</v>
      </c>
      <c r="W92" s="82">
        <v>44390.375127314815</v>
      </c>
      <c r="X92" s="88">
        <v>44390</v>
      </c>
      <c r="Y92" s="85" t="s">
        <v>7819</v>
      </c>
      <c r="Z92" s="83" t="str">
        <f>HYPERLINK("https://twitter.com/eli_krumova/status/1414872270619783179")</f>
        <v>https://twitter.com/eli_krumova/status/1414872270619783179</v>
      </c>
      <c r="AA92" s="80"/>
      <c r="AB92" s="80"/>
      <c r="AC92" s="85" t="s">
        <v>7973</v>
      </c>
      <c r="AD92" s="80"/>
      <c r="AE92" s="80" t="b">
        <v>0</v>
      </c>
      <c r="AF92" s="80">
        <v>0</v>
      </c>
      <c r="AG92" s="85" t="s">
        <v>253</v>
      </c>
      <c r="AH92" s="80" t="b">
        <v>0</v>
      </c>
      <c r="AI92" s="80" t="s">
        <v>254</v>
      </c>
      <c r="AJ92" s="80"/>
      <c r="AK92" s="85" t="s">
        <v>253</v>
      </c>
      <c r="AL92" s="80" t="b">
        <v>0</v>
      </c>
      <c r="AM92" s="80">
        <v>1</v>
      </c>
      <c r="AN92" s="85" t="s">
        <v>253</v>
      </c>
      <c r="AO92" s="85" t="s">
        <v>259</v>
      </c>
      <c r="AP92" s="80" t="b">
        <v>0</v>
      </c>
      <c r="AQ92" s="85" t="s">
        <v>7973</v>
      </c>
      <c r="AR92" s="80" t="s">
        <v>212</v>
      </c>
      <c r="AS92" s="80">
        <v>0</v>
      </c>
      <c r="AT92" s="80">
        <v>0</v>
      </c>
      <c r="AU92" s="80"/>
      <c r="AV92" s="80"/>
      <c r="AW92" s="80"/>
      <c r="AX92" s="80"/>
      <c r="AY92" s="80"/>
      <c r="AZ92" s="80"/>
      <c r="BA92" s="80"/>
      <c r="BB92" s="80"/>
      <c r="BC92" s="80">
        <v>9</v>
      </c>
      <c r="BD92" s="79" t="str">
        <f>REPLACE(INDEX(GroupVertices[Group],MATCH(Edges99[[#This Row],[Vertex 1]],GroupVertices[Vertex],0)),1,1,"")</f>
        <v>2</v>
      </c>
      <c r="BE92" s="79" t="str">
        <f>REPLACE(INDEX(GroupVertices[Group],MATCH(Edges99[[#This Row],[Vertex 2]],GroupVertices[Vertex],0)),1,1,"")</f>
        <v>2</v>
      </c>
      <c r="BF92" s="49"/>
      <c r="BG92" s="50"/>
      <c r="BH92" s="49"/>
      <c r="BI92" s="50"/>
      <c r="BJ92" s="49"/>
      <c r="BK92" s="50"/>
      <c r="BL92" s="49"/>
      <c r="BM92" s="50"/>
      <c r="BN92" s="49"/>
    </row>
    <row r="93" spans="1:66" ht="15">
      <c r="A93" s="65" t="s">
        <v>7864</v>
      </c>
      <c r="B93" s="65" t="s">
        <v>7870</v>
      </c>
      <c r="C93" s="66"/>
      <c r="D93" s="67"/>
      <c r="E93" s="68"/>
      <c r="F93" s="69"/>
      <c r="G93" s="66"/>
      <c r="H93" s="70"/>
      <c r="I93" s="71"/>
      <c r="J93" s="71"/>
      <c r="K93" s="35" t="s">
        <v>65</v>
      </c>
      <c r="L93" s="78">
        <v>93</v>
      </c>
      <c r="M93" s="78"/>
      <c r="N93" s="73"/>
      <c r="O93" s="80" t="s">
        <v>250</v>
      </c>
      <c r="P93" s="82">
        <v>44391.366898148146</v>
      </c>
      <c r="Q93" s="80" t="s">
        <v>7882</v>
      </c>
      <c r="R93" s="80"/>
      <c r="S93" s="80"/>
      <c r="T93" s="85" t="s">
        <v>7900</v>
      </c>
      <c r="U93" s="80"/>
      <c r="V93" s="83" t="str">
        <f>HYPERLINK("https://pbs.twimg.com/profile_images/1361638888427683840/HqNlplM__normal.jpg")</f>
        <v>https://pbs.twimg.com/profile_images/1361638888427683840/HqNlplM__normal.jpg</v>
      </c>
      <c r="W93" s="82">
        <v>44391.366898148146</v>
      </c>
      <c r="X93" s="88">
        <v>44391</v>
      </c>
      <c r="Y93" s="85" t="s">
        <v>7927</v>
      </c>
      <c r="Z93" s="83" t="str">
        <f>HYPERLINK("https://twitter.com/eli_krumova/status/1415231676255543298")</f>
        <v>https://twitter.com/eli_krumova/status/1415231676255543298</v>
      </c>
      <c r="AA93" s="80"/>
      <c r="AB93" s="80"/>
      <c r="AC93" s="85" t="s">
        <v>7974</v>
      </c>
      <c r="AD93" s="80"/>
      <c r="AE93" s="80" t="b">
        <v>0</v>
      </c>
      <c r="AF93" s="80">
        <v>2</v>
      </c>
      <c r="AG93" s="85" t="s">
        <v>253</v>
      </c>
      <c r="AH93" s="80" t="b">
        <v>0</v>
      </c>
      <c r="AI93" s="80" t="s">
        <v>254</v>
      </c>
      <c r="AJ93" s="80"/>
      <c r="AK93" s="85" t="s">
        <v>253</v>
      </c>
      <c r="AL93" s="80" t="b">
        <v>0</v>
      </c>
      <c r="AM93" s="80">
        <v>2</v>
      </c>
      <c r="AN93" s="85" t="s">
        <v>253</v>
      </c>
      <c r="AO93" s="85" t="s">
        <v>259</v>
      </c>
      <c r="AP93" s="80" t="b">
        <v>0</v>
      </c>
      <c r="AQ93" s="85" t="s">
        <v>7974</v>
      </c>
      <c r="AR93" s="80" t="s">
        <v>212</v>
      </c>
      <c r="AS93" s="80">
        <v>0</v>
      </c>
      <c r="AT93" s="80">
        <v>0</v>
      </c>
      <c r="AU93" s="80"/>
      <c r="AV93" s="80"/>
      <c r="AW93" s="80"/>
      <c r="AX93" s="80"/>
      <c r="AY93" s="80"/>
      <c r="AZ93" s="80"/>
      <c r="BA93" s="80"/>
      <c r="BB93" s="80"/>
      <c r="BC93" s="80">
        <v>9</v>
      </c>
      <c r="BD93" s="79" t="str">
        <f>REPLACE(INDEX(GroupVertices[Group],MATCH(Edges99[[#This Row],[Vertex 1]],GroupVertices[Vertex],0)),1,1,"")</f>
        <v>2</v>
      </c>
      <c r="BE93" s="79" t="str">
        <f>REPLACE(INDEX(GroupVertices[Group],MATCH(Edges99[[#This Row],[Vertex 2]],GroupVertices[Vertex],0)),1,1,"")</f>
        <v>2</v>
      </c>
      <c r="BF93" s="49"/>
      <c r="BG93" s="50"/>
      <c r="BH93" s="49"/>
      <c r="BI93" s="50"/>
      <c r="BJ93" s="49"/>
      <c r="BK93" s="50"/>
      <c r="BL93" s="49"/>
      <c r="BM93" s="50"/>
      <c r="BN93" s="49"/>
    </row>
    <row r="94" spans="1:66" ht="15">
      <c r="A94" s="65" t="s">
        <v>7864</v>
      </c>
      <c r="B94" s="65" t="s">
        <v>7870</v>
      </c>
      <c r="C94" s="66"/>
      <c r="D94" s="67"/>
      <c r="E94" s="68"/>
      <c r="F94" s="69"/>
      <c r="G94" s="66"/>
      <c r="H94" s="70"/>
      <c r="I94" s="71"/>
      <c r="J94" s="71"/>
      <c r="K94" s="35" t="s">
        <v>65</v>
      </c>
      <c r="L94" s="78">
        <v>94</v>
      </c>
      <c r="M94" s="78"/>
      <c r="N94" s="73"/>
      <c r="O94" s="80" t="s">
        <v>250</v>
      </c>
      <c r="P94" s="82">
        <v>44392.35503472222</v>
      </c>
      <c r="Q94" s="80" t="s">
        <v>7882</v>
      </c>
      <c r="R94" s="80"/>
      <c r="S94" s="80"/>
      <c r="T94" s="85" t="s">
        <v>7900</v>
      </c>
      <c r="U94" s="80"/>
      <c r="V94" s="83" t="str">
        <f>HYPERLINK("https://pbs.twimg.com/profile_images/1361638888427683840/HqNlplM__normal.jpg")</f>
        <v>https://pbs.twimg.com/profile_images/1361638888427683840/HqNlplM__normal.jpg</v>
      </c>
      <c r="W94" s="82">
        <v>44392.35503472222</v>
      </c>
      <c r="X94" s="88">
        <v>44392</v>
      </c>
      <c r="Y94" s="85" t="s">
        <v>7817</v>
      </c>
      <c r="Z94" s="83" t="str">
        <f>HYPERLINK("https://twitter.com/eli_krumova/status/1415589768042270720")</f>
        <v>https://twitter.com/eli_krumova/status/1415589768042270720</v>
      </c>
      <c r="AA94" s="80"/>
      <c r="AB94" s="80"/>
      <c r="AC94" s="85" t="s">
        <v>7975</v>
      </c>
      <c r="AD94" s="80"/>
      <c r="AE94" s="80" t="b">
        <v>0</v>
      </c>
      <c r="AF94" s="80">
        <v>2</v>
      </c>
      <c r="AG94" s="85" t="s">
        <v>253</v>
      </c>
      <c r="AH94" s="80" t="b">
        <v>0</v>
      </c>
      <c r="AI94" s="80" t="s">
        <v>254</v>
      </c>
      <c r="AJ94" s="80"/>
      <c r="AK94" s="85" t="s">
        <v>253</v>
      </c>
      <c r="AL94" s="80" t="b">
        <v>0</v>
      </c>
      <c r="AM94" s="80">
        <v>1</v>
      </c>
      <c r="AN94" s="85" t="s">
        <v>253</v>
      </c>
      <c r="AO94" s="85" t="s">
        <v>259</v>
      </c>
      <c r="AP94" s="80" t="b">
        <v>0</v>
      </c>
      <c r="AQ94" s="85" t="s">
        <v>7975</v>
      </c>
      <c r="AR94" s="80" t="s">
        <v>212</v>
      </c>
      <c r="AS94" s="80">
        <v>0</v>
      </c>
      <c r="AT94" s="80">
        <v>0</v>
      </c>
      <c r="AU94" s="80"/>
      <c r="AV94" s="80"/>
      <c r="AW94" s="80"/>
      <c r="AX94" s="80"/>
      <c r="AY94" s="80"/>
      <c r="AZ94" s="80"/>
      <c r="BA94" s="80"/>
      <c r="BB94" s="80"/>
      <c r="BC94" s="80">
        <v>9</v>
      </c>
      <c r="BD94" s="79" t="str">
        <f>REPLACE(INDEX(GroupVertices[Group],MATCH(Edges99[[#This Row],[Vertex 1]],GroupVertices[Vertex],0)),1,1,"")</f>
        <v>2</v>
      </c>
      <c r="BE94" s="79" t="str">
        <f>REPLACE(INDEX(GroupVertices[Group],MATCH(Edges99[[#This Row],[Vertex 2]],GroupVertices[Vertex],0)),1,1,"")</f>
        <v>2</v>
      </c>
      <c r="BF94" s="49"/>
      <c r="BG94" s="50"/>
      <c r="BH94" s="49"/>
      <c r="BI94" s="50"/>
      <c r="BJ94" s="49"/>
      <c r="BK94" s="50"/>
      <c r="BL94" s="49"/>
      <c r="BM94" s="50"/>
      <c r="BN94" s="49"/>
    </row>
    <row r="95" spans="1:66" ht="15">
      <c r="A95" s="65" t="s">
        <v>7864</v>
      </c>
      <c r="B95" s="65" t="s">
        <v>7870</v>
      </c>
      <c r="C95" s="66"/>
      <c r="D95" s="67"/>
      <c r="E95" s="68"/>
      <c r="F95" s="69"/>
      <c r="G95" s="66"/>
      <c r="H95" s="70"/>
      <c r="I95" s="71"/>
      <c r="J95" s="71"/>
      <c r="K95" s="35" t="s">
        <v>65</v>
      </c>
      <c r="L95" s="78">
        <v>95</v>
      </c>
      <c r="M95" s="78"/>
      <c r="N95" s="73"/>
      <c r="O95" s="80" t="s">
        <v>250</v>
      </c>
      <c r="P95" s="82">
        <v>44393.72665509259</v>
      </c>
      <c r="Q95" s="80" t="s">
        <v>7882</v>
      </c>
      <c r="R95" s="80"/>
      <c r="S95" s="80"/>
      <c r="T95" s="85" t="s">
        <v>7900</v>
      </c>
      <c r="U95" s="80"/>
      <c r="V95" s="83" t="str">
        <f>HYPERLINK("https://pbs.twimg.com/profile_images/1361638888427683840/HqNlplM__normal.jpg")</f>
        <v>https://pbs.twimg.com/profile_images/1361638888427683840/HqNlplM__normal.jpg</v>
      </c>
      <c r="W95" s="82">
        <v>44393.72665509259</v>
      </c>
      <c r="X95" s="88">
        <v>44393</v>
      </c>
      <c r="Y95" s="85" t="s">
        <v>7928</v>
      </c>
      <c r="Z95" s="83" t="str">
        <f>HYPERLINK("https://twitter.com/eli_krumova/status/1416086825668681730")</f>
        <v>https://twitter.com/eli_krumova/status/1416086825668681730</v>
      </c>
      <c r="AA95" s="80"/>
      <c r="AB95" s="80"/>
      <c r="AC95" s="85" t="s">
        <v>7976</v>
      </c>
      <c r="AD95" s="80"/>
      <c r="AE95" s="80" t="b">
        <v>0</v>
      </c>
      <c r="AF95" s="80">
        <v>0</v>
      </c>
      <c r="AG95" s="85" t="s">
        <v>253</v>
      </c>
      <c r="AH95" s="80" t="b">
        <v>0</v>
      </c>
      <c r="AI95" s="80" t="s">
        <v>254</v>
      </c>
      <c r="AJ95" s="80"/>
      <c r="AK95" s="85" t="s">
        <v>253</v>
      </c>
      <c r="AL95" s="80" t="b">
        <v>0</v>
      </c>
      <c r="AM95" s="80">
        <v>0</v>
      </c>
      <c r="AN95" s="85" t="s">
        <v>253</v>
      </c>
      <c r="AO95" s="85" t="s">
        <v>259</v>
      </c>
      <c r="AP95" s="80" t="b">
        <v>0</v>
      </c>
      <c r="AQ95" s="85" t="s">
        <v>7976</v>
      </c>
      <c r="AR95" s="80" t="s">
        <v>212</v>
      </c>
      <c r="AS95" s="80">
        <v>0</v>
      </c>
      <c r="AT95" s="80">
        <v>0</v>
      </c>
      <c r="AU95" s="80"/>
      <c r="AV95" s="80"/>
      <c r="AW95" s="80"/>
      <c r="AX95" s="80"/>
      <c r="AY95" s="80"/>
      <c r="AZ95" s="80"/>
      <c r="BA95" s="80"/>
      <c r="BB95" s="80"/>
      <c r="BC95" s="80">
        <v>9</v>
      </c>
      <c r="BD95" s="79" t="str">
        <f>REPLACE(INDEX(GroupVertices[Group],MATCH(Edges99[[#This Row],[Vertex 1]],GroupVertices[Vertex],0)),1,1,"")</f>
        <v>2</v>
      </c>
      <c r="BE95" s="79" t="str">
        <f>REPLACE(INDEX(GroupVertices[Group],MATCH(Edges99[[#This Row],[Vertex 2]],GroupVertices[Vertex],0)),1,1,"")</f>
        <v>2</v>
      </c>
      <c r="BF95" s="49"/>
      <c r="BG95" s="50"/>
      <c r="BH95" s="49"/>
      <c r="BI95" s="50"/>
      <c r="BJ95" s="49"/>
      <c r="BK95" s="50"/>
      <c r="BL95" s="49"/>
      <c r="BM95" s="50"/>
      <c r="BN95" s="49"/>
    </row>
    <row r="96" spans="1:66" ht="15">
      <c r="A96" s="65" t="s">
        <v>7864</v>
      </c>
      <c r="B96" s="65" t="s">
        <v>7870</v>
      </c>
      <c r="C96" s="66"/>
      <c r="D96" s="67"/>
      <c r="E96" s="68"/>
      <c r="F96" s="69"/>
      <c r="G96" s="66"/>
      <c r="H96" s="70"/>
      <c r="I96" s="71"/>
      <c r="J96" s="71"/>
      <c r="K96" s="35" t="s">
        <v>65</v>
      </c>
      <c r="L96" s="78">
        <v>96</v>
      </c>
      <c r="M96" s="78"/>
      <c r="N96" s="73"/>
      <c r="O96" s="80" t="s">
        <v>250</v>
      </c>
      <c r="P96" s="82">
        <v>44394.703877314816</v>
      </c>
      <c r="Q96" s="80" t="s">
        <v>7882</v>
      </c>
      <c r="R96" s="80"/>
      <c r="S96" s="80"/>
      <c r="T96" s="85" t="s">
        <v>7900</v>
      </c>
      <c r="U96" s="80"/>
      <c r="V96" s="83" t="str">
        <f>HYPERLINK("https://pbs.twimg.com/profile_images/1361638888427683840/HqNlplM__normal.jpg")</f>
        <v>https://pbs.twimg.com/profile_images/1361638888427683840/HqNlplM__normal.jpg</v>
      </c>
      <c r="W96" s="82">
        <v>44394.703877314816</v>
      </c>
      <c r="X96" s="88">
        <v>44394</v>
      </c>
      <c r="Y96" s="85" t="s">
        <v>7929</v>
      </c>
      <c r="Z96" s="83" t="str">
        <f>HYPERLINK("https://twitter.com/eli_krumova/status/1416440958552616964")</f>
        <v>https://twitter.com/eli_krumova/status/1416440958552616964</v>
      </c>
      <c r="AA96" s="80"/>
      <c r="AB96" s="80"/>
      <c r="AC96" s="85" t="s">
        <v>7977</v>
      </c>
      <c r="AD96" s="80"/>
      <c r="AE96" s="80" t="b">
        <v>0</v>
      </c>
      <c r="AF96" s="80">
        <v>0</v>
      </c>
      <c r="AG96" s="85" t="s">
        <v>253</v>
      </c>
      <c r="AH96" s="80" t="b">
        <v>0</v>
      </c>
      <c r="AI96" s="80" t="s">
        <v>254</v>
      </c>
      <c r="AJ96" s="80"/>
      <c r="AK96" s="85" t="s">
        <v>253</v>
      </c>
      <c r="AL96" s="80" t="b">
        <v>0</v>
      </c>
      <c r="AM96" s="80">
        <v>0</v>
      </c>
      <c r="AN96" s="85" t="s">
        <v>253</v>
      </c>
      <c r="AO96" s="85" t="s">
        <v>259</v>
      </c>
      <c r="AP96" s="80" t="b">
        <v>0</v>
      </c>
      <c r="AQ96" s="85" t="s">
        <v>7977</v>
      </c>
      <c r="AR96" s="80" t="s">
        <v>212</v>
      </c>
      <c r="AS96" s="80">
        <v>0</v>
      </c>
      <c r="AT96" s="80">
        <v>0</v>
      </c>
      <c r="AU96" s="80"/>
      <c r="AV96" s="80"/>
      <c r="AW96" s="80"/>
      <c r="AX96" s="80"/>
      <c r="AY96" s="80"/>
      <c r="AZ96" s="80"/>
      <c r="BA96" s="80"/>
      <c r="BB96" s="80"/>
      <c r="BC96" s="80">
        <v>9</v>
      </c>
      <c r="BD96" s="79" t="str">
        <f>REPLACE(INDEX(GroupVertices[Group],MATCH(Edges99[[#This Row],[Vertex 1]],GroupVertices[Vertex],0)),1,1,"")</f>
        <v>2</v>
      </c>
      <c r="BE96" s="79" t="str">
        <f>REPLACE(INDEX(GroupVertices[Group],MATCH(Edges99[[#This Row],[Vertex 2]],GroupVertices[Vertex],0)),1,1,"")</f>
        <v>2</v>
      </c>
      <c r="BF96" s="49"/>
      <c r="BG96" s="50"/>
      <c r="BH96" s="49"/>
      <c r="BI96" s="50"/>
      <c r="BJ96" s="49"/>
      <c r="BK96" s="50"/>
      <c r="BL96" s="49"/>
      <c r="BM96" s="50"/>
      <c r="BN96" s="49"/>
    </row>
    <row r="97" spans="1:66" ht="15">
      <c r="A97" s="65" t="s">
        <v>7864</v>
      </c>
      <c r="B97" s="65" t="s">
        <v>7870</v>
      </c>
      <c r="C97" s="66"/>
      <c r="D97" s="67"/>
      <c r="E97" s="68"/>
      <c r="F97" s="69"/>
      <c r="G97" s="66"/>
      <c r="H97" s="70"/>
      <c r="I97" s="71"/>
      <c r="J97" s="71"/>
      <c r="K97" s="35" t="s">
        <v>65</v>
      </c>
      <c r="L97" s="78">
        <v>97</v>
      </c>
      <c r="M97" s="78"/>
      <c r="N97" s="73"/>
      <c r="O97" s="80" t="s">
        <v>250</v>
      </c>
      <c r="P97" s="82">
        <v>44395.696064814816</v>
      </c>
      <c r="Q97" s="80" t="s">
        <v>7882</v>
      </c>
      <c r="R97" s="80"/>
      <c r="S97" s="80"/>
      <c r="T97" s="85" t="s">
        <v>7900</v>
      </c>
      <c r="U97" s="80"/>
      <c r="V97" s="83" t="str">
        <f>HYPERLINK("https://pbs.twimg.com/profile_images/1361638888427683840/HqNlplM__normal.jpg")</f>
        <v>https://pbs.twimg.com/profile_images/1361638888427683840/HqNlplM__normal.jpg</v>
      </c>
      <c r="W97" s="82">
        <v>44395.696064814816</v>
      </c>
      <c r="X97" s="88">
        <v>44395</v>
      </c>
      <c r="Y97" s="85" t="s">
        <v>7930</v>
      </c>
      <c r="Z97" s="83" t="str">
        <f>HYPERLINK("https://twitter.com/eli_krumova/status/1416800515644592130")</f>
        <v>https://twitter.com/eli_krumova/status/1416800515644592130</v>
      </c>
      <c r="AA97" s="80"/>
      <c r="AB97" s="80"/>
      <c r="AC97" s="85" t="s">
        <v>7978</v>
      </c>
      <c r="AD97" s="80"/>
      <c r="AE97" s="80" t="b">
        <v>0</v>
      </c>
      <c r="AF97" s="80">
        <v>2</v>
      </c>
      <c r="AG97" s="85" t="s">
        <v>253</v>
      </c>
      <c r="AH97" s="80" t="b">
        <v>0</v>
      </c>
      <c r="AI97" s="80" t="s">
        <v>254</v>
      </c>
      <c r="AJ97" s="80"/>
      <c r="AK97" s="85" t="s">
        <v>253</v>
      </c>
      <c r="AL97" s="80" t="b">
        <v>0</v>
      </c>
      <c r="AM97" s="80">
        <v>1</v>
      </c>
      <c r="AN97" s="85" t="s">
        <v>253</v>
      </c>
      <c r="AO97" s="85" t="s">
        <v>259</v>
      </c>
      <c r="AP97" s="80" t="b">
        <v>0</v>
      </c>
      <c r="AQ97" s="85" t="s">
        <v>7978</v>
      </c>
      <c r="AR97" s="80" t="s">
        <v>212</v>
      </c>
      <c r="AS97" s="80">
        <v>0</v>
      </c>
      <c r="AT97" s="80">
        <v>0</v>
      </c>
      <c r="AU97" s="80"/>
      <c r="AV97" s="80"/>
      <c r="AW97" s="80"/>
      <c r="AX97" s="80"/>
      <c r="AY97" s="80"/>
      <c r="AZ97" s="80"/>
      <c r="BA97" s="80"/>
      <c r="BB97" s="80"/>
      <c r="BC97" s="80">
        <v>9</v>
      </c>
      <c r="BD97" s="79" t="str">
        <f>REPLACE(INDEX(GroupVertices[Group],MATCH(Edges99[[#This Row],[Vertex 1]],GroupVertices[Vertex],0)),1,1,"")</f>
        <v>2</v>
      </c>
      <c r="BE97" s="79" t="str">
        <f>REPLACE(INDEX(GroupVertices[Group],MATCH(Edges99[[#This Row],[Vertex 2]],GroupVertices[Vertex],0)),1,1,"")</f>
        <v>2</v>
      </c>
      <c r="BF97" s="49"/>
      <c r="BG97" s="50"/>
      <c r="BH97" s="49"/>
      <c r="BI97" s="50"/>
      <c r="BJ97" s="49"/>
      <c r="BK97" s="50"/>
      <c r="BL97" s="49"/>
      <c r="BM97" s="50"/>
      <c r="BN97" s="49"/>
    </row>
    <row r="98" spans="1:66" ht="15">
      <c r="A98" s="65" t="s">
        <v>7864</v>
      </c>
      <c r="B98" s="65" t="s">
        <v>7870</v>
      </c>
      <c r="C98" s="66"/>
      <c r="D98" s="67"/>
      <c r="E98" s="68"/>
      <c r="F98" s="69"/>
      <c r="G98" s="66"/>
      <c r="H98" s="70"/>
      <c r="I98" s="71"/>
      <c r="J98" s="71"/>
      <c r="K98" s="35" t="s">
        <v>65</v>
      </c>
      <c r="L98" s="78">
        <v>98</v>
      </c>
      <c r="M98" s="78"/>
      <c r="N98" s="73"/>
      <c r="O98" s="80" t="s">
        <v>250</v>
      </c>
      <c r="P98" s="82">
        <v>44396.76400462963</v>
      </c>
      <c r="Q98" s="80" t="s">
        <v>7882</v>
      </c>
      <c r="R98" s="80"/>
      <c r="S98" s="80"/>
      <c r="T98" s="85" t="s">
        <v>7900</v>
      </c>
      <c r="U98" s="80"/>
      <c r="V98" s="83" t="str">
        <f>HYPERLINK("https://pbs.twimg.com/profile_images/1361638888427683840/HqNlplM__normal.jpg")</f>
        <v>https://pbs.twimg.com/profile_images/1361638888427683840/HqNlplM__normal.jpg</v>
      </c>
      <c r="W98" s="82">
        <v>44396.76400462963</v>
      </c>
      <c r="X98" s="88">
        <v>44396</v>
      </c>
      <c r="Y98" s="85" t="s">
        <v>7931</v>
      </c>
      <c r="Z98" s="83" t="str">
        <f>HYPERLINK("https://twitter.com/eli_krumova/status/1417187523625988097")</f>
        <v>https://twitter.com/eli_krumova/status/1417187523625988097</v>
      </c>
      <c r="AA98" s="80"/>
      <c r="AB98" s="80"/>
      <c r="AC98" s="85" t="s">
        <v>7979</v>
      </c>
      <c r="AD98" s="80"/>
      <c r="AE98" s="80" t="b">
        <v>0</v>
      </c>
      <c r="AF98" s="80">
        <v>0</v>
      </c>
      <c r="AG98" s="85" t="s">
        <v>253</v>
      </c>
      <c r="AH98" s="80" t="b">
        <v>0</v>
      </c>
      <c r="AI98" s="80" t="s">
        <v>254</v>
      </c>
      <c r="AJ98" s="80"/>
      <c r="AK98" s="85" t="s">
        <v>253</v>
      </c>
      <c r="AL98" s="80" t="b">
        <v>0</v>
      </c>
      <c r="AM98" s="80">
        <v>4</v>
      </c>
      <c r="AN98" s="85" t="s">
        <v>253</v>
      </c>
      <c r="AO98" s="85" t="s">
        <v>259</v>
      </c>
      <c r="AP98" s="80" t="b">
        <v>0</v>
      </c>
      <c r="AQ98" s="85" t="s">
        <v>7979</v>
      </c>
      <c r="AR98" s="80" t="s">
        <v>212</v>
      </c>
      <c r="AS98" s="80">
        <v>0</v>
      </c>
      <c r="AT98" s="80">
        <v>0</v>
      </c>
      <c r="AU98" s="80"/>
      <c r="AV98" s="80"/>
      <c r="AW98" s="80"/>
      <c r="AX98" s="80"/>
      <c r="AY98" s="80"/>
      <c r="AZ98" s="80"/>
      <c r="BA98" s="80"/>
      <c r="BB98" s="80"/>
      <c r="BC98" s="80">
        <v>9</v>
      </c>
      <c r="BD98" s="79" t="str">
        <f>REPLACE(INDEX(GroupVertices[Group],MATCH(Edges99[[#This Row],[Vertex 1]],GroupVertices[Vertex],0)),1,1,"")</f>
        <v>2</v>
      </c>
      <c r="BE98" s="79" t="str">
        <f>REPLACE(INDEX(GroupVertices[Group],MATCH(Edges99[[#This Row],[Vertex 2]],GroupVertices[Vertex],0)),1,1,"")</f>
        <v>2</v>
      </c>
      <c r="BF98" s="49"/>
      <c r="BG98" s="50"/>
      <c r="BH98" s="49"/>
      <c r="BI98" s="50"/>
      <c r="BJ98" s="49"/>
      <c r="BK98" s="50"/>
      <c r="BL98" s="49"/>
      <c r="BM98" s="50"/>
      <c r="BN98" s="49"/>
    </row>
    <row r="99" spans="1:66" ht="15">
      <c r="A99" s="65" t="s">
        <v>7864</v>
      </c>
      <c r="B99" s="65" t="s">
        <v>7870</v>
      </c>
      <c r="C99" s="66"/>
      <c r="D99" s="67"/>
      <c r="E99" s="68"/>
      <c r="F99" s="69"/>
      <c r="G99" s="66"/>
      <c r="H99" s="70"/>
      <c r="I99" s="71"/>
      <c r="J99" s="71"/>
      <c r="K99" s="35" t="s">
        <v>65</v>
      </c>
      <c r="L99" s="78">
        <v>99</v>
      </c>
      <c r="M99" s="78"/>
      <c r="N99" s="73"/>
      <c r="O99" s="80" t="s">
        <v>250</v>
      </c>
      <c r="P99" s="82">
        <v>44397.545625</v>
      </c>
      <c r="Q99" s="80" t="s">
        <v>7882</v>
      </c>
      <c r="R99" s="80"/>
      <c r="S99" s="80"/>
      <c r="T99" s="85" t="s">
        <v>7900</v>
      </c>
      <c r="U99" s="80"/>
      <c r="V99" s="83" t="str">
        <f>HYPERLINK("https://pbs.twimg.com/profile_images/1361638888427683840/HqNlplM__normal.jpg")</f>
        <v>https://pbs.twimg.com/profile_images/1361638888427683840/HqNlplM__normal.jpg</v>
      </c>
      <c r="W99" s="82">
        <v>44397.545625</v>
      </c>
      <c r="X99" s="88">
        <v>44397</v>
      </c>
      <c r="Y99" s="85" t="s">
        <v>7932</v>
      </c>
      <c r="Z99" s="83" t="str">
        <f>HYPERLINK("https://twitter.com/eli_krumova/status/1417470772239548427")</f>
        <v>https://twitter.com/eli_krumova/status/1417470772239548427</v>
      </c>
      <c r="AA99" s="80"/>
      <c r="AB99" s="80"/>
      <c r="AC99" s="85" t="s">
        <v>7980</v>
      </c>
      <c r="AD99" s="80"/>
      <c r="AE99" s="80" t="b">
        <v>0</v>
      </c>
      <c r="AF99" s="80">
        <v>0</v>
      </c>
      <c r="AG99" s="85" t="s">
        <v>253</v>
      </c>
      <c r="AH99" s="80" t="b">
        <v>0</v>
      </c>
      <c r="AI99" s="80" t="s">
        <v>254</v>
      </c>
      <c r="AJ99" s="80"/>
      <c r="AK99" s="85" t="s">
        <v>253</v>
      </c>
      <c r="AL99" s="80" t="b">
        <v>0</v>
      </c>
      <c r="AM99" s="80">
        <v>0</v>
      </c>
      <c r="AN99" s="85" t="s">
        <v>253</v>
      </c>
      <c r="AO99" s="85" t="s">
        <v>259</v>
      </c>
      <c r="AP99" s="80" t="b">
        <v>0</v>
      </c>
      <c r="AQ99" s="85" t="s">
        <v>7980</v>
      </c>
      <c r="AR99" s="80" t="s">
        <v>212</v>
      </c>
      <c r="AS99" s="80">
        <v>0</v>
      </c>
      <c r="AT99" s="80">
        <v>0</v>
      </c>
      <c r="AU99" s="80"/>
      <c r="AV99" s="80"/>
      <c r="AW99" s="80"/>
      <c r="AX99" s="80"/>
      <c r="AY99" s="80"/>
      <c r="AZ99" s="80"/>
      <c r="BA99" s="80"/>
      <c r="BB99" s="80"/>
      <c r="BC99" s="80">
        <v>9</v>
      </c>
      <c r="BD99" s="79" t="str">
        <f>REPLACE(INDEX(GroupVertices[Group],MATCH(Edges99[[#This Row],[Vertex 1]],GroupVertices[Vertex],0)),1,1,"")</f>
        <v>2</v>
      </c>
      <c r="BE99" s="79" t="str">
        <f>REPLACE(INDEX(GroupVertices[Group],MATCH(Edges99[[#This Row],[Vertex 2]],GroupVertices[Vertex],0)),1,1,"")</f>
        <v>2</v>
      </c>
      <c r="BF99" s="49"/>
      <c r="BG99" s="50"/>
      <c r="BH99" s="49"/>
      <c r="BI99" s="50"/>
      <c r="BJ99" s="49"/>
      <c r="BK99" s="50"/>
      <c r="BL99" s="49"/>
      <c r="BM99" s="50"/>
      <c r="BN99" s="49"/>
    </row>
    <row r="100" spans="1:66" ht="15">
      <c r="A100" s="65" t="s">
        <v>7863</v>
      </c>
      <c r="B100" s="65" t="s">
        <v>7871</v>
      </c>
      <c r="C100" s="66"/>
      <c r="D100" s="67"/>
      <c r="E100" s="68"/>
      <c r="F100" s="69"/>
      <c r="G100" s="66"/>
      <c r="H100" s="70"/>
      <c r="I100" s="71"/>
      <c r="J100" s="71"/>
      <c r="K100" s="35" t="s">
        <v>65</v>
      </c>
      <c r="L100" s="78">
        <v>100</v>
      </c>
      <c r="M100" s="78"/>
      <c r="N100" s="73"/>
      <c r="O100" s="80" t="s">
        <v>251</v>
      </c>
      <c r="P100" s="82">
        <v>44390.27449074074</v>
      </c>
      <c r="Q100" s="80" t="s">
        <v>7882</v>
      </c>
      <c r="R100" s="80"/>
      <c r="S100" s="80"/>
      <c r="T100" s="85" t="s">
        <v>7900</v>
      </c>
      <c r="U100" s="80"/>
      <c r="V100" s="83" t="str">
        <f>HYPERLINK("https://pbs.twimg.com/profile_images/1323219034230444032/dZdxDJNv_normal.jpg")</f>
        <v>https://pbs.twimg.com/profile_images/1323219034230444032/dZdxDJNv_normal.jpg</v>
      </c>
      <c r="W100" s="82">
        <v>44390.27449074074</v>
      </c>
      <c r="X100" s="88">
        <v>44390</v>
      </c>
      <c r="Y100" s="85" t="s">
        <v>7808</v>
      </c>
      <c r="Z100" s="83" t="str">
        <f>HYPERLINK("https://twitter.com/albertoemachado/status/1414835804489371653")</f>
        <v>https://twitter.com/albertoemachado/status/1414835804489371653</v>
      </c>
      <c r="AA100" s="80"/>
      <c r="AB100" s="80"/>
      <c r="AC100" s="85" t="s">
        <v>7969</v>
      </c>
      <c r="AD100" s="80"/>
      <c r="AE100" s="80" t="b">
        <v>0</v>
      </c>
      <c r="AF100" s="80">
        <v>0</v>
      </c>
      <c r="AG100" s="85" t="s">
        <v>253</v>
      </c>
      <c r="AH100" s="80" t="b">
        <v>0</v>
      </c>
      <c r="AI100" s="80" t="s">
        <v>254</v>
      </c>
      <c r="AJ100" s="80"/>
      <c r="AK100" s="85" t="s">
        <v>253</v>
      </c>
      <c r="AL100" s="80" t="b">
        <v>0</v>
      </c>
      <c r="AM100" s="80">
        <v>1</v>
      </c>
      <c r="AN100" s="85" t="s">
        <v>7972</v>
      </c>
      <c r="AO100" s="85" t="s">
        <v>259</v>
      </c>
      <c r="AP100" s="80" t="b">
        <v>0</v>
      </c>
      <c r="AQ100" s="85" t="s">
        <v>7972</v>
      </c>
      <c r="AR100" s="80" t="s">
        <v>212</v>
      </c>
      <c r="AS100" s="80">
        <v>0</v>
      </c>
      <c r="AT100" s="80">
        <v>0</v>
      </c>
      <c r="AU100" s="80"/>
      <c r="AV100" s="80"/>
      <c r="AW100" s="80"/>
      <c r="AX100" s="80"/>
      <c r="AY100" s="80"/>
      <c r="AZ100" s="80"/>
      <c r="BA100" s="80"/>
      <c r="BB100" s="80"/>
      <c r="BC100" s="80">
        <v>3</v>
      </c>
      <c r="BD100" s="79" t="str">
        <f>REPLACE(INDEX(GroupVertices[Group],MATCH(Edges99[[#This Row],[Vertex 1]],GroupVertices[Vertex],0)),1,1,"")</f>
        <v>2</v>
      </c>
      <c r="BE100" s="79" t="str">
        <f>REPLACE(INDEX(GroupVertices[Group],MATCH(Edges99[[#This Row],[Vertex 2]],GroupVertices[Vertex],0)),1,1,"")</f>
        <v>2</v>
      </c>
      <c r="BF100" s="49"/>
      <c r="BG100" s="50"/>
      <c r="BH100" s="49"/>
      <c r="BI100" s="50"/>
      <c r="BJ100" s="49"/>
      <c r="BK100" s="50"/>
      <c r="BL100" s="49"/>
      <c r="BM100" s="50"/>
      <c r="BN100" s="49"/>
    </row>
    <row r="101" spans="1:66" ht="15">
      <c r="A101" s="65" t="s">
        <v>7863</v>
      </c>
      <c r="B101" s="65" t="s">
        <v>7871</v>
      </c>
      <c r="C101" s="66"/>
      <c r="D101" s="67"/>
      <c r="E101" s="68"/>
      <c r="F101" s="69"/>
      <c r="G101" s="66"/>
      <c r="H101" s="70"/>
      <c r="I101" s="71"/>
      <c r="J101" s="71"/>
      <c r="K101" s="35" t="s">
        <v>65</v>
      </c>
      <c r="L101" s="78">
        <v>101</v>
      </c>
      <c r="M101" s="78"/>
      <c r="N101" s="73"/>
      <c r="O101" s="80" t="s">
        <v>251</v>
      </c>
      <c r="P101" s="82">
        <v>44392.26626157408</v>
      </c>
      <c r="Q101" s="80" t="s">
        <v>7882</v>
      </c>
      <c r="R101" s="80"/>
      <c r="S101" s="80"/>
      <c r="T101" s="85" t="s">
        <v>7900</v>
      </c>
      <c r="U101" s="80"/>
      <c r="V101" s="83" t="str">
        <f>HYPERLINK("https://pbs.twimg.com/profile_images/1323219034230444032/dZdxDJNv_normal.jpg")</f>
        <v>https://pbs.twimg.com/profile_images/1323219034230444032/dZdxDJNv_normal.jpg</v>
      </c>
      <c r="W101" s="82">
        <v>44392.26626157408</v>
      </c>
      <c r="X101" s="88">
        <v>44392</v>
      </c>
      <c r="Y101" s="85" t="s">
        <v>7773</v>
      </c>
      <c r="Z101" s="83" t="str">
        <f>HYPERLINK("https://twitter.com/albertoemachado/status/1415557598309351425")</f>
        <v>https://twitter.com/albertoemachado/status/1415557598309351425</v>
      </c>
      <c r="AA101" s="80"/>
      <c r="AB101" s="80"/>
      <c r="AC101" s="85" t="s">
        <v>7970</v>
      </c>
      <c r="AD101" s="80"/>
      <c r="AE101" s="80" t="b">
        <v>0</v>
      </c>
      <c r="AF101" s="80">
        <v>0</v>
      </c>
      <c r="AG101" s="85" t="s">
        <v>253</v>
      </c>
      <c r="AH101" s="80" t="b">
        <v>0</v>
      </c>
      <c r="AI101" s="80" t="s">
        <v>254</v>
      </c>
      <c r="AJ101" s="80"/>
      <c r="AK101" s="85" t="s">
        <v>253</v>
      </c>
      <c r="AL101" s="80" t="b">
        <v>0</v>
      </c>
      <c r="AM101" s="80">
        <v>2</v>
      </c>
      <c r="AN101" s="85" t="s">
        <v>7974</v>
      </c>
      <c r="AO101" s="85" t="s">
        <v>259</v>
      </c>
      <c r="AP101" s="80" t="b">
        <v>0</v>
      </c>
      <c r="AQ101" s="85" t="s">
        <v>7974</v>
      </c>
      <c r="AR101" s="80" t="s">
        <v>212</v>
      </c>
      <c r="AS101" s="80">
        <v>0</v>
      </c>
      <c r="AT101" s="80">
        <v>0</v>
      </c>
      <c r="AU101" s="80"/>
      <c r="AV101" s="80"/>
      <c r="AW101" s="80"/>
      <c r="AX101" s="80"/>
      <c r="AY101" s="80"/>
      <c r="AZ101" s="80"/>
      <c r="BA101" s="80"/>
      <c r="BB101" s="80"/>
      <c r="BC101" s="80">
        <v>3</v>
      </c>
      <c r="BD101" s="79" t="str">
        <f>REPLACE(INDEX(GroupVertices[Group],MATCH(Edges99[[#This Row],[Vertex 1]],GroupVertices[Vertex],0)),1,1,"")</f>
        <v>2</v>
      </c>
      <c r="BE101" s="79" t="str">
        <f>REPLACE(INDEX(GroupVertices[Group],MATCH(Edges99[[#This Row],[Vertex 2]],GroupVertices[Vertex],0)),1,1,"")</f>
        <v>2</v>
      </c>
      <c r="BF101" s="49"/>
      <c r="BG101" s="50"/>
      <c r="BH101" s="49"/>
      <c r="BI101" s="50"/>
      <c r="BJ101" s="49"/>
      <c r="BK101" s="50"/>
      <c r="BL101" s="49"/>
      <c r="BM101" s="50"/>
      <c r="BN101" s="49"/>
    </row>
    <row r="102" spans="1:66" ht="15">
      <c r="A102" s="65" t="s">
        <v>7863</v>
      </c>
      <c r="B102" s="65" t="s">
        <v>7871</v>
      </c>
      <c r="C102" s="66"/>
      <c r="D102" s="67"/>
      <c r="E102" s="68"/>
      <c r="F102" s="69"/>
      <c r="G102" s="66"/>
      <c r="H102" s="70"/>
      <c r="I102" s="71"/>
      <c r="J102" s="71"/>
      <c r="K102" s="35" t="s">
        <v>65</v>
      </c>
      <c r="L102" s="78">
        <v>102</v>
      </c>
      <c r="M102" s="78"/>
      <c r="N102" s="73"/>
      <c r="O102" s="80" t="s">
        <v>251</v>
      </c>
      <c r="P102" s="82">
        <v>44395.88319444445</v>
      </c>
      <c r="Q102" s="80" t="s">
        <v>7882</v>
      </c>
      <c r="R102" s="80"/>
      <c r="S102" s="80"/>
      <c r="T102" s="85" t="s">
        <v>7900</v>
      </c>
      <c r="U102" s="80"/>
      <c r="V102" s="83" t="str">
        <f>HYPERLINK("https://pbs.twimg.com/profile_images/1323219034230444032/dZdxDJNv_normal.jpg")</f>
        <v>https://pbs.twimg.com/profile_images/1323219034230444032/dZdxDJNv_normal.jpg</v>
      </c>
      <c r="W102" s="82">
        <v>44395.88319444445</v>
      </c>
      <c r="X102" s="88">
        <v>44395</v>
      </c>
      <c r="Y102" s="85" t="s">
        <v>7926</v>
      </c>
      <c r="Z102" s="83" t="str">
        <f>HYPERLINK("https://twitter.com/albertoemachado/status/1416868328786825219")</f>
        <v>https://twitter.com/albertoemachado/status/1416868328786825219</v>
      </c>
      <c r="AA102" s="80"/>
      <c r="AB102" s="80"/>
      <c r="AC102" s="85" t="s">
        <v>7971</v>
      </c>
      <c r="AD102" s="80"/>
      <c r="AE102" s="80" t="b">
        <v>0</v>
      </c>
      <c r="AF102" s="80">
        <v>0</v>
      </c>
      <c r="AG102" s="85" t="s">
        <v>253</v>
      </c>
      <c r="AH102" s="80" t="b">
        <v>0</v>
      </c>
      <c r="AI102" s="80" t="s">
        <v>254</v>
      </c>
      <c r="AJ102" s="80"/>
      <c r="AK102" s="85" t="s">
        <v>253</v>
      </c>
      <c r="AL102" s="80" t="b">
        <v>0</v>
      </c>
      <c r="AM102" s="80">
        <v>1</v>
      </c>
      <c r="AN102" s="85" t="s">
        <v>7978</v>
      </c>
      <c r="AO102" s="85" t="s">
        <v>259</v>
      </c>
      <c r="AP102" s="80" t="b">
        <v>0</v>
      </c>
      <c r="AQ102" s="85" t="s">
        <v>7978</v>
      </c>
      <c r="AR102" s="80" t="s">
        <v>212</v>
      </c>
      <c r="AS102" s="80">
        <v>0</v>
      </c>
      <c r="AT102" s="80">
        <v>0</v>
      </c>
      <c r="AU102" s="80"/>
      <c r="AV102" s="80"/>
      <c r="AW102" s="80"/>
      <c r="AX102" s="80"/>
      <c r="AY102" s="80"/>
      <c r="AZ102" s="80"/>
      <c r="BA102" s="80"/>
      <c r="BB102" s="80"/>
      <c r="BC102" s="80">
        <v>3</v>
      </c>
      <c r="BD102" s="79" t="str">
        <f>REPLACE(INDEX(GroupVertices[Group],MATCH(Edges99[[#This Row],[Vertex 1]],GroupVertices[Vertex],0)),1,1,"")</f>
        <v>2</v>
      </c>
      <c r="BE102" s="79" t="str">
        <f>REPLACE(INDEX(GroupVertices[Group],MATCH(Edges99[[#This Row],[Vertex 2]],GroupVertices[Vertex],0)),1,1,"")</f>
        <v>2</v>
      </c>
      <c r="BF102" s="49"/>
      <c r="BG102" s="50"/>
      <c r="BH102" s="49"/>
      <c r="BI102" s="50"/>
      <c r="BJ102" s="49"/>
      <c r="BK102" s="50"/>
      <c r="BL102" s="49"/>
      <c r="BM102" s="50"/>
      <c r="BN102" s="49"/>
    </row>
    <row r="103" spans="1:66" ht="15">
      <c r="A103" s="65" t="s">
        <v>7864</v>
      </c>
      <c r="B103" s="65" t="s">
        <v>7871</v>
      </c>
      <c r="C103" s="66"/>
      <c r="D103" s="67"/>
      <c r="E103" s="68"/>
      <c r="F103" s="69"/>
      <c r="G103" s="66"/>
      <c r="H103" s="70"/>
      <c r="I103" s="71"/>
      <c r="J103" s="71"/>
      <c r="K103" s="35" t="s">
        <v>65</v>
      </c>
      <c r="L103" s="78">
        <v>103</v>
      </c>
      <c r="M103" s="78"/>
      <c r="N103" s="73"/>
      <c r="O103" s="80" t="s">
        <v>250</v>
      </c>
      <c r="P103" s="82">
        <v>44389.36207175926</v>
      </c>
      <c r="Q103" s="80" t="s">
        <v>7882</v>
      </c>
      <c r="R103" s="80"/>
      <c r="S103" s="80"/>
      <c r="T103" s="85" t="s">
        <v>7900</v>
      </c>
      <c r="U103" s="80"/>
      <c r="V103" s="83" t="str">
        <f>HYPERLINK("https://pbs.twimg.com/profile_images/1361638888427683840/HqNlplM__normal.jpg")</f>
        <v>https://pbs.twimg.com/profile_images/1361638888427683840/HqNlplM__normal.jpg</v>
      </c>
      <c r="W103" s="82">
        <v>44389.36207175926</v>
      </c>
      <c r="X103" s="88">
        <v>44389</v>
      </c>
      <c r="Y103" s="85" t="s">
        <v>7816</v>
      </c>
      <c r="Z103" s="83" t="str">
        <f>HYPERLINK("https://twitter.com/eli_krumova/status/1414505154238468096")</f>
        <v>https://twitter.com/eli_krumova/status/1414505154238468096</v>
      </c>
      <c r="AA103" s="80"/>
      <c r="AB103" s="80"/>
      <c r="AC103" s="85" t="s">
        <v>7972</v>
      </c>
      <c r="AD103" s="80"/>
      <c r="AE103" s="80" t="b">
        <v>0</v>
      </c>
      <c r="AF103" s="80">
        <v>1</v>
      </c>
      <c r="AG103" s="85" t="s">
        <v>253</v>
      </c>
      <c r="AH103" s="80" t="b">
        <v>0</v>
      </c>
      <c r="AI103" s="80" t="s">
        <v>254</v>
      </c>
      <c r="AJ103" s="80"/>
      <c r="AK103" s="85" t="s">
        <v>253</v>
      </c>
      <c r="AL103" s="80" t="b">
        <v>0</v>
      </c>
      <c r="AM103" s="80">
        <v>1</v>
      </c>
      <c r="AN103" s="85" t="s">
        <v>253</v>
      </c>
      <c r="AO103" s="85" t="s">
        <v>259</v>
      </c>
      <c r="AP103" s="80" t="b">
        <v>0</v>
      </c>
      <c r="AQ103" s="85" t="s">
        <v>7972</v>
      </c>
      <c r="AR103" s="80" t="s">
        <v>252</v>
      </c>
      <c r="AS103" s="80">
        <v>0</v>
      </c>
      <c r="AT103" s="80">
        <v>0</v>
      </c>
      <c r="AU103" s="80"/>
      <c r="AV103" s="80"/>
      <c r="AW103" s="80"/>
      <c r="AX103" s="80"/>
      <c r="AY103" s="80"/>
      <c r="AZ103" s="80"/>
      <c r="BA103" s="80"/>
      <c r="BB103" s="80"/>
      <c r="BC103" s="80">
        <v>9</v>
      </c>
      <c r="BD103" s="79" t="str">
        <f>REPLACE(INDEX(GroupVertices[Group],MATCH(Edges99[[#This Row],[Vertex 1]],GroupVertices[Vertex],0)),1,1,"")</f>
        <v>2</v>
      </c>
      <c r="BE103" s="79" t="str">
        <f>REPLACE(INDEX(GroupVertices[Group],MATCH(Edges99[[#This Row],[Vertex 2]],GroupVertices[Vertex],0)),1,1,"")</f>
        <v>2</v>
      </c>
      <c r="BF103" s="49"/>
      <c r="BG103" s="50"/>
      <c r="BH103" s="49"/>
      <c r="BI103" s="50"/>
      <c r="BJ103" s="49"/>
      <c r="BK103" s="50"/>
      <c r="BL103" s="49"/>
      <c r="BM103" s="50"/>
      <c r="BN103" s="49"/>
    </row>
    <row r="104" spans="1:66" ht="15">
      <c r="A104" s="65" t="s">
        <v>7864</v>
      </c>
      <c r="B104" s="65" t="s">
        <v>7871</v>
      </c>
      <c r="C104" s="66"/>
      <c r="D104" s="67"/>
      <c r="E104" s="68"/>
      <c r="F104" s="69"/>
      <c r="G104" s="66"/>
      <c r="H104" s="70"/>
      <c r="I104" s="71"/>
      <c r="J104" s="71"/>
      <c r="K104" s="35" t="s">
        <v>65</v>
      </c>
      <c r="L104" s="78">
        <v>104</v>
      </c>
      <c r="M104" s="78"/>
      <c r="N104" s="73"/>
      <c r="O104" s="80" t="s">
        <v>250</v>
      </c>
      <c r="P104" s="82">
        <v>44390.375127314815</v>
      </c>
      <c r="Q104" s="80" t="s">
        <v>7882</v>
      </c>
      <c r="R104" s="80"/>
      <c r="S104" s="80"/>
      <c r="T104" s="85" t="s">
        <v>7900</v>
      </c>
      <c r="U104" s="80"/>
      <c r="V104" s="83" t="str">
        <f>HYPERLINK("https://pbs.twimg.com/profile_images/1361638888427683840/HqNlplM__normal.jpg")</f>
        <v>https://pbs.twimg.com/profile_images/1361638888427683840/HqNlplM__normal.jpg</v>
      </c>
      <c r="W104" s="82">
        <v>44390.375127314815</v>
      </c>
      <c r="X104" s="88">
        <v>44390</v>
      </c>
      <c r="Y104" s="85" t="s">
        <v>7819</v>
      </c>
      <c r="Z104" s="83" t="str">
        <f>HYPERLINK("https://twitter.com/eli_krumova/status/1414872270619783179")</f>
        <v>https://twitter.com/eli_krumova/status/1414872270619783179</v>
      </c>
      <c r="AA104" s="80"/>
      <c r="AB104" s="80"/>
      <c r="AC104" s="85" t="s">
        <v>7973</v>
      </c>
      <c r="AD104" s="80"/>
      <c r="AE104" s="80" t="b">
        <v>0</v>
      </c>
      <c r="AF104" s="80">
        <v>0</v>
      </c>
      <c r="AG104" s="85" t="s">
        <v>253</v>
      </c>
      <c r="AH104" s="80" t="b">
        <v>0</v>
      </c>
      <c r="AI104" s="80" t="s">
        <v>254</v>
      </c>
      <c r="AJ104" s="80"/>
      <c r="AK104" s="85" t="s">
        <v>253</v>
      </c>
      <c r="AL104" s="80" t="b">
        <v>0</v>
      </c>
      <c r="AM104" s="80">
        <v>1</v>
      </c>
      <c r="AN104" s="85" t="s">
        <v>253</v>
      </c>
      <c r="AO104" s="85" t="s">
        <v>259</v>
      </c>
      <c r="AP104" s="80" t="b">
        <v>0</v>
      </c>
      <c r="AQ104" s="85" t="s">
        <v>7973</v>
      </c>
      <c r="AR104" s="80" t="s">
        <v>212</v>
      </c>
      <c r="AS104" s="80">
        <v>0</v>
      </c>
      <c r="AT104" s="80">
        <v>0</v>
      </c>
      <c r="AU104" s="80"/>
      <c r="AV104" s="80"/>
      <c r="AW104" s="80"/>
      <c r="AX104" s="80"/>
      <c r="AY104" s="80"/>
      <c r="AZ104" s="80"/>
      <c r="BA104" s="80"/>
      <c r="BB104" s="80"/>
      <c r="BC104" s="80">
        <v>9</v>
      </c>
      <c r="BD104" s="79" t="str">
        <f>REPLACE(INDEX(GroupVertices[Group],MATCH(Edges99[[#This Row],[Vertex 1]],GroupVertices[Vertex],0)),1,1,"")</f>
        <v>2</v>
      </c>
      <c r="BE104" s="79" t="str">
        <f>REPLACE(INDEX(GroupVertices[Group],MATCH(Edges99[[#This Row],[Vertex 2]],GroupVertices[Vertex],0)),1,1,"")</f>
        <v>2</v>
      </c>
      <c r="BF104" s="49"/>
      <c r="BG104" s="50"/>
      <c r="BH104" s="49"/>
      <c r="BI104" s="50"/>
      <c r="BJ104" s="49"/>
      <c r="BK104" s="50"/>
      <c r="BL104" s="49"/>
      <c r="BM104" s="50"/>
      <c r="BN104" s="49"/>
    </row>
    <row r="105" spans="1:66" ht="15">
      <c r="A105" s="65" t="s">
        <v>7864</v>
      </c>
      <c r="B105" s="65" t="s">
        <v>7871</v>
      </c>
      <c r="C105" s="66"/>
      <c r="D105" s="67"/>
      <c r="E105" s="68"/>
      <c r="F105" s="69"/>
      <c r="G105" s="66"/>
      <c r="H105" s="70"/>
      <c r="I105" s="71"/>
      <c r="J105" s="71"/>
      <c r="K105" s="35" t="s">
        <v>65</v>
      </c>
      <c r="L105" s="78">
        <v>105</v>
      </c>
      <c r="M105" s="78"/>
      <c r="N105" s="73"/>
      <c r="O105" s="80" t="s">
        <v>250</v>
      </c>
      <c r="P105" s="82">
        <v>44391.366898148146</v>
      </c>
      <c r="Q105" s="80" t="s">
        <v>7882</v>
      </c>
      <c r="R105" s="80"/>
      <c r="S105" s="80"/>
      <c r="T105" s="85" t="s">
        <v>7900</v>
      </c>
      <c r="U105" s="80"/>
      <c r="V105" s="83" t="str">
        <f>HYPERLINK("https://pbs.twimg.com/profile_images/1361638888427683840/HqNlplM__normal.jpg")</f>
        <v>https://pbs.twimg.com/profile_images/1361638888427683840/HqNlplM__normal.jpg</v>
      </c>
      <c r="W105" s="82">
        <v>44391.366898148146</v>
      </c>
      <c r="X105" s="88">
        <v>44391</v>
      </c>
      <c r="Y105" s="85" t="s">
        <v>7927</v>
      </c>
      <c r="Z105" s="83" t="str">
        <f>HYPERLINK("https://twitter.com/eli_krumova/status/1415231676255543298")</f>
        <v>https://twitter.com/eli_krumova/status/1415231676255543298</v>
      </c>
      <c r="AA105" s="80"/>
      <c r="AB105" s="80"/>
      <c r="AC105" s="85" t="s">
        <v>7974</v>
      </c>
      <c r="AD105" s="80"/>
      <c r="AE105" s="80" t="b">
        <v>0</v>
      </c>
      <c r="AF105" s="80">
        <v>2</v>
      </c>
      <c r="AG105" s="85" t="s">
        <v>253</v>
      </c>
      <c r="AH105" s="80" t="b">
        <v>0</v>
      </c>
      <c r="AI105" s="80" t="s">
        <v>254</v>
      </c>
      <c r="AJ105" s="80"/>
      <c r="AK105" s="85" t="s">
        <v>253</v>
      </c>
      <c r="AL105" s="80" t="b">
        <v>0</v>
      </c>
      <c r="AM105" s="80">
        <v>2</v>
      </c>
      <c r="AN105" s="85" t="s">
        <v>253</v>
      </c>
      <c r="AO105" s="85" t="s">
        <v>259</v>
      </c>
      <c r="AP105" s="80" t="b">
        <v>0</v>
      </c>
      <c r="AQ105" s="85" t="s">
        <v>7974</v>
      </c>
      <c r="AR105" s="80" t="s">
        <v>212</v>
      </c>
      <c r="AS105" s="80">
        <v>0</v>
      </c>
      <c r="AT105" s="80">
        <v>0</v>
      </c>
      <c r="AU105" s="80"/>
      <c r="AV105" s="80"/>
      <c r="AW105" s="80"/>
      <c r="AX105" s="80"/>
      <c r="AY105" s="80"/>
      <c r="AZ105" s="80"/>
      <c r="BA105" s="80"/>
      <c r="BB105" s="80"/>
      <c r="BC105" s="80">
        <v>9</v>
      </c>
      <c r="BD105" s="79" t="str">
        <f>REPLACE(INDEX(GroupVertices[Group],MATCH(Edges99[[#This Row],[Vertex 1]],GroupVertices[Vertex],0)),1,1,"")</f>
        <v>2</v>
      </c>
      <c r="BE105" s="79" t="str">
        <f>REPLACE(INDEX(GroupVertices[Group],MATCH(Edges99[[#This Row],[Vertex 2]],GroupVertices[Vertex],0)),1,1,"")</f>
        <v>2</v>
      </c>
      <c r="BF105" s="49"/>
      <c r="BG105" s="50"/>
      <c r="BH105" s="49"/>
      <c r="BI105" s="50"/>
      <c r="BJ105" s="49"/>
      <c r="BK105" s="50"/>
      <c r="BL105" s="49"/>
      <c r="BM105" s="50"/>
      <c r="BN105" s="49"/>
    </row>
    <row r="106" spans="1:66" ht="15">
      <c r="A106" s="65" t="s">
        <v>7864</v>
      </c>
      <c r="B106" s="65" t="s">
        <v>7871</v>
      </c>
      <c r="C106" s="66"/>
      <c r="D106" s="67"/>
      <c r="E106" s="68"/>
      <c r="F106" s="69"/>
      <c r="G106" s="66"/>
      <c r="H106" s="70"/>
      <c r="I106" s="71"/>
      <c r="J106" s="71"/>
      <c r="K106" s="35" t="s">
        <v>65</v>
      </c>
      <c r="L106" s="78">
        <v>106</v>
      </c>
      <c r="M106" s="78"/>
      <c r="N106" s="73"/>
      <c r="O106" s="80" t="s">
        <v>250</v>
      </c>
      <c r="P106" s="82">
        <v>44392.35503472222</v>
      </c>
      <c r="Q106" s="80" t="s">
        <v>7882</v>
      </c>
      <c r="R106" s="80"/>
      <c r="S106" s="80"/>
      <c r="T106" s="85" t="s">
        <v>7900</v>
      </c>
      <c r="U106" s="80"/>
      <c r="V106" s="83" t="str">
        <f>HYPERLINK("https://pbs.twimg.com/profile_images/1361638888427683840/HqNlplM__normal.jpg")</f>
        <v>https://pbs.twimg.com/profile_images/1361638888427683840/HqNlplM__normal.jpg</v>
      </c>
      <c r="W106" s="82">
        <v>44392.35503472222</v>
      </c>
      <c r="X106" s="88">
        <v>44392</v>
      </c>
      <c r="Y106" s="85" t="s">
        <v>7817</v>
      </c>
      <c r="Z106" s="83" t="str">
        <f>HYPERLINK("https://twitter.com/eli_krumova/status/1415589768042270720")</f>
        <v>https://twitter.com/eli_krumova/status/1415589768042270720</v>
      </c>
      <c r="AA106" s="80"/>
      <c r="AB106" s="80"/>
      <c r="AC106" s="85" t="s">
        <v>7975</v>
      </c>
      <c r="AD106" s="80"/>
      <c r="AE106" s="80" t="b">
        <v>0</v>
      </c>
      <c r="AF106" s="80">
        <v>2</v>
      </c>
      <c r="AG106" s="85" t="s">
        <v>253</v>
      </c>
      <c r="AH106" s="80" t="b">
        <v>0</v>
      </c>
      <c r="AI106" s="80" t="s">
        <v>254</v>
      </c>
      <c r="AJ106" s="80"/>
      <c r="AK106" s="85" t="s">
        <v>253</v>
      </c>
      <c r="AL106" s="80" t="b">
        <v>0</v>
      </c>
      <c r="AM106" s="80">
        <v>1</v>
      </c>
      <c r="AN106" s="85" t="s">
        <v>253</v>
      </c>
      <c r="AO106" s="85" t="s">
        <v>259</v>
      </c>
      <c r="AP106" s="80" t="b">
        <v>0</v>
      </c>
      <c r="AQ106" s="85" t="s">
        <v>7975</v>
      </c>
      <c r="AR106" s="80" t="s">
        <v>212</v>
      </c>
      <c r="AS106" s="80">
        <v>0</v>
      </c>
      <c r="AT106" s="80">
        <v>0</v>
      </c>
      <c r="AU106" s="80"/>
      <c r="AV106" s="80"/>
      <c r="AW106" s="80"/>
      <c r="AX106" s="80"/>
      <c r="AY106" s="80"/>
      <c r="AZ106" s="80"/>
      <c r="BA106" s="80"/>
      <c r="BB106" s="80"/>
      <c r="BC106" s="80">
        <v>9</v>
      </c>
      <c r="BD106" s="79" t="str">
        <f>REPLACE(INDEX(GroupVertices[Group],MATCH(Edges99[[#This Row],[Vertex 1]],GroupVertices[Vertex],0)),1,1,"")</f>
        <v>2</v>
      </c>
      <c r="BE106" s="79" t="str">
        <f>REPLACE(INDEX(GroupVertices[Group],MATCH(Edges99[[#This Row],[Vertex 2]],GroupVertices[Vertex],0)),1,1,"")</f>
        <v>2</v>
      </c>
      <c r="BF106" s="49"/>
      <c r="BG106" s="50"/>
      <c r="BH106" s="49"/>
      <c r="BI106" s="50"/>
      <c r="BJ106" s="49"/>
      <c r="BK106" s="50"/>
      <c r="BL106" s="49"/>
      <c r="BM106" s="50"/>
      <c r="BN106" s="49"/>
    </row>
    <row r="107" spans="1:66" ht="15">
      <c r="A107" s="65" t="s">
        <v>7864</v>
      </c>
      <c r="B107" s="65" t="s">
        <v>7871</v>
      </c>
      <c r="C107" s="66"/>
      <c r="D107" s="67"/>
      <c r="E107" s="68"/>
      <c r="F107" s="69"/>
      <c r="G107" s="66"/>
      <c r="H107" s="70"/>
      <c r="I107" s="71"/>
      <c r="J107" s="71"/>
      <c r="K107" s="35" t="s">
        <v>65</v>
      </c>
      <c r="L107" s="78">
        <v>107</v>
      </c>
      <c r="M107" s="78"/>
      <c r="N107" s="73"/>
      <c r="O107" s="80" t="s">
        <v>250</v>
      </c>
      <c r="P107" s="82">
        <v>44393.72665509259</v>
      </c>
      <c r="Q107" s="80" t="s">
        <v>7882</v>
      </c>
      <c r="R107" s="80"/>
      <c r="S107" s="80"/>
      <c r="T107" s="85" t="s">
        <v>7900</v>
      </c>
      <c r="U107" s="80"/>
      <c r="V107" s="83" t="str">
        <f>HYPERLINK("https://pbs.twimg.com/profile_images/1361638888427683840/HqNlplM__normal.jpg")</f>
        <v>https://pbs.twimg.com/profile_images/1361638888427683840/HqNlplM__normal.jpg</v>
      </c>
      <c r="W107" s="82">
        <v>44393.72665509259</v>
      </c>
      <c r="X107" s="88">
        <v>44393</v>
      </c>
      <c r="Y107" s="85" t="s">
        <v>7928</v>
      </c>
      <c r="Z107" s="83" t="str">
        <f>HYPERLINK("https://twitter.com/eli_krumova/status/1416086825668681730")</f>
        <v>https://twitter.com/eli_krumova/status/1416086825668681730</v>
      </c>
      <c r="AA107" s="80"/>
      <c r="AB107" s="80"/>
      <c r="AC107" s="85" t="s">
        <v>7976</v>
      </c>
      <c r="AD107" s="80"/>
      <c r="AE107" s="80" t="b">
        <v>0</v>
      </c>
      <c r="AF107" s="80">
        <v>0</v>
      </c>
      <c r="AG107" s="85" t="s">
        <v>253</v>
      </c>
      <c r="AH107" s="80" t="b">
        <v>0</v>
      </c>
      <c r="AI107" s="80" t="s">
        <v>254</v>
      </c>
      <c r="AJ107" s="80"/>
      <c r="AK107" s="85" t="s">
        <v>253</v>
      </c>
      <c r="AL107" s="80" t="b">
        <v>0</v>
      </c>
      <c r="AM107" s="80">
        <v>0</v>
      </c>
      <c r="AN107" s="85" t="s">
        <v>253</v>
      </c>
      <c r="AO107" s="85" t="s">
        <v>259</v>
      </c>
      <c r="AP107" s="80" t="b">
        <v>0</v>
      </c>
      <c r="AQ107" s="85" t="s">
        <v>7976</v>
      </c>
      <c r="AR107" s="80" t="s">
        <v>212</v>
      </c>
      <c r="AS107" s="80">
        <v>0</v>
      </c>
      <c r="AT107" s="80">
        <v>0</v>
      </c>
      <c r="AU107" s="80"/>
      <c r="AV107" s="80"/>
      <c r="AW107" s="80"/>
      <c r="AX107" s="80"/>
      <c r="AY107" s="80"/>
      <c r="AZ107" s="80"/>
      <c r="BA107" s="80"/>
      <c r="BB107" s="80"/>
      <c r="BC107" s="80">
        <v>9</v>
      </c>
      <c r="BD107" s="79" t="str">
        <f>REPLACE(INDEX(GroupVertices[Group],MATCH(Edges99[[#This Row],[Vertex 1]],GroupVertices[Vertex],0)),1,1,"")</f>
        <v>2</v>
      </c>
      <c r="BE107" s="79" t="str">
        <f>REPLACE(INDEX(GroupVertices[Group],MATCH(Edges99[[#This Row],[Vertex 2]],GroupVertices[Vertex],0)),1,1,"")</f>
        <v>2</v>
      </c>
      <c r="BF107" s="49"/>
      <c r="BG107" s="50"/>
      <c r="BH107" s="49"/>
      <c r="BI107" s="50"/>
      <c r="BJ107" s="49"/>
      <c r="BK107" s="50"/>
      <c r="BL107" s="49"/>
      <c r="BM107" s="50"/>
      <c r="BN107" s="49"/>
    </row>
    <row r="108" spans="1:66" ht="15">
      <c r="A108" s="65" t="s">
        <v>7864</v>
      </c>
      <c r="B108" s="65" t="s">
        <v>7871</v>
      </c>
      <c r="C108" s="66"/>
      <c r="D108" s="67"/>
      <c r="E108" s="68"/>
      <c r="F108" s="69"/>
      <c r="G108" s="66"/>
      <c r="H108" s="70"/>
      <c r="I108" s="71"/>
      <c r="J108" s="71"/>
      <c r="K108" s="35" t="s">
        <v>65</v>
      </c>
      <c r="L108" s="78">
        <v>108</v>
      </c>
      <c r="M108" s="78"/>
      <c r="N108" s="73"/>
      <c r="O108" s="80" t="s">
        <v>250</v>
      </c>
      <c r="P108" s="82">
        <v>44394.703877314816</v>
      </c>
      <c r="Q108" s="80" t="s">
        <v>7882</v>
      </c>
      <c r="R108" s="80"/>
      <c r="S108" s="80"/>
      <c r="T108" s="85" t="s">
        <v>7900</v>
      </c>
      <c r="U108" s="80"/>
      <c r="V108" s="83" t="str">
        <f>HYPERLINK("https://pbs.twimg.com/profile_images/1361638888427683840/HqNlplM__normal.jpg")</f>
        <v>https://pbs.twimg.com/profile_images/1361638888427683840/HqNlplM__normal.jpg</v>
      </c>
      <c r="W108" s="82">
        <v>44394.703877314816</v>
      </c>
      <c r="X108" s="88">
        <v>44394</v>
      </c>
      <c r="Y108" s="85" t="s">
        <v>7929</v>
      </c>
      <c r="Z108" s="83" t="str">
        <f>HYPERLINK("https://twitter.com/eli_krumova/status/1416440958552616964")</f>
        <v>https://twitter.com/eli_krumova/status/1416440958552616964</v>
      </c>
      <c r="AA108" s="80"/>
      <c r="AB108" s="80"/>
      <c r="AC108" s="85" t="s">
        <v>7977</v>
      </c>
      <c r="AD108" s="80"/>
      <c r="AE108" s="80" t="b">
        <v>0</v>
      </c>
      <c r="AF108" s="80">
        <v>0</v>
      </c>
      <c r="AG108" s="85" t="s">
        <v>253</v>
      </c>
      <c r="AH108" s="80" t="b">
        <v>0</v>
      </c>
      <c r="AI108" s="80" t="s">
        <v>254</v>
      </c>
      <c r="AJ108" s="80"/>
      <c r="AK108" s="85" t="s">
        <v>253</v>
      </c>
      <c r="AL108" s="80" t="b">
        <v>0</v>
      </c>
      <c r="AM108" s="80">
        <v>0</v>
      </c>
      <c r="AN108" s="85" t="s">
        <v>253</v>
      </c>
      <c r="AO108" s="85" t="s">
        <v>259</v>
      </c>
      <c r="AP108" s="80" t="b">
        <v>0</v>
      </c>
      <c r="AQ108" s="85" t="s">
        <v>7977</v>
      </c>
      <c r="AR108" s="80" t="s">
        <v>212</v>
      </c>
      <c r="AS108" s="80">
        <v>0</v>
      </c>
      <c r="AT108" s="80">
        <v>0</v>
      </c>
      <c r="AU108" s="80"/>
      <c r="AV108" s="80"/>
      <c r="AW108" s="80"/>
      <c r="AX108" s="80"/>
      <c r="AY108" s="80"/>
      <c r="AZ108" s="80"/>
      <c r="BA108" s="80"/>
      <c r="BB108" s="80"/>
      <c r="BC108" s="80">
        <v>9</v>
      </c>
      <c r="BD108" s="79" t="str">
        <f>REPLACE(INDEX(GroupVertices[Group],MATCH(Edges99[[#This Row],[Vertex 1]],GroupVertices[Vertex],0)),1,1,"")</f>
        <v>2</v>
      </c>
      <c r="BE108" s="79" t="str">
        <f>REPLACE(INDEX(GroupVertices[Group],MATCH(Edges99[[#This Row],[Vertex 2]],GroupVertices[Vertex],0)),1,1,"")</f>
        <v>2</v>
      </c>
      <c r="BF108" s="49"/>
      <c r="BG108" s="50"/>
      <c r="BH108" s="49"/>
      <c r="BI108" s="50"/>
      <c r="BJ108" s="49"/>
      <c r="BK108" s="50"/>
      <c r="BL108" s="49"/>
      <c r="BM108" s="50"/>
      <c r="BN108" s="49"/>
    </row>
    <row r="109" spans="1:66" ht="15">
      <c r="A109" s="65" t="s">
        <v>7864</v>
      </c>
      <c r="B109" s="65" t="s">
        <v>7871</v>
      </c>
      <c r="C109" s="66"/>
      <c r="D109" s="67"/>
      <c r="E109" s="68"/>
      <c r="F109" s="69"/>
      <c r="G109" s="66"/>
      <c r="H109" s="70"/>
      <c r="I109" s="71"/>
      <c r="J109" s="71"/>
      <c r="K109" s="35" t="s">
        <v>65</v>
      </c>
      <c r="L109" s="78">
        <v>109</v>
      </c>
      <c r="M109" s="78"/>
      <c r="N109" s="73"/>
      <c r="O109" s="80" t="s">
        <v>250</v>
      </c>
      <c r="P109" s="82">
        <v>44395.696064814816</v>
      </c>
      <c r="Q109" s="80" t="s">
        <v>7882</v>
      </c>
      <c r="R109" s="80"/>
      <c r="S109" s="80"/>
      <c r="T109" s="85" t="s">
        <v>7900</v>
      </c>
      <c r="U109" s="80"/>
      <c r="V109" s="83" t="str">
        <f>HYPERLINK("https://pbs.twimg.com/profile_images/1361638888427683840/HqNlplM__normal.jpg")</f>
        <v>https://pbs.twimg.com/profile_images/1361638888427683840/HqNlplM__normal.jpg</v>
      </c>
      <c r="W109" s="82">
        <v>44395.696064814816</v>
      </c>
      <c r="X109" s="88">
        <v>44395</v>
      </c>
      <c r="Y109" s="85" t="s">
        <v>7930</v>
      </c>
      <c r="Z109" s="83" t="str">
        <f>HYPERLINK("https://twitter.com/eli_krumova/status/1416800515644592130")</f>
        <v>https://twitter.com/eli_krumova/status/1416800515644592130</v>
      </c>
      <c r="AA109" s="80"/>
      <c r="AB109" s="80"/>
      <c r="AC109" s="85" t="s">
        <v>7978</v>
      </c>
      <c r="AD109" s="80"/>
      <c r="AE109" s="80" t="b">
        <v>0</v>
      </c>
      <c r="AF109" s="80">
        <v>2</v>
      </c>
      <c r="AG109" s="85" t="s">
        <v>253</v>
      </c>
      <c r="AH109" s="80" t="b">
        <v>0</v>
      </c>
      <c r="AI109" s="80" t="s">
        <v>254</v>
      </c>
      <c r="AJ109" s="80"/>
      <c r="AK109" s="85" t="s">
        <v>253</v>
      </c>
      <c r="AL109" s="80" t="b">
        <v>0</v>
      </c>
      <c r="AM109" s="80">
        <v>1</v>
      </c>
      <c r="AN109" s="85" t="s">
        <v>253</v>
      </c>
      <c r="AO109" s="85" t="s">
        <v>259</v>
      </c>
      <c r="AP109" s="80" t="b">
        <v>0</v>
      </c>
      <c r="AQ109" s="85" t="s">
        <v>7978</v>
      </c>
      <c r="AR109" s="80" t="s">
        <v>212</v>
      </c>
      <c r="AS109" s="80">
        <v>0</v>
      </c>
      <c r="AT109" s="80">
        <v>0</v>
      </c>
      <c r="AU109" s="80"/>
      <c r="AV109" s="80"/>
      <c r="AW109" s="80"/>
      <c r="AX109" s="80"/>
      <c r="AY109" s="80"/>
      <c r="AZ109" s="80"/>
      <c r="BA109" s="80"/>
      <c r="BB109" s="80"/>
      <c r="BC109" s="80">
        <v>9</v>
      </c>
      <c r="BD109" s="79" t="str">
        <f>REPLACE(INDEX(GroupVertices[Group],MATCH(Edges99[[#This Row],[Vertex 1]],GroupVertices[Vertex],0)),1,1,"")</f>
        <v>2</v>
      </c>
      <c r="BE109" s="79" t="str">
        <f>REPLACE(INDEX(GroupVertices[Group],MATCH(Edges99[[#This Row],[Vertex 2]],GroupVertices[Vertex],0)),1,1,"")</f>
        <v>2</v>
      </c>
      <c r="BF109" s="49"/>
      <c r="BG109" s="50"/>
      <c r="BH109" s="49"/>
      <c r="BI109" s="50"/>
      <c r="BJ109" s="49"/>
      <c r="BK109" s="50"/>
      <c r="BL109" s="49"/>
      <c r="BM109" s="50"/>
      <c r="BN109" s="49"/>
    </row>
    <row r="110" spans="1:66" ht="15">
      <c r="A110" s="65" t="s">
        <v>7864</v>
      </c>
      <c r="B110" s="65" t="s">
        <v>7871</v>
      </c>
      <c r="C110" s="66"/>
      <c r="D110" s="67"/>
      <c r="E110" s="68"/>
      <c r="F110" s="69"/>
      <c r="G110" s="66"/>
      <c r="H110" s="70"/>
      <c r="I110" s="71"/>
      <c r="J110" s="71"/>
      <c r="K110" s="35" t="s">
        <v>65</v>
      </c>
      <c r="L110" s="78">
        <v>110</v>
      </c>
      <c r="M110" s="78"/>
      <c r="N110" s="73"/>
      <c r="O110" s="80" t="s">
        <v>250</v>
      </c>
      <c r="P110" s="82">
        <v>44396.76400462963</v>
      </c>
      <c r="Q110" s="80" t="s">
        <v>7882</v>
      </c>
      <c r="R110" s="80"/>
      <c r="S110" s="80"/>
      <c r="T110" s="85" t="s">
        <v>7900</v>
      </c>
      <c r="U110" s="80"/>
      <c r="V110" s="83" t="str">
        <f>HYPERLINK("https://pbs.twimg.com/profile_images/1361638888427683840/HqNlplM__normal.jpg")</f>
        <v>https://pbs.twimg.com/profile_images/1361638888427683840/HqNlplM__normal.jpg</v>
      </c>
      <c r="W110" s="82">
        <v>44396.76400462963</v>
      </c>
      <c r="X110" s="88">
        <v>44396</v>
      </c>
      <c r="Y110" s="85" t="s">
        <v>7931</v>
      </c>
      <c r="Z110" s="83" t="str">
        <f>HYPERLINK("https://twitter.com/eli_krumova/status/1417187523625988097")</f>
        <v>https://twitter.com/eli_krumova/status/1417187523625988097</v>
      </c>
      <c r="AA110" s="80"/>
      <c r="AB110" s="80"/>
      <c r="AC110" s="85" t="s">
        <v>7979</v>
      </c>
      <c r="AD110" s="80"/>
      <c r="AE110" s="80" t="b">
        <v>0</v>
      </c>
      <c r="AF110" s="80">
        <v>0</v>
      </c>
      <c r="AG110" s="85" t="s">
        <v>253</v>
      </c>
      <c r="AH110" s="80" t="b">
        <v>0</v>
      </c>
      <c r="AI110" s="80" t="s">
        <v>254</v>
      </c>
      <c r="AJ110" s="80"/>
      <c r="AK110" s="85" t="s">
        <v>253</v>
      </c>
      <c r="AL110" s="80" t="b">
        <v>0</v>
      </c>
      <c r="AM110" s="80">
        <v>4</v>
      </c>
      <c r="AN110" s="85" t="s">
        <v>253</v>
      </c>
      <c r="AO110" s="85" t="s">
        <v>259</v>
      </c>
      <c r="AP110" s="80" t="b">
        <v>0</v>
      </c>
      <c r="AQ110" s="85" t="s">
        <v>7979</v>
      </c>
      <c r="AR110" s="80" t="s">
        <v>212</v>
      </c>
      <c r="AS110" s="80">
        <v>0</v>
      </c>
      <c r="AT110" s="80">
        <v>0</v>
      </c>
      <c r="AU110" s="80"/>
      <c r="AV110" s="80"/>
      <c r="AW110" s="80"/>
      <c r="AX110" s="80"/>
      <c r="AY110" s="80"/>
      <c r="AZ110" s="80"/>
      <c r="BA110" s="80"/>
      <c r="BB110" s="80"/>
      <c r="BC110" s="80">
        <v>9</v>
      </c>
      <c r="BD110" s="79" t="str">
        <f>REPLACE(INDEX(GroupVertices[Group],MATCH(Edges99[[#This Row],[Vertex 1]],GroupVertices[Vertex],0)),1,1,"")</f>
        <v>2</v>
      </c>
      <c r="BE110" s="79" t="str">
        <f>REPLACE(INDEX(GroupVertices[Group],MATCH(Edges99[[#This Row],[Vertex 2]],GroupVertices[Vertex],0)),1,1,"")</f>
        <v>2</v>
      </c>
      <c r="BF110" s="49"/>
      <c r="BG110" s="50"/>
      <c r="BH110" s="49"/>
      <c r="BI110" s="50"/>
      <c r="BJ110" s="49"/>
      <c r="BK110" s="50"/>
      <c r="BL110" s="49"/>
      <c r="BM110" s="50"/>
      <c r="BN110" s="49"/>
    </row>
    <row r="111" spans="1:66" ht="15">
      <c r="A111" s="65" t="s">
        <v>7864</v>
      </c>
      <c r="B111" s="65" t="s">
        <v>7871</v>
      </c>
      <c r="C111" s="66"/>
      <c r="D111" s="67"/>
      <c r="E111" s="68"/>
      <c r="F111" s="69"/>
      <c r="G111" s="66"/>
      <c r="H111" s="70"/>
      <c r="I111" s="71"/>
      <c r="J111" s="71"/>
      <c r="K111" s="35" t="s">
        <v>65</v>
      </c>
      <c r="L111" s="78">
        <v>111</v>
      </c>
      <c r="M111" s="78"/>
      <c r="N111" s="73"/>
      <c r="O111" s="80" t="s">
        <v>250</v>
      </c>
      <c r="P111" s="82">
        <v>44397.545625</v>
      </c>
      <c r="Q111" s="80" t="s">
        <v>7882</v>
      </c>
      <c r="R111" s="80"/>
      <c r="S111" s="80"/>
      <c r="T111" s="85" t="s">
        <v>7900</v>
      </c>
      <c r="U111" s="80"/>
      <c r="V111" s="83" t="str">
        <f>HYPERLINK("https://pbs.twimg.com/profile_images/1361638888427683840/HqNlplM__normal.jpg")</f>
        <v>https://pbs.twimg.com/profile_images/1361638888427683840/HqNlplM__normal.jpg</v>
      </c>
      <c r="W111" s="82">
        <v>44397.545625</v>
      </c>
      <c r="X111" s="88">
        <v>44397</v>
      </c>
      <c r="Y111" s="85" t="s">
        <v>7932</v>
      </c>
      <c r="Z111" s="83" t="str">
        <f>HYPERLINK("https://twitter.com/eli_krumova/status/1417470772239548427")</f>
        <v>https://twitter.com/eli_krumova/status/1417470772239548427</v>
      </c>
      <c r="AA111" s="80"/>
      <c r="AB111" s="80"/>
      <c r="AC111" s="85" t="s">
        <v>7980</v>
      </c>
      <c r="AD111" s="80"/>
      <c r="AE111" s="80" t="b">
        <v>0</v>
      </c>
      <c r="AF111" s="80">
        <v>0</v>
      </c>
      <c r="AG111" s="85" t="s">
        <v>253</v>
      </c>
      <c r="AH111" s="80" t="b">
        <v>0</v>
      </c>
      <c r="AI111" s="80" t="s">
        <v>254</v>
      </c>
      <c r="AJ111" s="80"/>
      <c r="AK111" s="85" t="s">
        <v>253</v>
      </c>
      <c r="AL111" s="80" t="b">
        <v>0</v>
      </c>
      <c r="AM111" s="80">
        <v>0</v>
      </c>
      <c r="AN111" s="85" t="s">
        <v>253</v>
      </c>
      <c r="AO111" s="85" t="s">
        <v>259</v>
      </c>
      <c r="AP111" s="80" t="b">
        <v>0</v>
      </c>
      <c r="AQ111" s="85" t="s">
        <v>7980</v>
      </c>
      <c r="AR111" s="80" t="s">
        <v>212</v>
      </c>
      <c r="AS111" s="80">
        <v>0</v>
      </c>
      <c r="AT111" s="80">
        <v>0</v>
      </c>
      <c r="AU111" s="80"/>
      <c r="AV111" s="80"/>
      <c r="AW111" s="80"/>
      <c r="AX111" s="80"/>
      <c r="AY111" s="80"/>
      <c r="AZ111" s="80"/>
      <c r="BA111" s="80"/>
      <c r="BB111" s="80"/>
      <c r="BC111" s="80">
        <v>9</v>
      </c>
      <c r="BD111" s="79" t="str">
        <f>REPLACE(INDEX(GroupVertices[Group],MATCH(Edges99[[#This Row],[Vertex 1]],GroupVertices[Vertex],0)),1,1,"")</f>
        <v>2</v>
      </c>
      <c r="BE111" s="79" t="str">
        <f>REPLACE(INDEX(GroupVertices[Group],MATCH(Edges99[[#This Row],[Vertex 2]],GroupVertices[Vertex],0)),1,1,"")</f>
        <v>2</v>
      </c>
      <c r="BF111" s="49"/>
      <c r="BG111" s="50"/>
      <c r="BH111" s="49"/>
      <c r="BI111" s="50"/>
      <c r="BJ111" s="49"/>
      <c r="BK111" s="50"/>
      <c r="BL111" s="49"/>
      <c r="BM111" s="50"/>
      <c r="BN111" s="49"/>
    </row>
    <row r="112" spans="1:66" ht="15">
      <c r="A112" s="65" t="s">
        <v>7863</v>
      </c>
      <c r="B112" s="65" t="s">
        <v>7872</v>
      </c>
      <c r="C112" s="66"/>
      <c r="D112" s="67"/>
      <c r="E112" s="68"/>
      <c r="F112" s="69"/>
      <c r="G112" s="66"/>
      <c r="H112" s="70"/>
      <c r="I112" s="71"/>
      <c r="J112" s="71"/>
      <c r="K112" s="35" t="s">
        <v>65</v>
      </c>
      <c r="L112" s="78">
        <v>112</v>
      </c>
      <c r="M112" s="78"/>
      <c r="N112" s="73"/>
      <c r="O112" s="80" t="s">
        <v>251</v>
      </c>
      <c r="P112" s="82">
        <v>44390.27449074074</v>
      </c>
      <c r="Q112" s="80" t="s">
        <v>7882</v>
      </c>
      <c r="R112" s="80"/>
      <c r="S112" s="80"/>
      <c r="T112" s="85" t="s">
        <v>7900</v>
      </c>
      <c r="U112" s="80"/>
      <c r="V112" s="83" t="str">
        <f>HYPERLINK("https://pbs.twimg.com/profile_images/1323219034230444032/dZdxDJNv_normal.jpg")</f>
        <v>https://pbs.twimg.com/profile_images/1323219034230444032/dZdxDJNv_normal.jpg</v>
      </c>
      <c r="W112" s="82">
        <v>44390.27449074074</v>
      </c>
      <c r="X112" s="88">
        <v>44390</v>
      </c>
      <c r="Y112" s="85" t="s">
        <v>7808</v>
      </c>
      <c r="Z112" s="83" t="str">
        <f>HYPERLINK("https://twitter.com/albertoemachado/status/1414835804489371653")</f>
        <v>https://twitter.com/albertoemachado/status/1414835804489371653</v>
      </c>
      <c r="AA112" s="80"/>
      <c r="AB112" s="80"/>
      <c r="AC112" s="85" t="s">
        <v>7969</v>
      </c>
      <c r="AD112" s="80"/>
      <c r="AE112" s="80" t="b">
        <v>0</v>
      </c>
      <c r="AF112" s="80">
        <v>0</v>
      </c>
      <c r="AG112" s="85" t="s">
        <v>253</v>
      </c>
      <c r="AH112" s="80" t="b">
        <v>0</v>
      </c>
      <c r="AI112" s="80" t="s">
        <v>254</v>
      </c>
      <c r="AJ112" s="80"/>
      <c r="AK112" s="85" t="s">
        <v>253</v>
      </c>
      <c r="AL112" s="80" t="b">
        <v>0</v>
      </c>
      <c r="AM112" s="80">
        <v>1</v>
      </c>
      <c r="AN112" s="85" t="s">
        <v>7972</v>
      </c>
      <c r="AO112" s="85" t="s">
        <v>259</v>
      </c>
      <c r="AP112" s="80" t="b">
        <v>0</v>
      </c>
      <c r="AQ112" s="85" t="s">
        <v>7972</v>
      </c>
      <c r="AR112" s="80" t="s">
        <v>212</v>
      </c>
      <c r="AS112" s="80">
        <v>0</v>
      </c>
      <c r="AT112" s="80">
        <v>0</v>
      </c>
      <c r="AU112" s="80"/>
      <c r="AV112" s="80"/>
      <c r="AW112" s="80"/>
      <c r="AX112" s="80"/>
      <c r="AY112" s="80"/>
      <c r="AZ112" s="80"/>
      <c r="BA112" s="80"/>
      <c r="BB112" s="80"/>
      <c r="BC112" s="80">
        <v>3</v>
      </c>
      <c r="BD112" s="79" t="str">
        <f>REPLACE(INDEX(GroupVertices[Group],MATCH(Edges99[[#This Row],[Vertex 1]],GroupVertices[Vertex],0)),1,1,"")</f>
        <v>2</v>
      </c>
      <c r="BE112" s="79" t="str">
        <f>REPLACE(INDEX(GroupVertices[Group],MATCH(Edges99[[#This Row],[Vertex 2]],GroupVertices[Vertex],0)),1,1,"")</f>
        <v>2</v>
      </c>
      <c r="BF112" s="49"/>
      <c r="BG112" s="50"/>
      <c r="BH112" s="49"/>
      <c r="BI112" s="50"/>
      <c r="BJ112" s="49"/>
      <c r="BK112" s="50"/>
      <c r="BL112" s="49"/>
      <c r="BM112" s="50"/>
      <c r="BN112" s="49"/>
    </row>
    <row r="113" spans="1:66" ht="15">
      <c r="A113" s="65" t="s">
        <v>7863</v>
      </c>
      <c r="B113" s="65" t="s">
        <v>7872</v>
      </c>
      <c r="C113" s="66"/>
      <c r="D113" s="67"/>
      <c r="E113" s="68"/>
      <c r="F113" s="69"/>
      <c r="G113" s="66"/>
      <c r="H113" s="70"/>
      <c r="I113" s="71"/>
      <c r="J113" s="71"/>
      <c r="K113" s="35" t="s">
        <v>65</v>
      </c>
      <c r="L113" s="78">
        <v>113</v>
      </c>
      <c r="M113" s="78"/>
      <c r="N113" s="73"/>
      <c r="O113" s="80" t="s">
        <v>251</v>
      </c>
      <c r="P113" s="82">
        <v>44392.26626157408</v>
      </c>
      <c r="Q113" s="80" t="s">
        <v>7882</v>
      </c>
      <c r="R113" s="80"/>
      <c r="S113" s="80"/>
      <c r="T113" s="85" t="s">
        <v>7900</v>
      </c>
      <c r="U113" s="80"/>
      <c r="V113" s="83" t="str">
        <f>HYPERLINK("https://pbs.twimg.com/profile_images/1323219034230444032/dZdxDJNv_normal.jpg")</f>
        <v>https://pbs.twimg.com/profile_images/1323219034230444032/dZdxDJNv_normal.jpg</v>
      </c>
      <c r="W113" s="82">
        <v>44392.26626157408</v>
      </c>
      <c r="X113" s="88">
        <v>44392</v>
      </c>
      <c r="Y113" s="85" t="s">
        <v>7773</v>
      </c>
      <c r="Z113" s="83" t="str">
        <f>HYPERLINK("https://twitter.com/albertoemachado/status/1415557598309351425")</f>
        <v>https://twitter.com/albertoemachado/status/1415557598309351425</v>
      </c>
      <c r="AA113" s="80"/>
      <c r="AB113" s="80"/>
      <c r="AC113" s="85" t="s">
        <v>7970</v>
      </c>
      <c r="AD113" s="80"/>
      <c r="AE113" s="80" t="b">
        <v>0</v>
      </c>
      <c r="AF113" s="80">
        <v>0</v>
      </c>
      <c r="AG113" s="85" t="s">
        <v>253</v>
      </c>
      <c r="AH113" s="80" t="b">
        <v>0</v>
      </c>
      <c r="AI113" s="80" t="s">
        <v>254</v>
      </c>
      <c r="AJ113" s="80"/>
      <c r="AK113" s="85" t="s">
        <v>253</v>
      </c>
      <c r="AL113" s="80" t="b">
        <v>0</v>
      </c>
      <c r="AM113" s="80">
        <v>2</v>
      </c>
      <c r="AN113" s="85" t="s">
        <v>7974</v>
      </c>
      <c r="AO113" s="85" t="s">
        <v>259</v>
      </c>
      <c r="AP113" s="80" t="b">
        <v>0</v>
      </c>
      <c r="AQ113" s="85" t="s">
        <v>7974</v>
      </c>
      <c r="AR113" s="80" t="s">
        <v>212</v>
      </c>
      <c r="AS113" s="80">
        <v>0</v>
      </c>
      <c r="AT113" s="80">
        <v>0</v>
      </c>
      <c r="AU113" s="80"/>
      <c r="AV113" s="80"/>
      <c r="AW113" s="80"/>
      <c r="AX113" s="80"/>
      <c r="AY113" s="80"/>
      <c r="AZ113" s="80"/>
      <c r="BA113" s="80"/>
      <c r="BB113" s="80"/>
      <c r="BC113" s="80">
        <v>3</v>
      </c>
      <c r="BD113" s="79" t="str">
        <f>REPLACE(INDEX(GroupVertices[Group],MATCH(Edges99[[#This Row],[Vertex 1]],GroupVertices[Vertex],0)),1,1,"")</f>
        <v>2</v>
      </c>
      <c r="BE113" s="79" t="str">
        <f>REPLACE(INDEX(GroupVertices[Group],MATCH(Edges99[[#This Row],[Vertex 2]],GroupVertices[Vertex],0)),1,1,"")</f>
        <v>2</v>
      </c>
      <c r="BF113" s="49"/>
      <c r="BG113" s="50"/>
      <c r="BH113" s="49"/>
      <c r="BI113" s="50"/>
      <c r="BJ113" s="49"/>
      <c r="BK113" s="50"/>
      <c r="BL113" s="49"/>
      <c r="BM113" s="50"/>
      <c r="BN113" s="49"/>
    </row>
    <row r="114" spans="1:66" ht="15">
      <c r="A114" s="65" t="s">
        <v>7863</v>
      </c>
      <c r="B114" s="65" t="s">
        <v>7872</v>
      </c>
      <c r="C114" s="66"/>
      <c r="D114" s="67"/>
      <c r="E114" s="68"/>
      <c r="F114" s="69"/>
      <c r="G114" s="66"/>
      <c r="H114" s="70"/>
      <c r="I114" s="71"/>
      <c r="J114" s="71"/>
      <c r="K114" s="35" t="s">
        <v>65</v>
      </c>
      <c r="L114" s="78">
        <v>114</v>
      </c>
      <c r="M114" s="78"/>
      <c r="N114" s="73"/>
      <c r="O114" s="80" t="s">
        <v>251</v>
      </c>
      <c r="P114" s="82">
        <v>44395.88319444445</v>
      </c>
      <c r="Q114" s="80" t="s">
        <v>7882</v>
      </c>
      <c r="R114" s="80"/>
      <c r="S114" s="80"/>
      <c r="T114" s="85" t="s">
        <v>7900</v>
      </c>
      <c r="U114" s="80"/>
      <c r="V114" s="83" t="str">
        <f>HYPERLINK("https://pbs.twimg.com/profile_images/1323219034230444032/dZdxDJNv_normal.jpg")</f>
        <v>https://pbs.twimg.com/profile_images/1323219034230444032/dZdxDJNv_normal.jpg</v>
      </c>
      <c r="W114" s="82">
        <v>44395.88319444445</v>
      </c>
      <c r="X114" s="88">
        <v>44395</v>
      </c>
      <c r="Y114" s="85" t="s">
        <v>7926</v>
      </c>
      <c r="Z114" s="83" t="str">
        <f>HYPERLINK("https://twitter.com/albertoemachado/status/1416868328786825219")</f>
        <v>https://twitter.com/albertoemachado/status/1416868328786825219</v>
      </c>
      <c r="AA114" s="80"/>
      <c r="AB114" s="80"/>
      <c r="AC114" s="85" t="s">
        <v>7971</v>
      </c>
      <c r="AD114" s="80"/>
      <c r="AE114" s="80" t="b">
        <v>0</v>
      </c>
      <c r="AF114" s="80">
        <v>0</v>
      </c>
      <c r="AG114" s="85" t="s">
        <v>253</v>
      </c>
      <c r="AH114" s="80" t="b">
        <v>0</v>
      </c>
      <c r="AI114" s="80" t="s">
        <v>254</v>
      </c>
      <c r="AJ114" s="80"/>
      <c r="AK114" s="85" t="s">
        <v>253</v>
      </c>
      <c r="AL114" s="80" t="b">
        <v>0</v>
      </c>
      <c r="AM114" s="80">
        <v>1</v>
      </c>
      <c r="AN114" s="85" t="s">
        <v>7978</v>
      </c>
      <c r="AO114" s="85" t="s">
        <v>259</v>
      </c>
      <c r="AP114" s="80" t="b">
        <v>0</v>
      </c>
      <c r="AQ114" s="85" t="s">
        <v>7978</v>
      </c>
      <c r="AR114" s="80" t="s">
        <v>212</v>
      </c>
      <c r="AS114" s="80">
        <v>0</v>
      </c>
      <c r="AT114" s="80">
        <v>0</v>
      </c>
      <c r="AU114" s="80"/>
      <c r="AV114" s="80"/>
      <c r="AW114" s="80"/>
      <c r="AX114" s="80"/>
      <c r="AY114" s="80"/>
      <c r="AZ114" s="80"/>
      <c r="BA114" s="80"/>
      <c r="BB114" s="80"/>
      <c r="BC114" s="80">
        <v>3</v>
      </c>
      <c r="BD114" s="79" t="str">
        <f>REPLACE(INDEX(GroupVertices[Group],MATCH(Edges99[[#This Row],[Vertex 1]],GroupVertices[Vertex],0)),1,1,"")</f>
        <v>2</v>
      </c>
      <c r="BE114" s="79" t="str">
        <f>REPLACE(INDEX(GroupVertices[Group],MATCH(Edges99[[#This Row],[Vertex 2]],GroupVertices[Vertex],0)),1,1,"")</f>
        <v>2</v>
      </c>
      <c r="BF114" s="49"/>
      <c r="BG114" s="50"/>
      <c r="BH114" s="49"/>
      <c r="BI114" s="50"/>
      <c r="BJ114" s="49"/>
      <c r="BK114" s="50"/>
      <c r="BL114" s="49"/>
      <c r="BM114" s="50"/>
      <c r="BN114" s="49"/>
    </row>
    <row r="115" spans="1:66" ht="15">
      <c r="A115" s="65" t="s">
        <v>7864</v>
      </c>
      <c r="B115" s="65" t="s">
        <v>7872</v>
      </c>
      <c r="C115" s="66"/>
      <c r="D115" s="67"/>
      <c r="E115" s="68"/>
      <c r="F115" s="69"/>
      <c r="G115" s="66"/>
      <c r="H115" s="70"/>
      <c r="I115" s="71"/>
      <c r="J115" s="71"/>
      <c r="K115" s="35" t="s">
        <v>65</v>
      </c>
      <c r="L115" s="78">
        <v>115</v>
      </c>
      <c r="M115" s="78"/>
      <c r="N115" s="73"/>
      <c r="O115" s="80" t="s">
        <v>250</v>
      </c>
      <c r="P115" s="82">
        <v>44389.36207175926</v>
      </c>
      <c r="Q115" s="80" t="s">
        <v>7882</v>
      </c>
      <c r="R115" s="80"/>
      <c r="S115" s="80"/>
      <c r="T115" s="85" t="s">
        <v>7900</v>
      </c>
      <c r="U115" s="80"/>
      <c r="V115" s="83" t="str">
        <f>HYPERLINK("https://pbs.twimg.com/profile_images/1361638888427683840/HqNlplM__normal.jpg")</f>
        <v>https://pbs.twimg.com/profile_images/1361638888427683840/HqNlplM__normal.jpg</v>
      </c>
      <c r="W115" s="82">
        <v>44389.36207175926</v>
      </c>
      <c r="X115" s="88">
        <v>44389</v>
      </c>
      <c r="Y115" s="85" t="s">
        <v>7816</v>
      </c>
      <c r="Z115" s="83" t="str">
        <f>HYPERLINK("https://twitter.com/eli_krumova/status/1414505154238468096")</f>
        <v>https://twitter.com/eli_krumova/status/1414505154238468096</v>
      </c>
      <c r="AA115" s="80"/>
      <c r="AB115" s="80"/>
      <c r="AC115" s="85" t="s">
        <v>7972</v>
      </c>
      <c r="AD115" s="80"/>
      <c r="AE115" s="80" t="b">
        <v>0</v>
      </c>
      <c r="AF115" s="80">
        <v>1</v>
      </c>
      <c r="AG115" s="85" t="s">
        <v>253</v>
      </c>
      <c r="AH115" s="80" t="b">
        <v>0</v>
      </c>
      <c r="AI115" s="80" t="s">
        <v>254</v>
      </c>
      <c r="AJ115" s="80"/>
      <c r="AK115" s="85" t="s">
        <v>253</v>
      </c>
      <c r="AL115" s="80" t="b">
        <v>0</v>
      </c>
      <c r="AM115" s="80">
        <v>1</v>
      </c>
      <c r="AN115" s="85" t="s">
        <v>253</v>
      </c>
      <c r="AO115" s="85" t="s">
        <v>259</v>
      </c>
      <c r="AP115" s="80" t="b">
        <v>0</v>
      </c>
      <c r="AQ115" s="85" t="s">
        <v>7972</v>
      </c>
      <c r="AR115" s="80" t="s">
        <v>252</v>
      </c>
      <c r="AS115" s="80">
        <v>0</v>
      </c>
      <c r="AT115" s="80">
        <v>0</v>
      </c>
      <c r="AU115" s="80"/>
      <c r="AV115" s="80"/>
      <c r="AW115" s="80"/>
      <c r="AX115" s="80"/>
      <c r="AY115" s="80"/>
      <c r="AZ115" s="80"/>
      <c r="BA115" s="80"/>
      <c r="BB115" s="80"/>
      <c r="BC115" s="80">
        <v>9</v>
      </c>
      <c r="BD115" s="79" t="str">
        <f>REPLACE(INDEX(GroupVertices[Group],MATCH(Edges99[[#This Row],[Vertex 1]],GroupVertices[Vertex],0)),1,1,"")</f>
        <v>2</v>
      </c>
      <c r="BE115" s="79" t="str">
        <f>REPLACE(INDEX(GroupVertices[Group],MATCH(Edges99[[#This Row],[Vertex 2]],GroupVertices[Vertex],0)),1,1,"")</f>
        <v>2</v>
      </c>
      <c r="BF115" s="49"/>
      <c r="BG115" s="50"/>
      <c r="BH115" s="49"/>
      <c r="BI115" s="50"/>
      <c r="BJ115" s="49"/>
      <c r="BK115" s="50"/>
      <c r="BL115" s="49"/>
      <c r="BM115" s="50"/>
      <c r="BN115" s="49"/>
    </row>
    <row r="116" spans="1:66" ht="15">
      <c r="A116" s="65" t="s">
        <v>7864</v>
      </c>
      <c r="B116" s="65" t="s">
        <v>7872</v>
      </c>
      <c r="C116" s="66"/>
      <c r="D116" s="67"/>
      <c r="E116" s="68"/>
      <c r="F116" s="69"/>
      <c r="G116" s="66"/>
      <c r="H116" s="70"/>
      <c r="I116" s="71"/>
      <c r="J116" s="71"/>
      <c r="K116" s="35" t="s">
        <v>65</v>
      </c>
      <c r="L116" s="78">
        <v>116</v>
      </c>
      <c r="M116" s="78"/>
      <c r="N116" s="73"/>
      <c r="O116" s="80" t="s">
        <v>250</v>
      </c>
      <c r="P116" s="82">
        <v>44390.375127314815</v>
      </c>
      <c r="Q116" s="80" t="s">
        <v>7882</v>
      </c>
      <c r="R116" s="80"/>
      <c r="S116" s="80"/>
      <c r="T116" s="85" t="s">
        <v>7900</v>
      </c>
      <c r="U116" s="80"/>
      <c r="V116" s="83" t="str">
        <f>HYPERLINK("https://pbs.twimg.com/profile_images/1361638888427683840/HqNlplM__normal.jpg")</f>
        <v>https://pbs.twimg.com/profile_images/1361638888427683840/HqNlplM__normal.jpg</v>
      </c>
      <c r="W116" s="82">
        <v>44390.375127314815</v>
      </c>
      <c r="X116" s="88">
        <v>44390</v>
      </c>
      <c r="Y116" s="85" t="s">
        <v>7819</v>
      </c>
      <c r="Z116" s="83" t="str">
        <f>HYPERLINK("https://twitter.com/eli_krumova/status/1414872270619783179")</f>
        <v>https://twitter.com/eli_krumova/status/1414872270619783179</v>
      </c>
      <c r="AA116" s="80"/>
      <c r="AB116" s="80"/>
      <c r="AC116" s="85" t="s">
        <v>7973</v>
      </c>
      <c r="AD116" s="80"/>
      <c r="AE116" s="80" t="b">
        <v>0</v>
      </c>
      <c r="AF116" s="80">
        <v>0</v>
      </c>
      <c r="AG116" s="85" t="s">
        <v>253</v>
      </c>
      <c r="AH116" s="80" t="b">
        <v>0</v>
      </c>
      <c r="AI116" s="80" t="s">
        <v>254</v>
      </c>
      <c r="AJ116" s="80"/>
      <c r="AK116" s="85" t="s">
        <v>253</v>
      </c>
      <c r="AL116" s="80" t="b">
        <v>0</v>
      </c>
      <c r="AM116" s="80">
        <v>1</v>
      </c>
      <c r="AN116" s="85" t="s">
        <v>253</v>
      </c>
      <c r="AO116" s="85" t="s">
        <v>259</v>
      </c>
      <c r="AP116" s="80" t="b">
        <v>0</v>
      </c>
      <c r="AQ116" s="85" t="s">
        <v>7973</v>
      </c>
      <c r="AR116" s="80" t="s">
        <v>212</v>
      </c>
      <c r="AS116" s="80">
        <v>0</v>
      </c>
      <c r="AT116" s="80">
        <v>0</v>
      </c>
      <c r="AU116" s="80"/>
      <c r="AV116" s="80"/>
      <c r="AW116" s="80"/>
      <c r="AX116" s="80"/>
      <c r="AY116" s="80"/>
      <c r="AZ116" s="80"/>
      <c r="BA116" s="80"/>
      <c r="BB116" s="80"/>
      <c r="BC116" s="80">
        <v>9</v>
      </c>
      <c r="BD116" s="79" t="str">
        <f>REPLACE(INDEX(GroupVertices[Group],MATCH(Edges99[[#This Row],[Vertex 1]],GroupVertices[Vertex],0)),1,1,"")</f>
        <v>2</v>
      </c>
      <c r="BE116" s="79" t="str">
        <f>REPLACE(INDEX(GroupVertices[Group],MATCH(Edges99[[#This Row],[Vertex 2]],GroupVertices[Vertex],0)),1,1,"")</f>
        <v>2</v>
      </c>
      <c r="BF116" s="49"/>
      <c r="BG116" s="50"/>
      <c r="BH116" s="49"/>
      <c r="BI116" s="50"/>
      <c r="BJ116" s="49"/>
      <c r="BK116" s="50"/>
      <c r="BL116" s="49"/>
      <c r="BM116" s="50"/>
      <c r="BN116" s="49"/>
    </row>
    <row r="117" spans="1:66" ht="15">
      <c r="A117" s="65" t="s">
        <v>7864</v>
      </c>
      <c r="B117" s="65" t="s">
        <v>7872</v>
      </c>
      <c r="C117" s="66"/>
      <c r="D117" s="67"/>
      <c r="E117" s="68"/>
      <c r="F117" s="69"/>
      <c r="G117" s="66"/>
      <c r="H117" s="70"/>
      <c r="I117" s="71"/>
      <c r="J117" s="71"/>
      <c r="K117" s="35" t="s">
        <v>65</v>
      </c>
      <c r="L117" s="78">
        <v>117</v>
      </c>
      <c r="M117" s="78"/>
      <c r="N117" s="73"/>
      <c r="O117" s="80" t="s">
        <v>250</v>
      </c>
      <c r="P117" s="82">
        <v>44391.366898148146</v>
      </c>
      <c r="Q117" s="80" t="s">
        <v>7882</v>
      </c>
      <c r="R117" s="80"/>
      <c r="S117" s="80"/>
      <c r="T117" s="85" t="s">
        <v>7900</v>
      </c>
      <c r="U117" s="80"/>
      <c r="V117" s="83" t="str">
        <f>HYPERLINK("https://pbs.twimg.com/profile_images/1361638888427683840/HqNlplM__normal.jpg")</f>
        <v>https://pbs.twimg.com/profile_images/1361638888427683840/HqNlplM__normal.jpg</v>
      </c>
      <c r="W117" s="82">
        <v>44391.366898148146</v>
      </c>
      <c r="X117" s="88">
        <v>44391</v>
      </c>
      <c r="Y117" s="85" t="s">
        <v>7927</v>
      </c>
      <c r="Z117" s="83" t="str">
        <f>HYPERLINK("https://twitter.com/eli_krumova/status/1415231676255543298")</f>
        <v>https://twitter.com/eli_krumova/status/1415231676255543298</v>
      </c>
      <c r="AA117" s="80"/>
      <c r="AB117" s="80"/>
      <c r="AC117" s="85" t="s">
        <v>7974</v>
      </c>
      <c r="AD117" s="80"/>
      <c r="AE117" s="80" t="b">
        <v>0</v>
      </c>
      <c r="AF117" s="80">
        <v>2</v>
      </c>
      <c r="AG117" s="85" t="s">
        <v>253</v>
      </c>
      <c r="AH117" s="80" t="b">
        <v>0</v>
      </c>
      <c r="AI117" s="80" t="s">
        <v>254</v>
      </c>
      <c r="AJ117" s="80"/>
      <c r="AK117" s="85" t="s">
        <v>253</v>
      </c>
      <c r="AL117" s="80" t="b">
        <v>0</v>
      </c>
      <c r="AM117" s="80">
        <v>2</v>
      </c>
      <c r="AN117" s="85" t="s">
        <v>253</v>
      </c>
      <c r="AO117" s="85" t="s">
        <v>259</v>
      </c>
      <c r="AP117" s="80" t="b">
        <v>0</v>
      </c>
      <c r="AQ117" s="85" t="s">
        <v>7974</v>
      </c>
      <c r="AR117" s="80" t="s">
        <v>212</v>
      </c>
      <c r="AS117" s="80">
        <v>0</v>
      </c>
      <c r="AT117" s="80">
        <v>0</v>
      </c>
      <c r="AU117" s="80"/>
      <c r="AV117" s="80"/>
      <c r="AW117" s="80"/>
      <c r="AX117" s="80"/>
      <c r="AY117" s="80"/>
      <c r="AZ117" s="80"/>
      <c r="BA117" s="80"/>
      <c r="BB117" s="80"/>
      <c r="BC117" s="80">
        <v>9</v>
      </c>
      <c r="BD117" s="79" t="str">
        <f>REPLACE(INDEX(GroupVertices[Group],MATCH(Edges99[[#This Row],[Vertex 1]],GroupVertices[Vertex],0)),1,1,"")</f>
        <v>2</v>
      </c>
      <c r="BE117" s="79" t="str">
        <f>REPLACE(INDEX(GroupVertices[Group],MATCH(Edges99[[#This Row],[Vertex 2]],GroupVertices[Vertex],0)),1,1,"")</f>
        <v>2</v>
      </c>
      <c r="BF117" s="49"/>
      <c r="BG117" s="50"/>
      <c r="BH117" s="49"/>
      <c r="BI117" s="50"/>
      <c r="BJ117" s="49"/>
      <c r="BK117" s="50"/>
      <c r="BL117" s="49"/>
      <c r="BM117" s="50"/>
      <c r="BN117" s="49"/>
    </row>
    <row r="118" spans="1:66" ht="15">
      <c r="A118" s="65" t="s">
        <v>7864</v>
      </c>
      <c r="B118" s="65" t="s">
        <v>7872</v>
      </c>
      <c r="C118" s="66"/>
      <c r="D118" s="67"/>
      <c r="E118" s="68"/>
      <c r="F118" s="69"/>
      <c r="G118" s="66"/>
      <c r="H118" s="70"/>
      <c r="I118" s="71"/>
      <c r="J118" s="71"/>
      <c r="K118" s="35" t="s">
        <v>65</v>
      </c>
      <c r="L118" s="78">
        <v>118</v>
      </c>
      <c r="M118" s="78"/>
      <c r="N118" s="73"/>
      <c r="O118" s="80" t="s">
        <v>250</v>
      </c>
      <c r="P118" s="82">
        <v>44392.35503472222</v>
      </c>
      <c r="Q118" s="80" t="s">
        <v>7882</v>
      </c>
      <c r="R118" s="80"/>
      <c r="S118" s="80"/>
      <c r="T118" s="85" t="s">
        <v>7900</v>
      </c>
      <c r="U118" s="80"/>
      <c r="V118" s="83" t="str">
        <f>HYPERLINK("https://pbs.twimg.com/profile_images/1361638888427683840/HqNlplM__normal.jpg")</f>
        <v>https://pbs.twimg.com/profile_images/1361638888427683840/HqNlplM__normal.jpg</v>
      </c>
      <c r="W118" s="82">
        <v>44392.35503472222</v>
      </c>
      <c r="X118" s="88">
        <v>44392</v>
      </c>
      <c r="Y118" s="85" t="s">
        <v>7817</v>
      </c>
      <c r="Z118" s="83" t="str">
        <f>HYPERLINK("https://twitter.com/eli_krumova/status/1415589768042270720")</f>
        <v>https://twitter.com/eli_krumova/status/1415589768042270720</v>
      </c>
      <c r="AA118" s="80"/>
      <c r="AB118" s="80"/>
      <c r="AC118" s="85" t="s">
        <v>7975</v>
      </c>
      <c r="AD118" s="80"/>
      <c r="AE118" s="80" t="b">
        <v>0</v>
      </c>
      <c r="AF118" s="80">
        <v>2</v>
      </c>
      <c r="AG118" s="85" t="s">
        <v>253</v>
      </c>
      <c r="AH118" s="80" t="b">
        <v>0</v>
      </c>
      <c r="AI118" s="80" t="s">
        <v>254</v>
      </c>
      <c r="AJ118" s="80"/>
      <c r="AK118" s="85" t="s">
        <v>253</v>
      </c>
      <c r="AL118" s="80" t="b">
        <v>0</v>
      </c>
      <c r="AM118" s="80">
        <v>1</v>
      </c>
      <c r="AN118" s="85" t="s">
        <v>253</v>
      </c>
      <c r="AO118" s="85" t="s">
        <v>259</v>
      </c>
      <c r="AP118" s="80" t="b">
        <v>0</v>
      </c>
      <c r="AQ118" s="85" t="s">
        <v>7975</v>
      </c>
      <c r="AR118" s="80" t="s">
        <v>212</v>
      </c>
      <c r="AS118" s="80">
        <v>0</v>
      </c>
      <c r="AT118" s="80">
        <v>0</v>
      </c>
      <c r="AU118" s="80"/>
      <c r="AV118" s="80"/>
      <c r="AW118" s="80"/>
      <c r="AX118" s="80"/>
      <c r="AY118" s="80"/>
      <c r="AZ118" s="80"/>
      <c r="BA118" s="80"/>
      <c r="BB118" s="80"/>
      <c r="BC118" s="80">
        <v>9</v>
      </c>
      <c r="BD118" s="79" t="str">
        <f>REPLACE(INDEX(GroupVertices[Group],MATCH(Edges99[[#This Row],[Vertex 1]],GroupVertices[Vertex],0)),1,1,"")</f>
        <v>2</v>
      </c>
      <c r="BE118" s="79" t="str">
        <f>REPLACE(INDEX(GroupVertices[Group],MATCH(Edges99[[#This Row],[Vertex 2]],GroupVertices[Vertex],0)),1,1,"")</f>
        <v>2</v>
      </c>
      <c r="BF118" s="49"/>
      <c r="BG118" s="50"/>
      <c r="BH118" s="49"/>
      <c r="BI118" s="50"/>
      <c r="BJ118" s="49"/>
      <c r="BK118" s="50"/>
      <c r="BL118" s="49"/>
      <c r="BM118" s="50"/>
      <c r="BN118" s="49"/>
    </row>
    <row r="119" spans="1:66" ht="15">
      <c r="A119" s="65" t="s">
        <v>7864</v>
      </c>
      <c r="B119" s="65" t="s">
        <v>7872</v>
      </c>
      <c r="C119" s="66"/>
      <c r="D119" s="67"/>
      <c r="E119" s="68"/>
      <c r="F119" s="69"/>
      <c r="G119" s="66"/>
      <c r="H119" s="70"/>
      <c r="I119" s="71"/>
      <c r="J119" s="71"/>
      <c r="K119" s="35" t="s">
        <v>65</v>
      </c>
      <c r="L119" s="78">
        <v>119</v>
      </c>
      <c r="M119" s="78"/>
      <c r="N119" s="73"/>
      <c r="O119" s="80" t="s">
        <v>250</v>
      </c>
      <c r="P119" s="82">
        <v>44393.72665509259</v>
      </c>
      <c r="Q119" s="80" t="s">
        <v>7882</v>
      </c>
      <c r="R119" s="80"/>
      <c r="S119" s="80"/>
      <c r="T119" s="85" t="s">
        <v>7900</v>
      </c>
      <c r="U119" s="80"/>
      <c r="V119" s="83" t="str">
        <f>HYPERLINK("https://pbs.twimg.com/profile_images/1361638888427683840/HqNlplM__normal.jpg")</f>
        <v>https://pbs.twimg.com/profile_images/1361638888427683840/HqNlplM__normal.jpg</v>
      </c>
      <c r="W119" s="82">
        <v>44393.72665509259</v>
      </c>
      <c r="X119" s="88">
        <v>44393</v>
      </c>
      <c r="Y119" s="85" t="s">
        <v>7928</v>
      </c>
      <c r="Z119" s="83" t="str">
        <f>HYPERLINK("https://twitter.com/eli_krumova/status/1416086825668681730")</f>
        <v>https://twitter.com/eli_krumova/status/1416086825668681730</v>
      </c>
      <c r="AA119" s="80"/>
      <c r="AB119" s="80"/>
      <c r="AC119" s="85" t="s">
        <v>7976</v>
      </c>
      <c r="AD119" s="80"/>
      <c r="AE119" s="80" t="b">
        <v>0</v>
      </c>
      <c r="AF119" s="80">
        <v>0</v>
      </c>
      <c r="AG119" s="85" t="s">
        <v>253</v>
      </c>
      <c r="AH119" s="80" t="b">
        <v>0</v>
      </c>
      <c r="AI119" s="80" t="s">
        <v>254</v>
      </c>
      <c r="AJ119" s="80"/>
      <c r="AK119" s="85" t="s">
        <v>253</v>
      </c>
      <c r="AL119" s="80" t="b">
        <v>0</v>
      </c>
      <c r="AM119" s="80">
        <v>0</v>
      </c>
      <c r="AN119" s="85" t="s">
        <v>253</v>
      </c>
      <c r="AO119" s="85" t="s">
        <v>259</v>
      </c>
      <c r="AP119" s="80" t="b">
        <v>0</v>
      </c>
      <c r="AQ119" s="85" t="s">
        <v>7976</v>
      </c>
      <c r="AR119" s="80" t="s">
        <v>212</v>
      </c>
      <c r="AS119" s="80">
        <v>0</v>
      </c>
      <c r="AT119" s="80">
        <v>0</v>
      </c>
      <c r="AU119" s="80"/>
      <c r="AV119" s="80"/>
      <c r="AW119" s="80"/>
      <c r="AX119" s="80"/>
      <c r="AY119" s="80"/>
      <c r="AZ119" s="80"/>
      <c r="BA119" s="80"/>
      <c r="BB119" s="80"/>
      <c r="BC119" s="80">
        <v>9</v>
      </c>
      <c r="BD119" s="79" t="str">
        <f>REPLACE(INDEX(GroupVertices[Group],MATCH(Edges99[[#This Row],[Vertex 1]],GroupVertices[Vertex],0)),1,1,"")</f>
        <v>2</v>
      </c>
      <c r="BE119" s="79" t="str">
        <f>REPLACE(INDEX(GroupVertices[Group],MATCH(Edges99[[#This Row],[Vertex 2]],GroupVertices[Vertex],0)),1,1,"")</f>
        <v>2</v>
      </c>
      <c r="BF119" s="49"/>
      <c r="BG119" s="50"/>
      <c r="BH119" s="49"/>
      <c r="BI119" s="50"/>
      <c r="BJ119" s="49"/>
      <c r="BK119" s="50"/>
      <c r="BL119" s="49"/>
      <c r="BM119" s="50"/>
      <c r="BN119" s="49"/>
    </row>
    <row r="120" spans="1:66" ht="15">
      <c r="A120" s="65" t="s">
        <v>7864</v>
      </c>
      <c r="B120" s="65" t="s">
        <v>7872</v>
      </c>
      <c r="C120" s="66"/>
      <c r="D120" s="67"/>
      <c r="E120" s="68"/>
      <c r="F120" s="69"/>
      <c r="G120" s="66"/>
      <c r="H120" s="70"/>
      <c r="I120" s="71"/>
      <c r="J120" s="71"/>
      <c r="K120" s="35" t="s">
        <v>65</v>
      </c>
      <c r="L120" s="78">
        <v>120</v>
      </c>
      <c r="M120" s="78"/>
      <c r="N120" s="73"/>
      <c r="O120" s="80" t="s">
        <v>250</v>
      </c>
      <c r="P120" s="82">
        <v>44394.703877314816</v>
      </c>
      <c r="Q120" s="80" t="s">
        <v>7882</v>
      </c>
      <c r="R120" s="80"/>
      <c r="S120" s="80"/>
      <c r="T120" s="85" t="s">
        <v>7900</v>
      </c>
      <c r="U120" s="80"/>
      <c r="V120" s="83" t="str">
        <f>HYPERLINK("https://pbs.twimg.com/profile_images/1361638888427683840/HqNlplM__normal.jpg")</f>
        <v>https://pbs.twimg.com/profile_images/1361638888427683840/HqNlplM__normal.jpg</v>
      </c>
      <c r="W120" s="82">
        <v>44394.703877314816</v>
      </c>
      <c r="X120" s="88">
        <v>44394</v>
      </c>
      <c r="Y120" s="85" t="s">
        <v>7929</v>
      </c>
      <c r="Z120" s="83" t="str">
        <f>HYPERLINK("https://twitter.com/eli_krumova/status/1416440958552616964")</f>
        <v>https://twitter.com/eli_krumova/status/1416440958552616964</v>
      </c>
      <c r="AA120" s="80"/>
      <c r="AB120" s="80"/>
      <c r="AC120" s="85" t="s">
        <v>7977</v>
      </c>
      <c r="AD120" s="80"/>
      <c r="AE120" s="80" t="b">
        <v>0</v>
      </c>
      <c r="AF120" s="80">
        <v>0</v>
      </c>
      <c r="AG120" s="85" t="s">
        <v>253</v>
      </c>
      <c r="AH120" s="80" t="b">
        <v>0</v>
      </c>
      <c r="AI120" s="80" t="s">
        <v>254</v>
      </c>
      <c r="AJ120" s="80"/>
      <c r="AK120" s="85" t="s">
        <v>253</v>
      </c>
      <c r="AL120" s="80" t="b">
        <v>0</v>
      </c>
      <c r="AM120" s="80">
        <v>0</v>
      </c>
      <c r="AN120" s="85" t="s">
        <v>253</v>
      </c>
      <c r="AO120" s="85" t="s">
        <v>259</v>
      </c>
      <c r="AP120" s="80" t="b">
        <v>0</v>
      </c>
      <c r="AQ120" s="85" t="s">
        <v>7977</v>
      </c>
      <c r="AR120" s="80" t="s">
        <v>212</v>
      </c>
      <c r="AS120" s="80">
        <v>0</v>
      </c>
      <c r="AT120" s="80">
        <v>0</v>
      </c>
      <c r="AU120" s="80"/>
      <c r="AV120" s="80"/>
      <c r="AW120" s="80"/>
      <c r="AX120" s="80"/>
      <c r="AY120" s="80"/>
      <c r="AZ120" s="80"/>
      <c r="BA120" s="80"/>
      <c r="BB120" s="80"/>
      <c r="BC120" s="80">
        <v>9</v>
      </c>
      <c r="BD120" s="79" t="str">
        <f>REPLACE(INDEX(GroupVertices[Group],MATCH(Edges99[[#This Row],[Vertex 1]],GroupVertices[Vertex],0)),1,1,"")</f>
        <v>2</v>
      </c>
      <c r="BE120" s="79" t="str">
        <f>REPLACE(INDEX(GroupVertices[Group],MATCH(Edges99[[#This Row],[Vertex 2]],GroupVertices[Vertex],0)),1,1,"")</f>
        <v>2</v>
      </c>
      <c r="BF120" s="49"/>
      <c r="BG120" s="50"/>
      <c r="BH120" s="49"/>
      <c r="BI120" s="50"/>
      <c r="BJ120" s="49"/>
      <c r="BK120" s="50"/>
      <c r="BL120" s="49"/>
      <c r="BM120" s="50"/>
      <c r="BN120" s="49"/>
    </row>
    <row r="121" spans="1:66" ht="15">
      <c r="A121" s="65" t="s">
        <v>7864</v>
      </c>
      <c r="B121" s="65" t="s">
        <v>7872</v>
      </c>
      <c r="C121" s="66"/>
      <c r="D121" s="67"/>
      <c r="E121" s="68"/>
      <c r="F121" s="69"/>
      <c r="G121" s="66"/>
      <c r="H121" s="70"/>
      <c r="I121" s="71"/>
      <c r="J121" s="71"/>
      <c r="K121" s="35" t="s">
        <v>65</v>
      </c>
      <c r="L121" s="78">
        <v>121</v>
      </c>
      <c r="M121" s="78"/>
      <c r="N121" s="73"/>
      <c r="O121" s="80" t="s">
        <v>250</v>
      </c>
      <c r="P121" s="82">
        <v>44395.696064814816</v>
      </c>
      <c r="Q121" s="80" t="s">
        <v>7882</v>
      </c>
      <c r="R121" s="80"/>
      <c r="S121" s="80"/>
      <c r="T121" s="85" t="s">
        <v>7900</v>
      </c>
      <c r="U121" s="80"/>
      <c r="V121" s="83" t="str">
        <f>HYPERLINK("https://pbs.twimg.com/profile_images/1361638888427683840/HqNlplM__normal.jpg")</f>
        <v>https://pbs.twimg.com/profile_images/1361638888427683840/HqNlplM__normal.jpg</v>
      </c>
      <c r="W121" s="82">
        <v>44395.696064814816</v>
      </c>
      <c r="X121" s="88">
        <v>44395</v>
      </c>
      <c r="Y121" s="85" t="s">
        <v>7930</v>
      </c>
      <c r="Z121" s="83" t="str">
        <f>HYPERLINK("https://twitter.com/eli_krumova/status/1416800515644592130")</f>
        <v>https://twitter.com/eli_krumova/status/1416800515644592130</v>
      </c>
      <c r="AA121" s="80"/>
      <c r="AB121" s="80"/>
      <c r="AC121" s="85" t="s">
        <v>7978</v>
      </c>
      <c r="AD121" s="80"/>
      <c r="AE121" s="80" t="b">
        <v>0</v>
      </c>
      <c r="AF121" s="80">
        <v>2</v>
      </c>
      <c r="AG121" s="85" t="s">
        <v>253</v>
      </c>
      <c r="AH121" s="80" t="b">
        <v>0</v>
      </c>
      <c r="AI121" s="80" t="s">
        <v>254</v>
      </c>
      <c r="AJ121" s="80"/>
      <c r="AK121" s="85" t="s">
        <v>253</v>
      </c>
      <c r="AL121" s="80" t="b">
        <v>0</v>
      </c>
      <c r="AM121" s="80">
        <v>1</v>
      </c>
      <c r="AN121" s="85" t="s">
        <v>253</v>
      </c>
      <c r="AO121" s="85" t="s">
        <v>259</v>
      </c>
      <c r="AP121" s="80" t="b">
        <v>0</v>
      </c>
      <c r="AQ121" s="85" t="s">
        <v>7978</v>
      </c>
      <c r="AR121" s="80" t="s">
        <v>212</v>
      </c>
      <c r="AS121" s="80">
        <v>0</v>
      </c>
      <c r="AT121" s="80">
        <v>0</v>
      </c>
      <c r="AU121" s="80"/>
      <c r="AV121" s="80"/>
      <c r="AW121" s="80"/>
      <c r="AX121" s="80"/>
      <c r="AY121" s="80"/>
      <c r="AZ121" s="80"/>
      <c r="BA121" s="80"/>
      <c r="BB121" s="80"/>
      <c r="BC121" s="80">
        <v>9</v>
      </c>
      <c r="BD121" s="79" t="str">
        <f>REPLACE(INDEX(GroupVertices[Group],MATCH(Edges99[[#This Row],[Vertex 1]],GroupVertices[Vertex],0)),1,1,"")</f>
        <v>2</v>
      </c>
      <c r="BE121" s="79" t="str">
        <f>REPLACE(INDEX(GroupVertices[Group],MATCH(Edges99[[#This Row],[Vertex 2]],GroupVertices[Vertex],0)),1,1,"")</f>
        <v>2</v>
      </c>
      <c r="BF121" s="49"/>
      <c r="BG121" s="50"/>
      <c r="BH121" s="49"/>
      <c r="BI121" s="50"/>
      <c r="BJ121" s="49"/>
      <c r="BK121" s="50"/>
      <c r="BL121" s="49"/>
      <c r="BM121" s="50"/>
      <c r="BN121" s="49"/>
    </row>
    <row r="122" spans="1:66" ht="15">
      <c r="A122" s="65" t="s">
        <v>7864</v>
      </c>
      <c r="B122" s="65" t="s">
        <v>7872</v>
      </c>
      <c r="C122" s="66"/>
      <c r="D122" s="67"/>
      <c r="E122" s="68"/>
      <c r="F122" s="69"/>
      <c r="G122" s="66"/>
      <c r="H122" s="70"/>
      <c r="I122" s="71"/>
      <c r="J122" s="71"/>
      <c r="K122" s="35" t="s">
        <v>65</v>
      </c>
      <c r="L122" s="78">
        <v>122</v>
      </c>
      <c r="M122" s="78"/>
      <c r="N122" s="73"/>
      <c r="O122" s="80" t="s">
        <v>250</v>
      </c>
      <c r="P122" s="82">
        <v>44396.76400462963</v>
      </c>
      <c r="Q122" s="80" t="s">
        <v>7882</v>
      </c>
      <c r="R122" s="80"/>
      <c r="S122" s="80"/>
      <c r="T122" s="85" t="s">
        <v>7900</v>
      </c>
      <c r="U122" s="80"/>
      <c r="V122" s="83" t="str">
        <f>HYPERLINK("https://pbs.twimg.com/profile_images/1361638888427683840/HqNlplM__normal.jpg")</f>
        <v>https://pbs.twimg.com/profile_images/1361638888427683840/HqNlplM__normal.jpg</v>
      </c>
      <c r="W122" s="82">
        <v>44396.76400462963</v>
      </c>
      <c r="X122" s="88">
        <v>44396</v>
      </c>
      <c r="Y122" s="85" t="s">
        <v>7931</v>
      </c>
      <c r="Z122" s="83" t="str">
        <f>HYPERLINK("https://twitter.com/eli_krumova/status/1417187523625988097")</f>
        <v>https://twitter.com/eli_krumova/status/1417187523625988097</v>
      </c>
      <c r="AA122" s="80"/>
      <c r="AB122" s="80"/>
      <c r="AC122" s="85" t="s">
        <v>7979</v>
      </c>
      <c r="AD122" s="80"/>
      <c r="AE122" s="80" t="b">
        <v>0</v>
      </c>
      <c r="AF122" s="80">
        <v>0</v>
      </c>
      <c r="AG122" s="85" t="s">
        <v>253</v>
      </c>
      <c r="AH122" s="80" t="b">
        <v>0</v>
      </c>
      <c r="AI122" s="80" t="s">
        <v>254</v>
      </c>
      <c r="AJ122" s="80"/>
      <c r="AK122" s="85" t="s">
        <v>253</v>
      </c>
      <c r="AL122" s="80" t="b">
        <v>0</v>
      </c>
      <c r="AM122" s="80">
        <v>4</v>
      </c>
      <c r="AN122" s="85" t="s">
        <v>253</v>
      </c>
      <c r="AO122" s="85" t="s">
        <v>259</v>
      </c>
      <c r="AP122" s="80" t="b">
        <v>0</v>
      </c>
      <c r="AQ122" s="85" t="s">
        <v>7979</v>
      </c>
      <c r="AR122" s="80" t="s">
        <v>212</v>
      </c>
      <c r="AS122" s="80">
        <v>0</v>
      </c>
      <c r="AT122" s="80">
        <v>0</v>
      </c>
      <c r="AU122" s="80"/>
      <c r="AV122" s="80"/>
      <c r="AW122" s="80"/>
      <c r="AX122" s="80"/>
      <c r="AY122" s="80"/>
      <c r="AZ122" s="80"/>
      <c r="BA122" s="80"/>
      <c r="BB122" s="80"/>
      <c r="BC122" s="80">
        <v>9</v>
      </c>
      <c r="BD122" s="79" t="str">
        <f>REPLACE(INDEX(GroupVertices[Group],MATCH(Edges99[[#This Row],[Vertex 1]],GroupVertices[Vertex],0)),1,1,"")</f>
        <v>2</v>
      </c>
      <c r="BE122" s="79" t="str">
        <f>REPLACE(INDEX(GroupVertices[Group],MATCH(Edges99[[#This Row],[Vertex 2]],GroupVertices[Vertex],0)),1,1,"")</f>
        <v>2</v>
      </c>
      <c r="BF122" s="49"/>
      <c r="BG122" s="50"/>
      <c r="BH122" s="49"/>
      <c r="BI122" s="50"/>
      <c r="BJ122" s="49"/>
      <c r="BK122" s="50"/>
      <c r="BL122" s="49"/>
      <c r="BM122" s="50"/>
      <c r="BN122" s="49"/>
    </row>
    <row r="123" spans="1:66" ht="15">
      <c r="A123" s="65" t="s">
        <v>7864</v>
      </c>
      <c r="B123" s="65" t="s">
        <v>7872</v>
      </c>
      <c r="C123" s="66"/>
      <c r="D123" s="67"/>
      <c r="E123" s="68"/>
      <c r="F123" s="69"/>
      <c r="G123" s="66"/>
      <c r="H123" s="70"/>
      <c r="I123" s="71"/>
      <c r="J123" s="71"/>
      <c r="K123" s="35" t="s">
        <v>65</v>
      </c>
      <c r="L123" s="78">
        <v>123</v>
      </c>
      <c r="M123" s="78"/>
      <c r="N123" s="73"/>
      <c r="O123" s="80" t="s">
        <v>250</v>
      </c>
      <c r="P123" s="82">
        <v>44397.545625</v>
      </c>
      <c r="Q123" s="80" t="s">
        <v>7882</v>
      </c>
      <c r="R123" s="80"/>
      <c r="S123" s="80"/>
      <c r="T123" s="85" t="s">
        <v>7900</v>
      </c>
      <c r="U123" s="80"/>
      <c r="V123" s="83" t="str">
        <f>HYPERLINK("https://pbs.twimg.com/profile_images/1361638888427683840/HqNlplM__normal.jpg")</f>
        <v>https://pbs.twimg.com/profile_images/1361638888427683840/HqNlplM__normal.jpg</v>
      </c>
      <c r="W123" s="82">
        <v>44397.545625</v>
      </c>
      <c r="X123" s="88">
        <v>44397</v>
      </c>
      <c r="Y123" s="85" t="s">
        <v>7932</v>
      </c>
      <c r="Z123" s="83" t="str">
        <f>HYPERLINK("https://twitter.com/eli_krumova/status/1417470772239548427")</f>
        <v>https://twitter.com/eli_krumova/status/1417470772239548427</v>
      </c>
      <c r="AA123" s="80"/>
      <c r="AB123" s="80"/>
      <c r="AC123" s="85" t="s">
        <v>7980</v>
      </c>
      <c r="AD123" s="80"/>
      <c r="AE123" s="80" t="b">
        <v>0</v>
      </c>
      <c r="AF123" s="80">
        <v>0</v>
      </c>
      <c r="AG123" s="85" t="s">
        <v>253</v>
      </c>
      <c r="AH123" s="80" t="b">
        <v>0</v>
      </c>
      <c r="AI123" s="80" t="s">
        <v>254</v>
      </c>
      <c r="AJ123" s="80"/>
      <c r="AK123" s="85" t="s">
        <v>253</v>
      </c>
      <c r="AL123" s="80" t="b">
        <v>0</v>
      </c>
      <c r="AM123" s="80">
        <v>0</v>
      </c>
      <c r="AN123" s="85" t="s">
        <v>253</v>
      </c>
      <c r="AO123" s="85" t="s">
        <v>259</v>
      </c>
      <c r="AP123" s="80" t="b">
        <v>0</v>
      </c>
      <c r="AQ123" s="85" t="s">
        <v>7980</v>
      </c>
      <c r="AR123" s="80" t="s">
        <v>212</v>
      </c>
      <c r="AS123" s="80">
        <v>0</v>
      </c>
      <c r="AT123" s="80">
        <v>0</v>
      </c>
      <c r="AU123" s="80"/>
      <c r="AV123" s="80"/>
      <c r="AW123" s="80"/>
      <c r="AX123" s="80"/>
      <c r="AY123" s="80"/>
      <c r="AZ123" s="80"/>
      <c r="BA123" s="80"/>
      <c r="BB123" s="80"/>
      <c r="BC123" s="80">
        <v>9</v>
      </c>
      <c r="BD123" s="79" t="str">
        <f>REPLACE(INDEX(GroupVertices[Group],MATCH(Edges99[[#This Row],[Vertex 1]],GroupVertices[Vertex],0)),1,1,"")</f>
        <v>2</v>
      </c>
      <c r="BE123" s="79" t="str">
        <f>REPLACE(INDEX(GroupVertices[Group],MATCH(Edges99[[#This Row],[Vertex 2]],GroupVertices[Vertex],0)),1,1,"")</f>
        <v>2</v>
      </c>
      <c r="BF123" s="49"/>
      <c r="BG123" s="50"/>
      <c r="BH123" s="49"/>
      <c r="BI123" s="50"/>
      <c r="BJ123" s="49"/>
      <c r="BK123" s="50"/>
      <c r="BL123" s="49"/>
      <c r="BM123" s="50"/>
      <c r="BN123" s="49"/>
    </row>
    <row r="124" spans="1:66" ht="15">
      <c r="A124" s="65" t="s">
        <v>7863</v>
      </c>
      <c r="B124" s="65" t="s">
        <v>7864</v>
      </c>
      <c r="C124" s="66"/>
      <c r="D124" s="67"/>
      <c r="E124" s="68"/>
      <c r="F124" s="69"/>
      <c r="G124" s="66"/>
      <c r="H124" s="70"/>
      <c r="I124" s="71"/>
      <c r="J124" s="71"/>
      <c r="K124" s="35" t="s">
        <v>66</v>
      </c>
      <c r="L124" s="78">
        <v>124</v>
      </c>
      <c r="M124" s="78"/>
      <c r="N124" s="73"/>
      <c r="O124" s="80" t="s">
        <v>252</v>
      </c>
      <c r="P124" s="82">
        <v>44390.27449074074</v>
      </c>
      <c r="Q124" s="80" t="s">
        <v>7882</v>
      </c>
      <c r="R124" s="80"/>
      <c r="S124" s="80"/>
      <c r="T124" s="85" t="s">
        <v>7900</v>
      </c>
      <c r="U124" s="80"/>
      <c r="V124" s="83" t="str">
        <f>HYPERLINK("https://pbs.twimg.com/profile_images/1323219034230444032/dZdxDJNv_normal.jpg")</f>
        <v>https://pbs.twimg.com/profile_images/1323219034230444032/dZdxDJNv_normal.jpg</v>
      </c>
      <c r="W124" s="82">
        <v>44390.27449074074</v>
      </c>
      <c r="X124" s="88">
        <v>44390</v>
      </c>
      <c r="Y124" s="85" t="s">
        <v>7808</v>
      </c>
      <c r="Z124" s="83" t="str">
        <f>HYPERLINK("https://twitter.com/albertoemachado/status/1414835804489371653")</f>
        <v>https://twitter.com/albertoemachado/status/1414835804489371653</v>
      </c>
      <c r="AA124" s="80"/>
      <c r="AB124" s="80"/>
      <c r="AC124" s="85" t="s">
        <v>7969</v>
      </c>
      <c r="AD124" s="80"/>
      <c r="AE124" s="80" t="b">
        <v>0</v>
      </c>
      <c r="AF124" s="80">
        <v>0</v>
      </c>
      <c r="AG124" s="85" t="s">
        <v>253</v>
      </c>
      <c r="AH124" s="80" t="b">
        <v>0</v>
      </c>
      <c r="AI124" s="80" t="s">
        <v>254</v>
      </c>
      <c r="AJ124" s="80"/>
      <c r="AK124" s="85" t="s">
        <v>253</v>
      </c>
      <c r="AL124" s="80" t="b">
        <v>0</v>
      </c>
      <c r="AM124" s="80">
        <v>1</v>
      </c>
      <c r="AN124" s="85" t="s">
        <v>7972</v>
      </c>
      <c r="AO124" s="85" t="s">
        <v>259</v>
      </c>
      <c r="AP124" s="80" t="b">
        <v>0</v>
      </c>
      <c r="AQ124" s="85" t="s">
        <v>7972</v>
      </c>
      <c r="AR124" s="80" t="s">
        <v>212</v>
      </c>
      <c r="AS124" s="80">
        <v>0</v>
      </c>
      <c r="AT124" s="80">
        <v>0</v>
      </c>
      <c r="AU124" s="80"/>
      <c r="AV124" s="80"/>
      <c r="AW124" s="80"/>
      <c r="AX124" s="80"/>
      <c r="AY124" s="80"/>
      <c r="AZ124" s="80"/>
      <c r="BA124" s="80"/>
      <c r="BB124" s="80"/>
      <c r="BC124" s="80">
        <v>3</v>
      </c>
      <c r="BD124" s="79" t="str">
        <f>REPLACE(INDEX(GroupVertices[Group],MATCH(Edges99[[#This Row],[Vertex 1]],GroupVertices[Vertex],0)),1,1,"")</f>
        <v>2</v>
      </c>
      <c r="BE124" s="79" t="str">
        <f>REPLACE(INDEX(GroupVertices[Group],MATCH(Edges99[[#This Row],[Vertex 2]],GroupVertices[Vertex],0)),1,1,"")</f>
        <v>2</v>
      </c>
      <c r="BF124" s="49">
        <v>0</v>
      </c>
      <c r="BG124" s="50">
        <v>0</v>
      </c>
      <c r="BH124" s="49">
        <v>0</v>
      </c>
      <c r="BI124" s="50">
        <v>0</v>
      </c>
      <c r="BJ124" s="49">
        <v>0</v>
      </c>
      <c r="BK124" s="50">
        <v>0</v>
      </c>
      <c r="BL124" s="49">
        <v>27</v>
      </c>
      <c r="BM124" s="50">
        <v>100</v>
      </c>
      <c r="BN124" s="49">
        <v>27</v>
      </c>
    </row>
    <row r="125" spans="1:66" ht="15">
      <c r="A125" s="65" t="s">
        <v>7863</v>
      </c>
      <c r="B125" s="65" t="s">
        <v>7864</v>
      </c>
      <c r="C125" s="66"/>
      <c r="D125" s="67"/>
      <c r="E125" s="68"/>
      <c r="F125" s="69"/>
      <c r="G125" s="66"/>
      <c r="H125" s="70"/>
      <c r="I125" s="71"/>
      <c r="J125" s="71"/>
      <c r="K125" s="35" t="s">
        <v>66</v>
      </c>
      <c r="L125" s="78">
        <v>125</v>
      </c>
      <c r="M125" s="78"/>
      <c r="N125" s="73"/>
      <c r="O125" s="80" t="s">
        <v>252</v>
      </c>
      <c r="P125" s="82">
        <v>44392.26626157408</v>
      </c>
      <c r="Q125" s="80" t="s">
        <v>7882</v>
      </c>
      <c r="R125" s="80"/>
      <c r="S125" s="80"/>
      <c r="T125" s="85" t="s">
        <v>7900</v>
      </c>
      <c r="U125" s="80"/>
      <c r="V125" s="83" t="str">
        <f>HYPERLINK("https://pbs.twimg.com/profile_images/1323219034230444032/dZdxDJNv_normal.jpg")</f>
        <v>https://pbs.twimg.com/profile_images/1323219034230444032/dZdxDJNv_normal.jpg</v>
      </c>
      <c r="W125" s="82">
        <v>44392.26626157408</v>
      </c>
      <c r="X125" s="88">
        <v>44392</v>
      </c>
      <c r="Y125" s="85" t="s">
        <v>7773</v>
      </c>
      <c r="Z125" s="83" t="str">
        <f>HYPERLINK("https://twitter.com/albertoemachado/status/1415557598309351425")</f>
        <v>https://twitter.com/albertoemachado/status/1415557598309351425</v>
      </c>
      <c r="AA125" s="80"/>
      <c r="AB125" s="80"/>
      <c r="AC125" s="85" t="s">
        <v>7970</v>
      </c>
      <c r="AD125" s="80"/>
      <c r="AE125" s="80" t="b">
        <v>0</v>
      </c>
      <c r="AF125" s="80">
        <v>0</v>
      </c>
      <c r="AG125" s="85" t="s">
        <v>253</v>
      </c>
      <c r="AH125" s="80" t="b">
        <v>0</v>
      </c>
      <c r="AI125" s="80" t="s">
        <v>254</v>
      </c>
      <c r="AJ125" s="80"/>
      <c r="AK125" s="85" t="s">
        <v>253</v>
      </c>
      <c r="AL125" s="80" t="b">
        <v>0</v>
      </c>
      <c r="AM125" s="80">
        <v>2</v>
      </c>
      <c r="AN125" s="85" t="s">
        <v>7974</v>
      </c>
      <c r="AO125" s="85" t="s">
        <v>259</v>
      </c>
      <c r="AP125" s="80" t="b">
        <v>0</v>
      </c>
      <c r="AQ125" s="85" t="s">
        <v>7974</v>
      </c>
      <c r="AR125" s="80" t="s">
        <v>212</v>
      </c>
      <c r="AS125" s="80">
        <v>0</v>
      </c>
      <c r="AT125" s="80">
        <v>0</v>
      </c>
      <c r="AU125" s="80"/>
      <c r="AV125" s="80"/>
      <c r="AW125" s="80"/>
      <c r="AX125" s="80"/>
      <c r="AY125" s="80"/>
      <c r="AZ125" s="80"/>
      <c r="BA125" s="80"/>
      <c r="BB125" s="80"/>
      <c r="BC125" s="80">
        <v>3</v>
      </c>
      <c r="BD125" s="79" t="str">
        <f>REPLACE(INDEX(GroupVertices[Group],MATCH(Edges99[[#This Row],[Vertex 1]],GroupVertices[Vertex],0)),1,1,"")</f>
        <v>2</v>
      </c>
      <c r="BE125" s="79" t="str">
        <f>REPLACE(INDEX(GroupVertices[Group],MATCH(Edges99[[#This Row],[Vertex 2]],GroupVertices[Vertex],0)),1,1,"")</f>
        <v>2</v>
      </c>
      <c r="BF125" s="49">
        <v>0</v>
      </c>
      <c r="BG125" s="50">
        <v>0</v>
      </c>
      <c r="BH125" s="49">
        <v>0</v>
      </c>
      <c r="BI125" s="50">
        <v>0</v>
      </c>
      <c r="BJ125" s="49">
        <v>0</v>
      </c>
      <c r="BK125" s="50">
        <v>0</v>
      </c>
      <c r="BL125" s="49">
        <v>27</v>
      </c>
      <c r="BM125" s="50">
        <v>100</v>
      </c>
      <c r="BN125" s="49">
        <v>27</v>
      </c>
    </row>
    <row r="126" spans="1:66" ht="15">
      <c r="A126" s="65" t="s">
        <v>7863</v>
      </c>
      <c r="B126" s="65" t="s">
        <v>7864</v>
      </c>
      <c r="C126" s="66"/>
      <c r="D126" s="67"/>
      <c r="E126" s="68"/>
      <c r="F126" s="69"/>
      <c r="G126" s="66"/>
      <c r="H126" s="70"/>
      <c r="I126" s="71"/>
      <c r="J126" s="71"/>
      <c r="K126" s="35" t="s">
        <v>66</v>
      </c>
      <c r="L126" s="78">
        <v>126</v>
      </c>
      <c r="M126" s="78"/>
      <c r="N126" s="73"/>
      <c r="O126" s="80" t="s">
        <v>252</v>
      </c>
      <c r="P126" s="82">
        <v>44395.88319444445</v>
      </c>
      <c r="Q126" s="80" t="s">
        <v>7882</v>
      </c>
      <c r="R126" s="80"/>
      <c r="S126" s="80"/>
      <c r="T126" s="85" t="s">
        <v>7900</v>
      </c>
      <c r="U126" s="80"/>
      <c r="V126" s="83" t="str">
        <f>HYPERLINK("https://pbs.twimg.com/profile_images/1323219034230444032/dZdxDJNv_normal.jpg")</f>
        <v>https://pbs.twimg.com/profile_images/1323219034230444032/dZdxDJNv_normal.jpg</v>
      </c>
      <c r="W126" s="82">
        <v>44395.88319444445</v>
      </c>
      <c r="X126" s="88">
        <v>44395</v>
      </c>
      <c r="Y126" s="85" t="s">
        <v>7926</v>
      </c>
      <c r="Z126" s="83" t="str">
        <f>HYPERLINK("https://twitter.com/albertoemachado/status/1416868328786825219")</f>
        <v>https://twitter.com/albertoemachado/status/1416868328786825219</v>
      </c>
      <c r="AA126" s="80"/>
      <c r="AB126" s="80"/>
      <c r="AC126" s="85" t="s">
        <v>7971</v>
      </c>
      <c r="AD126" s="80"/>
      <c r="AE126" s="80" t="b">
        <v>0</v>
      </c>
      <c r="AF126" s="80">
        <v>0</v>
      </c>
      <c r="AG126" s="85" t="s">
        <v>253</v>
      </c>
      <c r="AH126" s="80" t="b">
        <v>0</v>
      </c>
      <c r="AI126" s="80" t="s">
        <v>254</v>
      </c>
      <c r="AJ126" s="80"/>
      <c r="AK126" s="85" t="s">
        <v>253</v>
      </c>
      <c r="AL126" s="80" t="b">
        <v>0</v>
      </c>
      <c r="AM126" s="80">
        <v>1</v>
      </c>
      <c r="AN126" s="85" t="s">
        <v>7978</v>
      </c>
      <c r="AO126" s="85" t="s">
        <v>259</v>
      </c>
      <c r="AP126" s="80" t="b">
        <v>0</v>
      </c>
      <c r="AQ126" s="85" t="s">
        <v>7978</v>
      </c>
      <c r="AR126" s="80" t="s">
        <v>212</v>
      </c>
      <c r="AS126" s="80">
        <v>0</v>
      </c>
      <c r="AT126" s="80">
        <v>0</v>
      </c>
      <c r="AU126" s="80"/>
      <c r="AV126" s="80"/>
      <c r="AW126" s="80"/>
      <c r="AX126" s="80"/>
      <c r="AY126" s="80"/>
      <c r="AZ126" s="80"/>
      <c r="BA126" s="80"/>
      <c r="BB126" s="80"/>
      <c r="BC126" s="80">
        <v>3</v>
      </c>
      <c r="BD126" s="79" t="str">
        <f>REPLACE(INDEX(GroupVertices[Group],MATCH(Edges99[[#This Row],[Vertex 1]],GroupVertices[Vertex],0)),1,1,"")</f>
        <v>2</v>
      </c>
      <c r="BE126" s="79" t="str">
        <f>REPLACE(INDEX(GroupVertices[Group],MATCH(Edges99[[#This Row],[Vertex 2]],GroupVertices[Vertex],0)),1,1,"")</f>
        <v>2</v>
      </c>
      <c r="BF126" s="49">
        <v>0</v>
      </c>
      <c r="BG126" s="50">
        <v>0</v>
      </c>
      <c r="BH126" s="49">
        <v>0</v>
      </c>
      <c r="BI126" s="50">
        <v>0</v>
      </c>
      <c r="BJ126" s="49">
        <v>0</v>
      </c>
      <c r="BK126" s="50">
        <v>0</v>
      </c>
      <c r="BL126" s="49">
        <v>27</v>
      </c>
      <c r="BM126" s="50">
        <v>100</v>
      </c>
      <c r="BN126" s="49">
        <v>27</v>
      </c>
    </row>
    <row r="127" spans="1:66" ht="15">
      <c r="A127" s="65" t="s">
        <v>7864</v>
      </c>
      <c r="B127" s="65" t="s">
        <v>7863</v>
      </c>
      <c r="C127" s="66"/>
      <c r="D127" s="67"/>
      <c r="E127" s="68"/>
      <c r="F127" s="69"/>
      <c r="G127" s="66"/>
      <c r="H127" s="70"/>
      <c r="I127" s="71"/>
      <c r="J127" s="71"/>
      <c r="K127" s="35" t="s">
        <v>66</v>
      </c>
      <c r="L127" s="78">
        <v>127</v>
      </c>
      <c r="M127" s="78"/>
      <c r="N127" s="73"/>
      <c r="O127" s="80" t="s">
        <v>250</v>
      </c>
      <c r="P127" s="82">
        <v>44389.36207175926</v>
      </c>
      <c r="Q127" s="80" t="s">
        <v>7882</v>
      </c>
      <c r="R127" s="80"/>
      <c r="S127" s="80"/>
      <c r="T127" s="85" t="s">
        <v>7900</v>
      </c>
      <c r="U127" s="80"/>
      <c r="V127" s="83" t="str">
        <f>HYPERLINK("https://pbs.twimg.com/profile_images/1361638888427683840/HqNlplM__normal.jpg")</f>
        <v>https://pbs.twimg.com/profile_images/1361638888427683840/HqNlplM__normal.jpg</v>
      </c>
      <c r="W127" s="82">
        <v>44389.36207175926</v>
      </c>
      <c r="X127" s="88">
        <v>44389</v>
      </c>
      <c r="Y127" s="85" t="s">
        <v>7816</v>
      </c>
      <c r="Z127" s="83" t="str">
        <f>HYPERLINK("https://twitter.com/eli_krumova/status/1414505154238468096")</f>
        <v>https://twitter.com/eli_krumova/status/1414505154238468096</v>
      </c>
      <c r="AA127" s="80"/>
      <c r="AB127" s="80"/>
      <c r="AC127" s="85" t="s">
        <v>7972</v>
      </c>
      <c r="AD127" s="80"/>
      <c r="AE127" s="80" t="b">
        <v>0</v>
      </c>
      <c r="AF127" s="80">
        <v>1</v>
      </c>
      <c r="AG127" s="85" t="s">
        <v>253</v>
      </c>
      <c r="AH127" s="80" t="b">
        <v>0</v>
      </c>
      <c r="AI127" s="80" t="s">
        <v>254</v>
      </c>
      <c r="AJ127" s="80"/>
      <c r="AK127" s="85" t="s">
        <v>253</v>
      </c>
      <c r="AL127" s="80" t="b">
        <v>0</v>
      </c>
      <c r="AM127" s="80">
        <v>1</v>
      </c>
      <c r="AN127" s="85" t="s">
        <v>253</v>
      </c>
      <c r="AO127" s="85" t="s">
        <v>259</v>
      </c>
      <c r="AP127" s="80" t="b">
        <v>0</v>
      </c>
      <c r="AQ127" s="85" t="s">
        <v>7972</v>
      </c>
      <c r="AR127" s="80" t="s">
        <v>252</v>
      </c>
      <c r="AS127" s="80">
        <v>0</v>
      </c>
      <c r="AT127" s="80">
        <v>0</v>
      </c>
      <c r="AU127" s="80"/>
      <c r="AV127" s="80"/>
      <c r="AW127" s="80"/>
      <c r="AX127" s="80"/>
      <c r="AY127" s="80"/>
      <c r="AZ127" s="80"/>
      <c r="BA127" s="80"/>
      <c r="BB127" s="80"/>
      <c r="BC127" s="80">
        <v>9</v>
      </c>
      <c r="BD127" s="79" t="str">
        <f>REPLACE(INDEX(GroupVertices[Group],MATCH(Edges99[[#This Row],[Vertex 1]],GroupVertices[Vertex],0)),1,1,"")</f>
        <v>2</v>
      </c>
      <c r="BE127" s="79" t="str">
        <f>REPLACE(INDEX(GroupVertices[Group],MATCH(Edges99[[#This Row],[Vertex 2]],GroupVertices[Vertex],0)),1,1,"")</f>
        <v>2</v>
      </c>
      <c r="BF127" s="49">
        <v>0</v>
      </c>
      <c r="BG127" s="50">
        <v>0</v>
      </c>
      <c r="BH127" s="49">
        <v>0</v>
      </c>
      <c r="BI127" s="50">
        <v>0</v>
      </c>
      <c r="BJ127" s="49">
        <v>0</v>
      </c>
      <c r="BK127" s="50">
        <v>0</v>
      </c>
      <c r="BL127" s="49">
        <v>27</v>
      </c>
      <c r="BM127" s="50">
        <v>100</v>
      </c>
      <c r="BN127" s="49">
        <v>27</v>
      </c>
    </row>
    <row r="128" spans="1:66" ht="15">
      <c r="A128" s="65" t="s">
        <v>7864</v>
      </c>
      <c r="B128" s="65" t="s">
        <v>7863</v>
      </c>
      <c r="C128" s="66"/>
      <c r="D128" s="67"/>
      <c r="E128" s="68"/>
      <c r="F128" s="69"/>
      <c r="G128" s="66"/>
      <c r="H128" s="70"/>
      <c r="I128" s="71"/>
      <c r="J128" s="71"/>
      <c r="K128" s="35" t="s">
        <v>66</v>
      </c>
      <c r="L128" s="78">
        <v>128</v>
      </c>
      <c r="M128" s="78"/>
      <c r="N128" s="73"/>
      <c r="O128" s="80" t="s">
        <v>250</v>
      </c>
      <c r="P128" s="82">
        <v>44390.375127314815</v>
      </c>
      <c r="Q128" s="80" t="s">
        <v>7882</v>
      </c>
      <c r="R128" s="80"/>
      <c r="S128" s="80"/>
      <c r="T128" s="85" t="s">
        <v>7900</v>
      </c>
      <c r="U128" s="80"/>
      <c r="V128" s="83" t="str">
        <f>HYPERLINK("https://pbs.twimg.com/profile_images/1361638888427683840/HqNlplM__normal.jpg")</f>
        <v>https://pbs.twimg.com/profile_images/1361638888427683840/HqNlplM__normal.jpg</v>
      </c>
      <c r="W128" s="82">
        <v>44390.375127314815</v>
      </c>
      <c r="X128" s="88">
        <v>44390</v>
      </c>
      <c r="Y128" s="85" t="s">
        <v>7819</v>
      </c>
      <c r="Z128" s="83" t="str">
        <f>HYPERLINK("https://twitter.com/eli_krumova/status/1414872270619783179")</f>
        <v>https://twitter.com/eli_krumova/status/1414872270619783179</v>
      </c>
      <c r="AA128" s="80"/>
      <c r="AB128" s="80"/>
      <c r="AC128" s="85" t="s">
        <v>7973</v>
      </c>
      <c r="AD128" s="80"/>
      <c r="AE128" s="80" t="b">
        <v>0</v>
      </c>
      <c r="AF128" s="80">
        <v>0</v>
      </c>
      <c r="AG128" s="85" t="s">
        <v>253</v>
      </c>
      <c r="AH128" s="80" t="b">
        <v>0</v>
      </c>
      <c r="AI128" s="80" t="s">
        <v>254</v>
      </c>
      <c r="AJ128" s="80"/>
      <c r="AK128" s="85" t="s">
        <v>253</v>
      </c>
      <c r="AL128" s="80" t="b">
        <v>0</v>
      </c>
      <c r="AM128" s="80">
        <v>1</v>
      </c>
      <c r="AN128" s="85" t="s">
        <v>253</v>
      </c>
      <c r="AO128" s="85" t="s">
        <v>259</v>
      </c>
      <c r="AP128" s="80" t="b">
        <v>0</v>
      </c>
      <c r="AQ128" s="85" t="s">
        <v>7973</v>
      </c>
      <c r="AR128" s="80" t="s">
        <v>212</v>
      </c>
      <c r="AS128" s="80">
        <v>0</v>
      </c>
      <c r="AT128" s="80">
        <v>0</v>
      </c>
      <c r="AU128" s="80"/>
      <c r="AV128" s="80"/>
      <c r="AW128" s="80"/>
      <c r="AX128" s="80"/>
      <c r="AY128" s="80"/>
      <c r="AZ128" s="80"/>
      <c r="BA128" s="80"/>
      <c r="BB128" s="80"/>
      <c r="BC128" s="80">
        <v>9</v>
      </c>
      <c r="BD128" s="79" t="str">
        <f>REPLACE(INDEX(GroupVertices[Group],MATCH(Edges99[[#This Row],[Vertex 1]],GroupVertices[Vertex],0)),1,1,"")</f>
        <v>2</v>
      </c>
      <c r="BE128" s="79" t="str">
        <f>REPLACE(INDEX(GroupVertices[Group],MATCH(Edges99[[#This Row],[Vertex 2]],GroupVertices[Vertex],0)),1,1,"")</f>
        <v>2</v>
      </c>
      <c r="BF128" s="49">
        <v>0</v>
      </c>
      <c r="BG128" s="50">
        <v>0</v>
      </c>
      <c r="BH128" s="49">
        <v>0</v>
      </c>
      <c r="BI128" s="50">
        <v>0</v>
      </c>
      <c r="BJ128" s="49">
        <v>0</v>
      </c>
      <c r="BK128" s="50">
        <v>0</v>
      </c>
      <c r="BL128" s="49">
        <v>27</v>
      </c>
      <c r="BM128" s="50">
        <v>100</v>
      </c>
      <c r="BN128" s="49">
        <v>27</v>
      </c>
    </row>
    <row r="129" spans="1:66" ht="15">
      <c r="A129" s="65" t="s">
        <v>7864</v>
      </c>
      <c r="B129" s="65" t="s">
        <v>7863</v>
      </c>
      <c r="C129" s="66"/>
      <c r="D129" s="67"/>
      <c r="E129" s="68"/>
      <c r="F129" s="69"/>
      <c r="G129" s="66"/>
      <c r="H129" s="70"/>
      <c r="I129" s="71"/>
      <c r="J129" s="71"/>
      <c r="K129" s="35" t="s">
        <v>66</v>
      </c>
      <c r="L129" s="78">
        <v>129</v>
      </c>
      <c r="M129" s="78"/>
      <c r="N129" s="73"/>
      <c r="O129" s="80" t="s">
        <v>250</v>
      </c>
      <c r="P129" s="82">
        <v>44391.366898148146</v>
      </c>
      <c r="Q129" s="80" t="s">
        <v>7882</v>
      </c>
      <c r="R129" s="80"/>
      <c r="S129" s="80"/>
      <c r="T129" s="85" t="s">
        <v>7900</v>
      </c>
      <c r="U129" s="80"/>
      <c r="V129" s="83" t="str">
        <f>HYPERLINK("https://pbs.twimg.com/profile_images/1361638888427683840/HqNlplM__normal.jpg")</f>
        <v>https://pbs.twimg.com/profile_images/1361638888427683840/HqNlplM__normal.jpg</v>
      </c>
      <c r="W129" s="82">
        <v>44391.366898148146</v>
      </c>
      <c r="X129" s="88">
        <v>44391</v>
      </c>
      <c r="Y129" s="85" t="s">
        <v>7927</v>
      </c>
      <c r="Z129" s="83" t="str">
        <f>HYPERLINK("https://twitter.com/eli_krumova/status/1415231676255543298")</f>
        <v>https://twitter.com/eli_krumova/status/1415231676255543298</v>
      </c>
      <c r="AA129" s="80"/>
      <c r="AB129" s="80"/>
      <c r="AC129" s="85" t="s">
        <v>7974</v>
      </c>
      <c r="AD129" s="80"/>
      <c r="AE129" s="80" t="b">
        <v>0</v>
      </c>
      <c r="AF129" s="80">
        <v>2</v>
      </c>
      <c r="AG129" s="85" t="s">
        <v>253</v>
      </c>
      <c r="AH129" s="80" t="b">
        <v>0</v>
      </c>
      <c r="AI129" s="80" t="s">
        <v>254</v>
      </c>
      <c r="AJ129" s="80"/>
      <c r="AK129" s="85" t="s">
        <v>253</v>
      </c>
      <c r="AL129" s="80" t="b">
        <v>0</v>
      </c>
      <c r="AM129" s="80">
        <v>2</v>
      </c>
      <c r="AN129" s="85" t="s">
        <v>253</v>
      </c>
      <c r="AO129" s="85" t="s">
        <v>259</v>
      </c>
      <c r="AP129" s="80" t="b">
        <v>0</v>
      </c>
      <c r="AQ129" s="85" t="s">
        <v>7974</v>
      </c>
      <c r="AR129" s="80" t="s">
        <v>212</v>
      </c>
      <c r="AS129" s="80">
        <v>0</v>
      </c>
      <c r="AT129" s="80">
        <v>0</v>
      </c>
      <c r="AU129" s="80"/>
      <c r="AV129" s="80"/>
      <c r="AW129" s="80"/>
      <c r="AX129" s="80"/>
      <c r="AY129" s="80"/>
      <c r="AZ129" s="80"/>
      <c r="BA129" s="80"/>
      <c r="BB129" s="80"/>
      <c r="BC129" s="80">
        <v>9</v>
      </c>
      <c r="BD129" s="79" t="str">
        <f>REPLACE(INDEX(GroupVertices[Group],MATCH(Edges99[[#This Row],[Vertex 1]],GroupVertices[Vertex],0)),1,1,"")</f>
        <v>2</v>
      </c>
      <c r="BE129" s="79" t="str">
        <f>REPLACE(INDEX(GroupVertices[Group],MATCH(Edges99[[#This Row],[Vertex 2]],GroupVertices[Vertex],0)),1,1,"")</f>
        <v>2</v>
      </c>
      <c r="BF129" s="49">
        <v>0</v>
      </c>
      <c r="BG129" s="50">
        <v>0</v>
      </c>
      <c r="BH129" s="49">
        <v>0</v>
      </c>
      <c r="BI129" s="50">
        <v>0</v>
      </c>
      <c r="BJ129" s="49">
        <v>0</v>
      </c>
      <c r="BK129" s="50">
        <v>0</v>
      </c>
      <c r="BL129" s="49">
        <v>27</v>
      </c>
      <c r="BM129" s="50">
        <v>100</v>
      </c>
      <c r="BN129" s="49">
        <v>27</v>
      </c>
    </row>
    <row r="130" spans="1:66" ht="15">
      <c r="A130" s="65" t="s">
        <v>7864</v>
      </c>
      <c r="B130" s="65" t="s">
        <v>7863</v>
      </c>
      <c r="C130" s="66"/>
      <c r="D130" s="67"/>
      <c r="E130" s="68"/>
      <c r="F130" s="69"/>
      <c r="G130" s="66"/>
      <c r="H130" s="70"/>
      <c r="I130" s="71"/>
      <c r="J130" s="71"/>
      <c r="K130" s="35" t="s">
        <v>66</v>
      </c>
      <c r="L130" s="78">
        <v>130</v>
      </c>
      <c r="M130" s="78"/>
      <c r="N130" s="73"/>
      <c r="O130" s="80" t="s">
        <v>250</v>
      </c>
      <c r="P130" s="82">
        <v>44392.35503472222</v>
      </c>
      <c r="Q130" s="80" t="s">
        <v>7882</v>
      </c>
      <c r="R130" s="80"/>
      <c r="S130" s="80"/>
      <c r="T130" s="85" t="s">
        <v>7900</v>
      </c>
      <c r="U130" s="80"/>
      <c r="V130" s="83" t="str">
        <f>HYPERLINK("https://pbs.twimg.com/profile_images/1361638888427683840/HqNlplM__normal.jpg")</f>
        <v>https://pbs.twimg.com/profile_images/1361638888427683840/HqNlplM__normal.jpg</v>
      </c>
      <c r="W130" s="82">
        <v>44392.35503472222</v>
      </c>
      <c r="X130" s="88">
        <v>44392</v>
      </c>
      <c r="Y130" s="85" t="s">
        <v>7817</v>
      </c>
      <c r="Z130" s="83" t="str">
        <f>HYPERLINK("https://twitter.com/eli_krumova/status/1415589768042270720")</f>
        <v>https://twitter.com/eli_krumova/status/1415589768042270720</v>
      </c>
      <c r="AA130" s="80"/>
      <c r="AB130" s="80"/>
      <c r="AC130" s="85" t="s">
        <v>7975</v>
      </c>
      <c r="AD130" s="80"/>
      <c r="AE130" s="80" t="b">
        <v>0</v>
      </c>
      <c r="AF130" s="80">
        <v>2</v>
      </c>
      <c r="AG130" s="85" t="s">
        <v>253</v>
      </c>
      <c r="AH130" s="80" t="b">
        <v>0</v>
      </c>
      <c r="AI130" s="80" t="s">
        <v>254</v>
      </c>
      <c r="AJ130" s="80"/>
      <c r="AK130" s="85" t="s">
        <v>253</v>
      </c>
      <c r="AL130" s="80" t="b">
        <v>0</v>
      </c>
      <c r="AM130" s="80">
        <v>1</v>
      </c>
      <c r="AN130" s="85" t="s">
        <v>253</v>
      </c>
      <c r="AO130" s="85" t="s">
        <v>259</v>
      </c>
      <c r="AP130" s="80" t="b">
        <v>0</v>
      </c>
      <c r="AQ130" s="85" t="s">
        <v>7975</v>
      </c>
      <c r="AR130" s="80" t="s">
        <v>212</v>
      </c>
      <c r="AS130" s="80">
        <v>0</v>
      </c>
      <c r="AT130" s="80">
        <v>0</v>
      </c>
      <c r="AU130" s="80"/>
      <c r="AV130" s="80"/>
      <c r="AW130" s="80"/>
      <c r="AX130" s="80"/>
      <c r="AY130" s="80"/>
      <c r="AZ130" s="80"/>
      <c r="BA130" s="80"/>
      <c r="BB130" s="80"/>
      <c r="BC130" s="80">
        <v>9</v>
      </c>
      <c r="BD130" s="79" t="str">
        <f>REPLACE(INDEX(GroupVertices[Group],MATCH(Edges99[[#This Row],[Vertex 1]],GroupVertices[Vertex],0)),1,1,"")</f>
        <v>2</v>
      </c>
      <c r="BE130" s="79" t="str">
        <f>REPLACE(INDEX(GroupVertices[Group],MATCH(Edges99[[#This Row],[Vertex 2]],GroupVertices[Vertex],0)),1,1,"")</f>
        <v>2</v>
      </c>
      <c r="BF130" s="49">
        <v>0</v>
      </c>
      <c r="BG130" s="50">
        <v>0</v>
      </c>
      <c r="BH130" s="49">
        <v>0</v>
      </c>
      <c r="BI130" s="50">
        <v>0</v>
      </c>
      <c r="BJ130" s="49">
        <v>0</v>
      </c>
      <c r="BK130" s="50">
        <v>0</v>
      </c>
      <c r="BL130" s="49">
        <v>27</v>
      </c>
      <c r="BM130" s="50">
        <v>100</v>
      </c>
      <c r="BN130" s="49">
        <v>27</v>
      </c>
    </row>
    <row r="131" spans="1:66" ht="15">
      <c r="A131" s="65" t="s">
        <v>7864</v>
      </c>
      <c r="B131" s="65" t="s">
        <v>7863</v>
      </c>
      <c r="C131" s="66"/>
      <c r="D131" s="67"/>
      <c r="E131" s="68"/>
      <c r="F131" s="69"/>
      <c r="G131" s="66"/>
      <c r="H131" s="70"/>
      <c r="I131" s="71"/>
      <c r="J131" s="71"/>
      <c r="K131" s="35" t="s">
        <v>66</v>
      </c>
      <c r="L131" s="78">
        <v>131</v>
      </c>
      <c r="M131" s="78"/>
      <c r="N131" s="73"/>
      <c r="O131" s="80" t="s">
        <v>250</v>
      </c>
      <c r="P131" s="82">
        <v>44393.72665509259</v>
      </c>
      <c r="Q131" s="80" t="s">
        <v>7882</v>
      </c>
      <c r="R131" s="80"/>
      <c r="S131" s="80"/>
      <c r="T131" s="85" t="s">
        <v>7900</v>
      </c>
      <c r="U131" s="80"/>
      <c r="V131" s="83" t="str">
        <f>HYPERLINK("https://pbs.twimg.com/profile_images/1361638888427683840/HqNlplM__normal.jpg")</f>
        <v>https://pbs.twimg.com/profile_images/1361638888427683840/HqNlplM__normal.jpg</v>
      </c>
      <c r="W131" s="82">
        <v>44393.72665509259</v>
      </c>
      <c r="X131" s="88">
        <v>44393</v>
      </c>
      <c r="Y131" s="85" t="s">
        <v>7928</v>
      </c>
      <c r="Z131" s="83" t="str">
        <f>HYPERLINK("https://twitter.com/eli_krumova/status/1416086825668681730")</f>
        <v>https://twitter.com/eli_krumova/status/1416086825668681730</v>
      </c>
      <c r="AA131" s="80"/>
      <c r="AB131" s="80"/>
      <c r="AC131" s="85" t="s">
        <v>7976</v>
      </c>
      <c r="AD131" s="80"/>
      <c r="AE131" s="80" t="b">
        <v>0</v>
      </c>
      <c r="AF131" s="80">
        <v>0</v>
      </c>
      <c r="AG131" s="85" t="s">
        <v>253</v>
      </c>
      <c r="AH131" s="80" t="b">
        <v>0</v>
      </c>
      <c r="AI131" s="80" t="s">
        <v>254</v>
      </c>
      <c r="AJ131" s="80"/>
      <c r="AK131" s="85" t="s">
        <v>253</v>
      </c>
      <c r="AL131" s="80" t="b">
        <v>0</v>
      </c>
      <c r="AM131" s="80">
        <v>0</v>
      </c>
      <c r="AN131" s="85" t="s">
        <v>253</v>
      </c>
      <c r="AO131" s="85" t="s">
        <v>259</v>
      </c>
      <c r="AP131" s="80" t="b">
        <v>0</v>
      </c>
      <c r="AQ131" s="85" t="s">
        <v>7976</v>
      </c>
      <c r="AR131" s="80" t="s">
        <v>212</v>
      </c>
      <c r="AS131" s="80">
        <v>0</v>
      </c>
      <c r="AT131" s="80">
        <v>0</v>
      </c>
      <c r="AU131" s="80"/>
      <c r="AV131" s="80"/>
      <c r="AW131" s="80"/>
      <c r="AX131" s="80"/>
      <c r="AY131" s="80"/>
      <c r="AZ131" s="80"/>
      <c r="BA131" s="80"/>
      <c r="BB131" s="80"/>
      <c r="BC131" s="80">
        <v>9</v>
      </c>
      <c r="BD131" s="79" t="str">
        <f>REPLACE(INDEX(GroupVertices[Group],MATCH(Edges99[[#This Row],[Vertex 1]],GroupVertices[Vertex],0)),1,1,"")</f>
        <v>2</v>
      </c>
      <c r="BE131" s="79" t="str">
        <f>REPLACE(INDEX(GroupVertices[Group],MATCH(Edges99[[#This Row],[Vertex 2]],GroupVertices[Vertex],0)),1,1,"")</f>
        <v>2</v>
      </c>
      <c r="BF131" s="49">
        <v>0</v>
      </c>
      <c r="BG131" s="50">
        <v>0</v>
      </c>
      <c r="BH131" s="49">
        <v>0</v>
      </c>
      <c r="BI131" s="50">
        <v>0</v>
      </c>
      <c r="BJ131" s="49">
        <v>0</v>
      </c>
      <c r="BK131" s="50">
        <v>0</v>
      </c>
      <c r="BL131" s="49">
        <v>27</v>
      </c>
      <c r="BM131" s="50">
        <v>100</v>
      </c>
      <c r="BN131" s="49">
        <v>27</v>
      </c>
    </row>
    <row r="132" spans="1:66" ht="15">
      <c r="A132" s="65" t="s">
        <v>7864</v>
      </c>
      <c r="B132" s="65" t="s">
        <v>7863</v>
      </c>
      <c r="C132" s="66"/>
      <c r="D132" s="67"/>
      <c r="E132" s="68"/>
      <c r="F132" s="69"/>
      <c r="G132" s="66"/>
      <c r="H132" s="70"/>
      <c r="I132" s="71"/>
      <c r="J132" s="71"/>
      <c r="K132" s="35" t="s">
        <v>66</v>
      </c>
      <c r="L132" s="78">
        <v>132</v>
      </c>
      <c r="M132" s="78"/>
      <c r="N132" s="73"/>
      <c r="O132" s="80" t="s">
        <v>250</v>
      </c>
      <c r="P132" s="82">
        <v>44394.703877314816</v>
      </c>
      <c r="Q132" s="80" t="s">
        <v>7882</v>
      </c>
      <c r="R132" s="80"/>
      <c r="S132" s="80"/>
      <c r="T132" s="85" t="s">
        <v>7900</v>
      </c>
      <c r="U132" s="80"/>
      <c r="V132" s="83" t="str">
        <f>HYPERLINK("https://pbs.twimg.com/profile_images/1361638888427683840/HqNlplM__normal.jpg")</f>
        <v>https://pbs.twimg.com/profile_images/1361638888427683840/HqNlplM__normal.jpg</v>
      </c>
      <c r="W132" s="82">
        <v>44394.703877314816</v>
      </c>
      <c r="X132" s="88">
        <v>44394</v>
      </c>
      <c r="Y132" s="85" t="s">
        <v>7929</v>
      </c>
      <c r="Z132" s="83" t="str">
        <f>HYPERLINK("https://twitter.com/eli_krumova/status/1416440958552616964")</f>
        <v>https://twitter.com/eli_krumova/status/1416440958552616964</v>
      </c>
      <c r="AA132" s="80"/>
      <c r="AB132" s="80"/>
      <c r="AC132" s="85" t="s">
        <v>7977</v>
      </c>
      <c r="AD132" s="80"/>
      <c r="AE132" s="80" t="b">
        <v>0</v>
      </c>
      <c r="AF132" s="80">
        <v>0</v>
      </c>
      <c r="AG132" s="85" t="s">
        <v>253</v>
      </c>
      <c r="AH132" s="80" t="b">
        <v>0</v>
      </c>
      <c r="AI132" s="80" t="s">
        <v>254</v>
      </c>
      <c r="AJ132" s="80"/>
      <c r="AK132" s="85" t="s">
        <v>253</v>
      </c>
      <c r="AL132" s="80" t="b">
        <v>0</v>
      </c>
      <c r="AM132" s="80">
        <v>0</v>
      </c>
      <c r="AN132" s="85" t="s">
        <v>253</v>
      </c>
      <c r="AO132" s="85" t="s">
        <v>259</v>
      </c>
      <c r="AP132" s="80" t="b">
        <v>0</v>
      </c>
      <c r="AQ132" s="85" t="s">
        <v>7977</v>
      </c>
      <c r="AR132" s="80" t="s">
        <v>212</v>
      </c>
      <c r="AS132" s="80">
        <v>0</v>
      </c>
      <c r="AT132" s="80">
        <v>0</v>
      </c>
      <c r="AU132" s="80"/>
      <c r="AV132" s="80"/>
      <c r="AW132" s="80"/>
      <c r="AX132" s="80"/>
      <c r="AY132" s="80"/>
      <c r="AZ132" s="80"/>
      <c r="BA132" s="80"/>
      <c r="BB132" s="80"/>
      <c r="BC132" s="80">
        <v>9</v>
      </c>
      <c r="BD132" s="79" t="str">
        <f>REPLACE(INDEX(GroupVertices[Group],MATCH(Edges99[[#This Row],[Vertex 1]],GroupVertices[Vertex],0)),1,1,"")</f>
        <v>2</v>
      </c>
      <c r="BE132" s="79" t="str">
        <f>REPLACE(INDEX(GroupVertices[Group],MATCH(Edges99[[#This Row],[Vertex 2]],GroupVertices[Vertex],0)),1,1,"")</f>
        <v>2</v>
      </c>
      <c r="BF132" s="49">
        <v>0</v>
      </c>
      <c r="BG132" s="50">
        <v>0</v>
      </c>
      <c r="BH132" s="49">
        <v>0</v>
      </c>
      <c r="BI132" s="50">
        <v>0</v>
      </c>
      <c r="BJ132" s="49">
        <v>0</v>
      </c>
      <c r="BK132" s="50">
        <v>0</v>
      </c>
      <c r="BL132" s="49">
        <v>27</v>
      </c>
      <c r="BM132" s="50">
        <v>100</v>
      </c>
      <c r="BN132" s="49">
        <v>27</v>
      </c>
    </row>
    <row r="133" spans="1:66" ht="15">
      <c r="A133" s="65" t="s">
        <v>7864</v>
      </c>
      <c r="B133" s="65" t="s">
        <v>7863</v>
      </c>
      <c r="C133" s="66"/>
      <c r="D133" s="67"/>
      <c r="E133" s="68"/>
      <c r="F133" s="69"/>
      <c r="G133" s="66"/>
      <c r="H133" s="70"/>
      <c r="I133" s="71"/>
      <c r="J133" s="71"/>
      <c r="K133" s="35" t="s">
        <v>66</v>
      </c>
      <c r="L133" s="78">
        <v>133</v>
      </c>
      <c r="M133" s="78"/>
      <c r="N133" s="73"/>
      <c r="O133" s="80" t="s">
        <v>250</v>
      </c>
      <c r="P133" s="82">
        <v>44395.696064814816</v>
      </c>
      <c r="Q133" s="80" t="s">
        <v>7882</v>
      </c>
      <c r="R133" s="80"/>
      <c r="S133" s="80"/>
      <c r="T133" s="85" t="s">
        <v>7900</v>
      </c>
      <c r="U133" s="80"/>
      <c r="V133" s="83" t="str">
        <f>HYPERLINK("https://pbs.twimg.com/profile_images/1361638888427683840/HqNlplM__normal.jpg")</f>
        <v>https://pbs.twimg.com/profile_images/1361638888427683840/HqNlplM__normal.jpg</v>
      </c>
      <c r="W133" s="82">
        <v>44395.696064814816</v>
      </c>
      <c r="X133" s="88">
        <v>44395</v>
      </c>
      <c r="Y133" s="85" t="s">
        <v>7930</v>
      </c>
      <c r="Z133" s="83" t="str">
        <f>HYPERLINK("https://twitter.com/eli_krumova/status/1416800515644592130")</f>
        <v>https://twitter.com/eli_krumova/status/1416800515644592130</v>
      </c>
      <c r="AA133" s="80"/>
      <c r="AB133" s="80"/>
      <c r="AC133" s="85" t="s">
        <v>7978</v>
      </c>
      <c r="AD133" s="80"/>
      <c r="AE133" s="80" t="b">
        <v>0</v>
      </c>
      <c r="AF133" s="80">
        <v>2</v>
      </c>
      <c r="AG133" s="85" t="s">
        <v>253</v>
      </c>
      <c r="AH133" s="80" t="b">
        <v>0</v>
      </c>
      <c r="AI133" s="80" t="s">
        <v>254</v>
      </c>
      <c r="AJ133" s="80"/>
      <c r="AK133" s="85" t="s">
        <v>253</v>
      </c>
      <c r="AL133" s="80" t="b">
        <v>0</v>
      </c>
      <c r="AM133" s="80">
        <v>1</v>
      </c>
      <c r="AN133" s="85" t="s">
        <v>253</v>
      </c>
      <c r="AO133" s="85" t="s">
        <v>259</v>
      </c>
      <c r="AP133" s="80" t="b">
        <v>0</v>
      </c>
      <c r="AQ133" s="85" t="s">
        <v>7978</v>
      </c>
      <c r="AR133" s="80" t="s">
        <v>212</v>
      </c>
      <c r="AS133" s="80">
        <v>0</v>
      </c>
      <c r="AT133" s="80">
        <v>0</v>
      </c>
      <c r="AU133" s="80"/>
      <c r="AV133" s="80"/>
      <c r="AW133" s="80"/>
      <c r="AX133" s="80"/>
      <c r="AY133" s="80"/>
      <c r="AZ133" s="80"/>
      <c r="BA133" s="80"/>
      <c r="BB133" s="80"/>
      <c r="BC133" s="80">
        <v>9</v>
      </c>
      <c r="BD133" s="79" t="str">
        <f>REPLACE(INDEX(GroupVertices[Group],MATCH(Edges99[[#This Row],[Vertex 1]],GroupVertices[Vertex],0)),1,1,"")</f>
        <v>2</v>
      </c>
      <c r="BE133" s="79" t="str">
        <f>REPLACE(INDEX(GroupVertices[Group],MATCH(Edges99[[#This Row],[Vertex 2]],GroupVertices[Vertex],0)),1,1,"")</f>
        <v>2</v>
      </c>
      <c r="BF133" s="49">
        <v>0</v>
      </c>
      <c r="BG133" s="50">
        <v>0</v>
      </c>
      <c r="BH133" s="49">
        <v>0</v>
      </c>
      <c r="BI133" s="50">
        <v>0</v>
      </c>
      <c r="BJ133" s="49">
        <v>0</v>
      </c>
      <c r="BK133" s="50">
        <v>0</v>
      </c>
      <c r="BL133" s="49">
        <v>27</v>
      </c>
      <c r="BM133" s="50">
        <v>100</v>
      </c>
      <c r="BN133" s="49">
        <v>27</v>
      </c>
    </row>
    <row r="134" spans="1:66" ht="15">
      <c r="A134" s="65" t="s">
        <v>7864</v>
      </c>
      <c r="B134" s="65" t="s">
        <v>7863</v>
      </c>
      <c r="C134" s="66"/>
      <c r="D134" s="67"/>
      <c r="E134" s="68"/>
      <c r="F134" s="69"/>
      <c r="G134" s="66"/>
      <c r="H134" s="70"/>
      <c r="I134" s="71"/>
      <c r="J134" s="71"/>
      <c r="K134" s="35" t="s">
        <v>66</v>
      </c>
      <c r="L134" s="78">
        <v>134</v>
      </c>
      <c r="M134" s="78"/>
      <c r="N134" s="73"/>
      <c r="O134" s="80" t="s">
        <v>250</v>
      </c>
      <c r="P134" s="82">
        <v>44396.76400462963</v>
      </c>
      <c r="Q134" s="80" t="s">
        <v>7882</v>
      </c>
      <c r="R134" s="80"/>
      <c r="S134" s="80"/>
      <c r="T134" s="85" t="s">
        <v>7900</v>
      </c>
      <c r="U134" s="80"/>
      <c r="V134" s="83" t="str">
        <f>HYPERLINK("https://pbs.twimg.com/profile_images/1361638888427683840/HqNlplM__normal.jpg")</f>
        <v>https://pbs.twimg.com/profile_images/1361638888427683840/HqNlplM__normal.jpg</v>
      </c>
      <c r="W134" s="82">
        <v>44396.76400462963</v>
      </c>
      <c r="X134" s="88">
        <v>44396</v>
      </c>
      <c r="Y134" s="85" t="s">
        <v>7931</v>
      </c>
      <c r="Z134" s="83" t="str">
        <f>HYPERLINK("https://twitter.com/eli_krumova/status/1417187523625988097")</f>
        <v>https://twitter.com/eli_krumova/status/1417187523625988097</v>
      </c>
      <c r="AA134" s="80"/>
      <c r="AB134" s="80"/>
      <c r="AC134" s="85" t="s">
        <v>7979</v>
      </c>
      <c r="AD134" s="80"/>
      <c r="AE134" s="80" t="b">
        <v>0</v>
      </c>
      <c r="AF134" s="80">
        <v>0</v>
      </c>
      <c r="AG134" s="85" t="s">
        <v>253</v>
      </c>
      <c r="AH134" s="80" t="b">
        <v>0</v>
      </c>
      <c r="AI134" s="80" t="s">
        <v>254</v>
      </c>
      <c r="AJ134" s="80"/>
      <c r="AK134" s="85" t="s">
        <v>253</v>
      </c>
      <c r="AL134" s="80" t="b">
        <v>0</v>
      </c>
      <c r="AM134" s="80">
        <v>4</v>
      </c>
      <c r="AN134" s="85" t="s">
        <v>253</v>
      </c>
      <c r="AO134" s="85" t="s">
        <v>259</v>
      </c>
      <c r="AP134" s="80" t="b">
        <v>0</v>
      </c>
      <c r="AQ134" s="85" t="s">
        <v>7979</v>
      </c>
      <c r="AR134" s="80" t="s">
        <v>212</v>
      </c>
      <c r="AS134" s="80">
        <v>0</v>
      </c>
      <c r="AT134" s="80">
        <v>0</v>
      </c>
      <c r="AU134" s="80"/>
      <c r="AV134" s="80"/>
      <c r="AW134" s="80"/>
      <c r="AX134" s="80"/>
      <c r="AY134" s="80"/>
      <c r="AZ134" s="80"/>
      <c r="BA134" s="80"/>
      <c r="BB134" s="80"/>
      <c r="BC134" s="80">
        <v>9</v>
      </c>
      <c r="BD134" s="79" t="str">
        <f>REPLACE(INDEX(GroupVertices[Group],MATCH(Edges99[[#This Row],[Vertex 1]],GroupVertices[Vertex],0)),1,1,"")</f>
        <v>2</v>
      </c>
      <c r="BE134" s="79" t="str">
        <f>REPLACE(INDEX(GroupVertices[Group],MATCH(Edges99[[#This Row],[Vertex 2]],GroupVertices[Vertex],0)),1,1,"")</f>
        <v>2</v>
      </c>
      <c r="BF134" s="49">
        <v>0</v>
      </c>
      <c r="BG134" s="50">
        <v>0</v>
      </c>
      <c r="BH134" s="49">
        <v>0</v>
      </c>
      <c r="BI134" s="50">
        <v>0</v>
      </c>
      <c r="BJ134" s="49">
        <v>0</v>
      </c>
      <c r="BK134" s="50">
        <v>0</v>
      </c>
      <c r="BL134" s="49">
        <v>27</v>
      </c>
      <c r="BM134" s="50">
        <v>100</v>
      </c>
      <c r="BN134" s="49">
        <v>27</v>
      </c>
    </row>
    <row r="135" spans="1:66" ht="15">
      <c r="A135" s="65" t="s">
        <v>7864</v>
      </c>
      <c r="B135" s="65" t="s">
        <v>7863</v>
      </c>
      <c r="C135" s="66"/>
      <c r="D135" s="67"/>
      <c r="E135" s="68"/>
      <c r="F135" s="69"/>
      <c r="G135" s="66"/>
      <c r="H135" s="70"/>
      <c r="I135" s="71"/>
      <c r="J135" s="71"/>
      <c r="K135" s="35" t="s">
        <v>66</v>
      </c>
      <c r="L135" s="78">
        <v>135</v>
      </c>
      <c r="M135" s="78"/>
      <c r="N135" s="73"/>
      <c r="O135" s="80" t="s">
        <v>250</v>
      </c>
      <c r="P135" s="82">
        <v>44397.545625</v>
      </c>
      <c r="Q135" s="80" t="s">
        <v>7882</v>
      </c>
      <c r="R135" s="80"/>
      <c r="S135" s="80"/>
      <c r="T135" s="85" t="s">
        <v>7900</v>
      </c>
      <c r="U135" s="80"/>
      <c r="V135" s="83" t="str">
        <f>HYPERLINK("https://pbs.twimg.com/profile_images/1361638888427683840/HqNlplM__normal.jpg")</f>
        <v>https://pbs.twimg.com/profile_images/1361638888427683840/HqNlplM__normal.jpg</v>
      </c>
      <c r="W135" s="82">
        <v>44397.545625</v>
      </c>
      <c r="X135" s="88">
        <v>44397</v>
      </c>
      <c r="Y135" s="85" t="s">
        <v>7932</v>
      </c>
      <c r="Z135" s="83" t="str">
        <f>HYPERLINK("https://twitter.com/eli_krumova/status/1417470772239548427")</f>
        <v>https://twitter.com/eli_krumova/status/1417470772239548427</v>
      </c>
      <c r="AA135" s="80"/>
      <c r="AB135" s="80"/>
      <c r="AC135" s="85" t="s">
        <v>7980</v>
      </c>
      <c r="AD135" s="80"/>
      <c r="AE135" s="80" t="b">
        <v>0</v>
      </c>
      <c r="AF135" s="80">
        <v>0</v>
      </c>
      <c r="AG135" s="85" t="s">
        <v>253</v>
      </c>
      <c r="AH135" s="80" t="b">
        <v>0</v>
      </c>
      <c r="AI135" s="80" t="s">
        <v>254</v>
      </c>
      <c r="AJ135" s="80"/>
      <c r="AK135" s="85" t="s">
        <v>253</v>
      </c>
      <c r="AL135" s="80" t="b">
        <v>0</v>
      </c>
      <c r="AM135" s="80">
        <v>0</v>
      </c>
      <c r="AN135" s="85" t="s">
        <v>253</v>
      </c>
      <c r="AO135" s="85" t="s">
        <v>259</v>
      </c>
      <c r="AP135" s="80" t="b">
        <v>0</v>
      </c>
      <c r="AQ135" s="85" t="s">
        <v>7980</v>
      </c>
      <c r="AR135" s="80" t="s">
        <v>212</v>
      </c>
      <c r="AS135" s="80">
        <v>0</v>
      </c>
      <c r="AT135" s="80">
        <v>0</v>
      </c>
      <c r="AU135" s="80"/>
      <c r="AV135" s="80"/>
      <c r="AW135" s="80"/>
      <c r="AX135" s="80"/>
      <c r="AY135" s="80"/>
      <c r="AZ135" s="80"/>
      <c r="BA135" s="80"/>
      <c r="BB135" s="80"/>
      <c r="BC135" s="80">
        <v>9</v>
      </c>
      <c r="BD135" s="79" t="str">
        <f>REPLACE(INDEX(GroupVertices[Group],MATCH(Edges99[[#This Row],[Vertex 1]],GroupVertices[Vertex],0)),1,1,"")</f>
        <v>2</v>
      </c>
      <c r="BE135" s="79" t="str">
        <f>REPLACE(INDEX(GroupVertices[Group],MATCH(Edges99[[#This Row],[Vertex 2]],GroupVertices[Vertex],0)),1,1,"")</f>
        <v>2</v>
      </c>
      <c r="BF135" s="49">
        <v>0</v>
      </c>
      <c r="BG135" s="50">
        <v>0</v>
      </c>
      <c r="BH135" s="49">
        <v>0</v>
      </c>
      <c r="BI135" s="50">
        <v>0</v>
      </c>
      <c r="BJ135" s="49">
        <v>0</v>
      </c>
      <c r="BK135" s="50">
        <v>0</v>
      </c>
      <c r="BL135" s="49">
        <v>27</v>
      </c>
      <c r="BM135" s="50">
        <v>100</v>
      </c>
      <c r="BN135" s="49">
        <v>27</v>
      </c>
    </row>
    <row r="136" spans="1:66" ht="15">
      <c r="A136" s="65" t="s">
        <v>7865</v>
      </c>
      <c r="B136" s="65" t="s">
        <v>7868</v>
      </c>
      <c r="C136" s="66"/>
      <c r="D136" s="67"/>
      <c r="E136" s="68"/>
      <c r="F136" s="69"/>
      <c r="G136" s="66"/>
      <c r="H136" s="70"/>
      <c r="I136" s="71"/>
      <c r="J136" s="71"/>
      <c r="K136" s="35" t="s">
        <v>65</v>
      </c>
      <c r="L136" s="78">
        <v>136</v>
      </c>
      <c r="M136" s="78"/>
      <c r="N136" s="73"/>
      <c r="O136" s="80" t="s">
        <v>250</v>
      </c>
      <c r="P136" s="82">
        <v>44390.079201388886</v>
      </c>
      <c r="Q136" s="80" t="s">
        <v>7891</v>
      </c>
      <c r="R136" s="83" t="str">
        <f>HYPERLINK("https://vivianfrancos.com/conoce-las-metricas-de-un-hashtag-antes-de-interactuar-con-sus-audiencias/")</f>
        <v>https://vivianfrancos.com/conoce-las-metricas-de-un-hashtag-antes-de-interactuar-con-sus-audiencias/</v>
      </c>
      <c r="S136" s="80" t="s">
        <v>7895</v>
      </c>
      <c r="T136" s="85" t="s">
        <v>7897</v>
      </c>
      <c r="U136" s="80"/>
      <c r="V136" s="83" t="str">
        <f>HYPERLINK("https://pbs.twimg.com/profile_images/865682632763482113/oHOH2wdg_normal.jpg")</f>
        <v>https://pbs.twimg.com/profile_images/865682632763482113/oHOH2wdg_normal.jpg</v>
      </c>
      <c r="W136" s="82">
        <v>44390.079201388886</v>
      </c>
      <c r="X136" s="88">
        <v>44390</v>
      </c>
      <c r="Y136" s="85" t="s">
        <v>7933</v>
      </c>
      <c r="Z136" s="83" t="str">
        <f>HYPERLINK("https://twitter.com/bloguers_net/status/1414765031837872136")</f>
        <v>https://twitter.com/bloguers_net/status/1414765031837872136</v>
      </c>
      <c r="AA136" s="80"/>
      <c r="AB136" s="80"/>
      <c r="AC136" s="85" t="s">
        <v>7981</v>
      </c>
      <c r="AD136" s="80"/>
      <c r="AE136" s="80" t="b">
        <v>0</v>
      </c>
      <c r="AF136" s="80">
        <v>2</v>
      </c>
      <c r="AG136" s="85" t="s">
        <v>253</v>
      </c>
      <c r="AH136" s="80" t="b">
        <v>0</v>
      </c>
      <c r="AI136" s="80" t="s">
        <v>256</v>
      </c>
      <c r="AJ136" s="80"/>
      <c r="AK136" s="85" t="s">
        <v>253</v>
      </c>
      <c r="AL136" s="80" t="b">
        <v>0</v>
      </c>
      <c r="AM136" s="80">
        <v>1</v>
      </c>
      <c r="AN136" s="85" t="s">
        <v>253</v>
      </c>
      <c r="AO136" s="85" t="s">
        <v>7987</v>
      </c>
      <c r="AP136" s="80" t="b">
        <v>0</v>
      </c>
      <c r="AQ136" s="85" t="s">
        <v>7981</v>
      </c>
      <c r="AR136" s="80" t="s">
        <v>212</v>
      </c>
      <c r="AS136" s="80">
        <v>0</v>
      </c>
      <c r="AT136" s="80">
        <v>0</v>
      </c>
      <c r="AU136" s="80"/>
      <c r="AV136" s="80"/>
      <c r="AW136" s="80"/>
      <c r="AX136" s="80"/>
      <c r="AY136" s="80"/>
      <c r="AZ136" s="80"/>
      <c r="BA136" s="80"/>
      <c r="BB136" s="80"/>
      <c r="BC136" s="80">
        <v>3</v>
      </c>
      <c r="BD136" s="79" t="str">
        <f>REPLACE(INDEX(GroupVertices[Group],MATCH(Edges99[[#This Row],[Vertex 1]],GroupVertices[Vertex],0)),1,1,"")</f>
        <v>1</v>
      </c>
      <c r="BE136" s="79" t="str">
        <f>REPLACE(INDEX(GroupVertices[Group],MATCH(Edges99[[#This Row],[Vertex 2]],GroupVertices[Vertex],0)),1,1,"")</f>
        <v>1</v>
      </c>
      <c r="BF136" s="49">
        <v>0</v>
      </c>
      <c r="BG136" s="50">
        <v>0</v>
      </c>
      <c r="BH136" s="49">
        <v>0</v>
      </c>
      <c r="BI136" s="50">
        <v>0</v>
      </c>
      <c r="BJ136" s="49">
        <v>0</v>
      </c>
      <c r="BK136" s="50">
        <v>0</v>
      </c>
      <c r="BL136" s="49">
        <v>17</v>
      </c>
      <c r="BM136" s="50">
        <v>100</v>
      </c>
      <c r="BN136" s="49">
        <v>17</v>
      </c>
    </row>
    <row r="137" spans="1:66" ht="15">
      <c r="A137" s="65" t="s">
        <v>7865</v>
      </c>
      <c r="B137" s="65" t="s">
        <v>7868</v>
      </c>
      <c r="C137" s="66"/>
      <c r="D137" s="67"/>
      <c r="E137" s="68"/>
      <c r="F137" s="69"/>
      <c r="G137" s="66"/>
      <c r="H137" s="70"/>
      <c r="I137" s="71"/>
      <c r="J137" s="71"/>
      <c r="K137" s="35" t="s">
        <v>65</v>
      </c>
      <c r="L137" s="78">
        <v>137</v>
      </c>
      <c r="M137" s="78"/>
      <c r="N137" s="73"/>
      <c r="O137" s="80" t="s">
        <v>250</v>
      </c>
      <c r="P137" s="82">
        <v>44397.49859953704</v>
      </c>
      <c r="Q137" s="80" t="s">
        <v>7892</v>
      </c>
      <c r="R137" s="83" t="str">
        <f>HYPERLINK("https://vivianfrancos.com/ebook-como-encontrar-los-hashtags-mas-potentes-en-linkedin/")</f>
        <v>https://vivianfrancos.com/ebook-como-encontrar-los-hashtags-mas-potentes-en-linkedin/</v>
      </c>
      <c r="S137" s="80" t="s">
        <v>7895</v>
      </c>
      <c r="T137" s="85" t="s">
        <v>7904</v>
      </c>
      <c r="U137" s="80"/>
      <c r="V137" s="83" t="str">
        <f>HYPERLINK("https://pbs.twimg.com/profile_images/865682632763482113/oHOH2wdg_normal.jpg")</f>
        <v>https://pbs.twimg.com/profile_images/865682632763482113/oHOH2wdg_normal.jpg</v>
      </c>
      <c r="W137" s="82">
        <v>44397.49859953704</v>
      </c>
      <c r="X137" s="88">
        <v>44397</v>
      </c>
      <c r="Y137" s="85" t="s">
        <v>7934</v>
      </c>
      <c r="Z137" s="83" t="str">
        <f>HYPERLINK("https://twitter.com/bloguers_net/status/1417453734058205203")</f>
        <v>https://twitter.com/bloguers_net/status/1417453734058205203</v>
      </c>
      <c r="AA137" s="80"/>
      <c r="AB137" s="80"/>
      <c r="AC137" s="85" t="s">
        <v>7982</v>
      </c>
      <c r="AD137" s="80"/>
      <c r="AE137" s="80" t="b">
        <v>0</v>
      </c>
      <c r="AF137" s="80">
        <v>1</v>
      </c>
      <c r="AG137" s="85" t="s">
        <v>253</v>
      </c>
      <c r="AH137" s="80" t="b">
        <v>0</v>
      </c>
      <c r="AI137" s="80" t="s">
        <v>256</v>
      </c>
      <c r="AJ137" s="80"/>
      <c r="AK137" s="85" t="s">
        <v>253</v>
      </c>
      <c r="AL137" s="80" t="b">
        <v>0</v>
      </c>
      <c r="AM137" s="80">
        <v>1</v>
      </c>
      <c r="AN137" s="85" t="s">
        <v>253</v>
      </c>
      <c r="AO137" s="85" t="s">
        <v>7987</v>
      </c>
      <c r="AP137" s="80" t="b">
        <v>0</v>
      </c>
      <c r="AQ137" s="85" t="s">
        <v>7982</v>
      </c>
      <c r="AR137" s="80" t="s">
        <v>212</v>
      </c>
      <c r="AS137" s="80">
        <v>0</v>
      </c>
      <c r="AT137" s="80">
        <v>0</v>
      </c>
      <c r="AU137" s="80"/>
      <c r="AV137" s="80"/>
      <c r="AW137" s="80"/>
      <c r="AX137" s="80"/>
      <c r="AY137" s="80"/>
      <c r="AZ137" s="80"/>
      <c r="BA137" s="80"/>
      <c r="BB137" s="80"/>
      <c r="BC137" s="80">
        <v>3</v>
      </c>
      <c r="BD137" s="79" t="str">
        <f>REPLACE(INDEX(GroupVertices[Group],MATCH(Edges99[[#This Row],[Vertex 1]],GroupVertices[Vertex],0)),1,1,"")</f>
        <v>1</v>
      </c>
      <c r="BE137" s="79" t="str">
        <f>REPLACE(INDEX(GroupVertices[Group],MATCH(Edges99[[#This Row],[Vertex 2]],GroupVertices[Vertex],0)),1,1,"")</f>
        <v>1</v>
      </c>
      <c r="BF137" s="49">
        <v>0</v>
      </c>
      <c r="BG137" s="50">
        <v>0</v>
      </c>
      <c r="BH137" s="49">
        <v>0</v>
      </c>
      <c r="BI137" s="50">
        <v>0</v>
      </c>
      <c r="BJ137" s="49">
        <v>0</v>
      </c>
      <c r="BK137" s="50">
        <v>0</v>
      </c>
      <c r="BL137" s="49">
        <v>33</v>
      </c>
      <c r="BM137" s="50">
        <v>100</v>
      </c>
      <c r="BN137" s="49">
        <v>33</v>
      </c>
    </row>
    <row r="138" spans="1:66" ht="15">
      <c r="A138" s="65" t="s">
        <v>7865</v>
      </c>
      <c r="B138" s="65" t="s">
        <v>7868</v>
      </c>
      <c r="C138" s="66"/>
      <c r="D138" s="67"/>
      <c r="E138" s="68"/>
      <c r="F138" s="69"/>
      <c r="G138" s="66"/>
      <c r="H138" s="70"/>
      <c r="I138" s="71"/>
      <c r="J138" s="71"/>
      <c r="K138" s="35" t="s">
        <v>65</v>
      </c>
      <c r="L138" s="78">
        <v>138</v>
      </c>
      <c r="M138" s="78"/>
      <c r="N138" s="73"/>
      <c r="O138" s="80" t="s">
        <v>250</v>
      </c>
      <c r="P138" s="82">
        <v>44397.565300925926</v>
      </c>
      <c r="Q138" s="80" t="s">
        <v>7893</v>
      </c>
      <c r="R138" s="83" t="str">
        <f>HYPERLINK("https://vivianfrancos.com/ebook-como-encontrar-los-hashtags-mas-potentes-en-linkedin/")</f>
        <v>https://vivianfrancos.com/ebook-como-encontrar-los-hashtags-mas-potentes-en-linkedin/</v>
      </c>
      <c r="S138" s="80" t="s">
        <v>7895</v>
      </c>
      <c r="T138" s="85" t="s">
        <v>7905</v>
      </c>
      <c r="U138" s="80"/>
      <c r="V138" s="83" t="str">
        <f>HYPERLINK("https://pbs.twimg.com/profile_images/865682632763482113/oHOH2wdg_normal.jpg")</f>
        <v>https://pbs.twimg.com/profile_images/865682632763482113/oHOH2wdg_normal.jpg</v>
      </c>
      <c r="W138" s="82">
        <v>44397.565300925926</v>
      </c>
      <c r="X138" s="88">
        <v>44397</v>
      </c>
      <c r="Y138" s="85" t="s">
        <v>7935</v>
      </c>
      <c r="Z138" s="83" t="str">
        <f>HYPERLINK("https://twitter.com/bloguers_net/status/1417477903705575428")</f>
        <v>https://twitter.com/bloguers_net/status/1417477903705575428</v>
      </c>
      <c r="AA138" s="80"/>
      <c r="AB138" s="80"/>
      <c r="AC138" s="85" t="s">
        <v>7983</v>
      </c>
      <c r="AD138" s="80"/>
      <c r="AE138" s="80" t="b">
        <v>0</v>
      </c>
      <c r="AF138" s="80">
        <v>2</v>
      </c>
      <c r="AG138" s="85" t="s">
        <v>253</v>
      </c>
      <c r="AH138" s="80" t="b">
        <v>0</v>
      </c>
      <c r="AI138" s="80" t="s">
        <v>256</v>
      </c>
      <c r="AJ138" s="80"/>
      <c r="AK138" s="85" t="s">
        <v>253</v>
      </c>
      <c r="AL138" s="80" t="b">
        <v>0</v>
      </c>
      <c r="AM138" s="80">
        <v>2</v>
      </c>
      <c r="AN138" s="85" t="s">
        <v>253</v>
      </c>
      <c r="AO138" s="85" t="s">
        <v>7987</v>
      </c>
      <c r="AP138" s="80" t="b">
        <v>0</v>
      </c>
      <c r="AQ138" s="85" t="s">
        <v>7983</v>
      </c>
      <c r="AR138" s="80" t="s">
        <v>212</v>
      </c>
      <c r="AS138" s="80">
        <v>0</v>
      </c>
      <c r="AT138" s="80">
        <v>0</v>
      </c>
      <c r="AU138" s="80"/>
      <c r="AV138" s="80"/>
      <c r="AW138" s="80"/>
      <c r="AX138" s="80"/>
      <c r="AY138" s="80"/>
      <c r="AZ138" s="80"/>
      <c r="BA138" s="80"/>
      <c r="BB138" s="80"/>
      <c r="BC138" s="80">
        <v>3</v>
      </c>
      <c r="BD138" s="79" t="str">
        <f>REPLACE(INDEX(GroupVertices[Group],MATCH(Edges99[[#This Row],[Vertex 1]],GroupVertices[Vertex],0)),1,1,"")</f>
        <v>1</v>
      </c>
      <c r="BE138" s="79" t="str">
        <f>REPLACE(INDEX(GroupVertices[Group],MATCH(Edges99[[#This Row],[Vertex 2]],GroupVertices[Vertex],0)),1,1,"")</f>
        <v>1</v>
      </c>
      <c r="BF138" s="49">
        <v>0</v>
      </c>
      <c r="BG138" s="50">
        <v>0</v>
      </c>
      <c r="BH138" s="49">
        <v>0</v>
      </c>
      <c r="BI138" s="50">
        <v>0</v>
      </c>
      <c r="BJ138" s="49">
        <v>0</v>
      </c>
      <c r="BK138" s="50">
        <v>0</v>
      </c>
      <c r="BL138" s="49">
        <v>13</v>
      </c>
      <c r="BM138" s="50">
        <v>100</v>
      </c>
      <c r="BN138" s="49">
        <v>13</v>
      </c>
    </row>
    <row r="139" spans="1:66" ht="15">
      <c r="A139" s="65" t="s">
        <v>7866</v>
      </c>
      <c r="B139" s="65" t="s">
        <v>7868</v>
      </c>
      <c r="C139" s="66"/>
      <c r="D139" s="67"/>
      <c r="E139" s="68"/>
      <c r="F139" s="69"/>
      <c r="G139" s="66"/>
      <c r="H139" s="70"/>
      <c r="I139" s="71"/>
      <c r="J139" s="71"/>
      <c r="K139" s="35" t="s">
        <v>65</v>
      </c>
      <c r="L139" s="78">
        <v>139</v>
      </c>
      <c r="M139" s="78"/>
      <c r="N139" s="73"/>
      <c r="O139" s="80" t="s">
        <v>251</v>
      </c>
      <c r="P139" s="82">
        <v>44397.56582175926</v>
      </c>
      <c r="Q139" s="80" t="s">
        <v>7893</v>
      </c>
      <c r="R139" s="83" t="str">
        <f>HYPERLINK("https://vivianfrancos.com/ebook-como-encontrar-los-hashtags-mas-potentes-en-linkedin/")</f>
        <v>https://vivianfrancos.com/ebook-como-encontrar-los-hashtags-mas-potentes-en-linkedin/</v>
      </c>
      <c r="S139" s="80" t="s">
        <v>7895</v>
      </c>
      <c r="T139" s="85" t="s">
        <v>7905</v>
      </c>
      <c r="U139" s="80"/>
      <c r="V139" s="83" t="str">
        <f>HYPERLINK("https://pbs.twimg.com/profile_images/1414361605517856774/i0xelqVR_normal.jpg")</f>
        <v>https://pbs.twimg.com/profile_images/1414361605517856774/i0xelqVR_normal.jpg</v>
      </c>
      <c r="W139" s="82">
        <v>44397.56582175926</v>
      </c>
      <c r="X139" s="88">
        <v>44397</v>
      </c>
      <c r="Y139" s="85" t="s">
        <v>7936</v>
      </c>
      <c r="Z139" s="83" t="str">
        <f>HYPERLINK("https://twitter.com/yas_yasuok/status/1417478092289884164")</f>
        <v>https://twitter.com/yas_yasuok/status/1417478092289884164</v>
      </c>
      <c r="AA139" s="80"/>
      <c r="AB139" s="80"/>
      <c r="AC139" s="85" t="s">
        <v>7984</v>
      </c>
      <c r="AD139" s="80"/>
      <c r="AE139" s="80" t="b">
        <v>0</v>
      </c>
      <c r="AF139" s="80">
        <v>0</v>
      </c>
      <c r="AG139" s="85" t="s">
        <v>253</v>
      </c>
      <c r="AH139" s="80" t="b">
        <v>0</v>
      </c>
      <c r="AI139" s="80" t="s">
        <v>256</v>
      </c>
      <c r="AJ139" s="80"/>
      <c r="AK139" s="85" t="s">
        <v>253</v>
      </c>
      <c r="AL139" s="80" t="b">
        <v>0</v>
      </c>
      <c r="AM139" s="80">
        <v>2</v>
      </c>
      <c r="AN139" s="85" t="s">
        <v>7983</v>
      </c>
      <c r="AO139" s="85" t="s">
        <v>258</v>
      </c>
      <c r="AP139" s="80" t="b">
        <v>0</v>
      </c>
      <c r="AQ139" s="85" t="s">
        <v>7983</v>
      </c>
      <c r="AR139" s="80" t="s">
        <v>212</v>
      </c>
      <c r="AS139" s="80">
        <v>0</v>
      </c>
      <c r="AT139" s="80">
        <v>0</v>
      </c>
      <c r="AU139" s="80"/>
      <c r="AV139" s="80"/>
      <c r="AW139" s="80"/>
      <c r="AX139" s="80"/>
      <c r="AY139" s="80"/>
      <c r="AZ139" s="80"/>
      <c r="BA139" s="80"/>
      <c r="BB139" s="80"/>
      <c r="BC139" s="80">
        <v>1</v>
      </c>
      <c r="BD139" s="79" t="str">
        <f>REPLACE(INDEX(GroupVertices[Group],MATCH(Edges99[[#This Row],[Vertex 1]],GroupVertices[Vertex],0)),1,1,"")</f>
        <v>1</v>
      </c>
      <c r="BE139" s="79" t="str">
        <f>REPLACE(INDEX(GroupVertices[Group],MATCH(Edges99[[#This Row],[Vertex 2]],GroupVertices[Vertex],0)),1,1,"")</f>
        <v>1</v>
      </c>
      <c r="BF139" s="49"/>
      <c r="BG139" s="50"/>
      <c r="BH139" s="49"/>
      <c r="BI139" s="50"/>
      <c r="BJ139" s="49"/>
      <c r="BK139" s="50"/>
      <c r="BL139" s="49"/>
      <c r="BM139" s="50"/>
      <c r="BN139" s="49"/>
    </row>
    <row r="140" spans="1:66" ht="15">
      <c r="A140" s="65" t="s">
        <v>7866</v>
      </c>
      <c r="B140" s="65" t="s">
        <v>7865</v>
      </c>
      <c r="C140" s="66"/>
      <c r="D140" s="67"/>
      <c r="E140" s="68"/>
      <c r="F140" s="69"/>
      <c r="G140" s="66"/>
      <c r="H140" s="70"/>
      <c r="I140" s="71"/>
      <c r="J140" s="71"/>
      <c r="K140" s="35" t="s">
        <v>65</v>
      </c>
      <c r="L140" s="78">
        <v>140</v>
      </c>
      <c r="M140" s="78"/>
      <c r="N140" s="73"/>
      <c r="O140" s="80" t="s">
        <v>252</v>
      </c>
      <c r="P140" s="82">
        <v>44397.56582175926</v>
      </c>
      <c r="Q140" s="80" t="s">
        <v>7893</v>
      </c>
      <c r="R140" s="83" t="str">
        <f>HYPERLINK("https://vivianfrancos.com/ebook-como-encontrar-los-hashtags-mas-potentes-en-linkedin/")</f>
        <v>https://vivianfrancos.com/ebook-como-encontrar-los-hashtags-mas-potentes-en-linkedin/</v>
      </c>
      <c r="S140" s="80" t="s">
        <v>7895</v>
      </c>
      <c r="T140" s="85" t="s">
        <v>7905</v>
      </c>
      <c r="U140" s="80"/>
      <c r="V140" s="83" t="str">
        <f>HYPERLINK("https://pbs.twimg.com/profile_images/1414361605517856774/i0xelqVR_normal.jpg")</f>
        <v>https://pbs.twimg.com/profile_images/1414361605517856774/i0xelqVR_normal.jpg</v>
      </c>
      <c r="W140" s="82">
        <v>44397.56582175926</v>
      </c>
      <c r="X140" s="88">
        <v>44397</v>
      </c>
      <c r="Y140" s="85" t="s">
        <v>7936</v>
      </c>
      <c r="Z140" s="83" t="str">
        <f>HYPERLINK("https://twitter.com/yas_yasuok/status/1417478092289884164")</f>
        <v>https://twitter.com/yas_yasuok/status/1417478092289884164</v>
      </c>
      <c r="AA140" s="80"/>
      <c r="AB140" s="80"/>
      <c r="AC140" s="85" t="s">
        <v>7984</v>
      </c>
      <c r="AD140" s="80"/>
      <c r="AE140" s="80" t="b">
        <v>0</v>
      </c>
      <c r="AF140" s="80">
        <v>0</v>
      </c>
      <c r="AG140" s="85" t="s">
        <v>253</v>
      </c>
      <c r="AH140" s="80" t="b">
        <v>0</v>
      </c>
      <c r="AI140" s="80" t="s">
        <v>256</v>
      </c>
      <c r="AJ140" s="80"/>
      <c r="AK140" s="85" t="s">
        <v>253</v>
      </c>
      <c r="AL140" s="80" t="b">
        <v>0</v>
      </c>
      <c r="AM140" s="80">
        <v>2</v>
      </c>
      <c r="AN140" s="85" t="s">
        <v>7983</v>
      </c>
      <c r="AO140" s="85" t="s">
        <v>258</v>
      </c>
      <c r="AP140" s="80" t="b">
        <v>0</v>
      </c>
      <c r="AQ140" s="85" t="s">
        <v>7983</v>
      </c>
      <c r="AR140" s="80" t="s">
        <v>212</v>
      </c>
      <c r="AS140" s="80">
        <v>0</v>
      </c>
      <c r="AT140" s="80">
        <v>0</v>
      </c>
      <c r="AU140" s="80"/>
      <c r="AV140" s="80"/>
      <c r="AW140" s="80"/>
      <c r="AX140" s="80"/>
      <c r="AY140" s="80"/>
      <c r="AZ140" s="80"/>
      <c r="BA140" s="80"/>
      <c r="BB140" s="80"/>
      <c r="BC140" s="80">
        <v>1</v>
      </c>
      <c r="BD140" s="79" t="str">
        <f>REPLACE(INDEX(GroupVertices[Group],MATCH(Edges99[[#This Row],[Vertex 1]],GroupVertices[Vertex],0)),1,1,"")</f>
        <v>1</v>
      </c>
      <c r="BE140" s="79" t="str">
        <f>REPLACE(INDEX(GroupVertices[Group],MATCH(Edges99[[#This Row],[Vertex 2]],GroupVertices[Vertex],0)),1,1,"")</f>
        <v>1</v>
      </c>
      <c r="BF140" s="49">
        <v>0</v>
      </c>
      <c r="BG140" s="50">
        <v>0</v>
      </c>
      <c r="BH140" s="49">
        <v>0</v>
      </c>
      <c r="BI140" s="50">
        <v>0</v>
      </c>
      <c r="BJ140" s="49">
        <v>0</v>
      </c>
      <c r="BK140" s="50">
        <v>0</v>
      </c>
      <c r="BL140" s="49">
        <v>13</v>
      </c>
      <c r="BM140" s="50">
        <v>100</v>
      </c>
      <c r="BN140" s="49">
        <v>13</v>
      </c>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row r="32027" ht="15"/>
    <row r="32028" ht="15"/>
    <row r="32029" ht="15"/>
    <row r="32030" ht="15"/>
    <row r="32031" ht="15"/>
    <row r="32032" ht="15"/>
    <row r="32033" ht="15"/>
    <row r="32034" ht="15"/>
    <row r="32035" ht="15"/>
    <row r="32036" ht="15"/>
    <row r="32037" ht="15"/>
    <row r="32038" ht="15"/>
    <row r="32039" ht="15"/>
    <row r="32040" ht="15"/>
    <row r="32041" ht="15"/>
    <row r="32042" ht="15"/>
    <row r="32043" ht="15"/>
    <row r="32044" ht="15"/>
    <row r="32045" ht="15"/>
    <row r="32046" ht="15"/>
    <row r="32047" ht="15"/>
    <row r="32048" ht="15"/>
    <row r="32049" ht="15"/>
    <row r="32050" ht="15"/>
    <row r="32051" ht="15"/>
    <row r="32052" ht="15"/>
    <row r="32053" ht="15"/>
    <row r="32054" ht="15"/>
    <row r="32055" ht="15"/>
    <row r="32056" ht="15"/>
    <row r="32057" ht="15"/>
    <row r="32058" ht="15"/>
    <row r="32059" ht="15"/>
    <row r="32060" ht="15"/>
    <row r="32061" ht="15"/>
    <row r="32062" ht="15"/>
    <row r="32063" ht="15"/>
    <row r="32064" ht="15"/>
    <row r="32065" ht="15"/>
    <row r="32066" ht="15"/>
    <row r="32067" ht="15"/>
    <row r="32068" ht="15"/>
    <row r="32069" ht="15"/>
    <row r="32070" ht="15"/>
    <row r="32071" ht="15"/>
    <row r="32072" ht="15"/>
    <row r="32073" ht="15"/>
    <row r="32074" ht="15"/>
    <row r="32075" ht="15"/>
    <row r="32076" ht="15"/>
    <row r="32077" ht="15"/>
    <row r="32078" ht="15"/>
    <row r="32079" ht="15"/>
    <row r="32080" ht="15"/>
    <row r="32081" ht="15"/>
    <row r="32082" ht="15"/>
    <row r="32083" ht="15"/>
    <row r="32084" ht="15"/>
    <row r="32085" ht="15"/>
    <row r="32086" ht="15"/>
    <row r="32087" ht="15"/>
    <row r="32088" ht="15"/>
    <row r="32089" ht="15"/>
    <row r="32090" ht="15"/>
    <row r="32091" ht="15"/>
    <row r="32092" ht="15"/>
    <row r="32093" ht="15"/>
    <row r="32094" ht="15"/>
    <row r="32095" ht="15"/>
    <row r="32096" ht="15"/>
    <row r="32097" ht="15"/>
    <row r="32098" ht="15"/>
    <row r="32099" ht="15"/>
    <row r="32100" ht="15"/>
    <row r="32101" ht="15"/>
    <row r="32102" ht="15"/>
    <row r="32103" ht="15"/>
    <row r="32104" ht="15"/>
    <row r="32105" ht="15"/>
    <row r="32106" ht="15"/>
    <row r="32107" ht="15"/>
    <row r="32108" ht="15"/>
    <row r="32109" ht="15"/>
    <row r="32110" ht="15"/>
    <row r="32111" ht="15"/>
    <row r="32112" ht="15"/>
    <row r="32113" ht="15"/>
    <row r="32114" ht="15"/>
    <row r="32115" ht="15"/>
    <row r="32116" ht="15"/>
    <row r="32117" ht="15"/>
    <row r="32118" ht="15"/>
    <row r="32119" ht="15"/>
    <row r="32120" ht="15"/>
    <row r="32121" ht="15"/>
    <row r="32122" ht="15"/>
    <row r="32123" ht="15"/>
    <row r="32124" ht="15"/>
    <row r="32125" ht="15"/>
    <row r="32126" ht="15"/>
    <row r="32127" ht="15"/>
    <row r="32128" ht="15"/>
    <row r="32129" ht="15"/>
    <row r="32130" ht="15"/>
    <row r="32131" ht="15"/>
    <row r="32132" ht="15"/>
    <row r="32133" ht="15"/>
    <row r="32134" ht="15"/>
    <row r="32135" ht="15"/>
    <row r="32136" ht="15"/>
    <row r="32137" ht="15"/>
    <row r="32138" ht="15"/>
    <row r="32139" ht="15"/>
    <row r="32140" ht="15"/>
    <row r="32141" ht="15"/>
    <row r="32142" ht="15"/>
    <row r="32143" ht="15"/>
    <row r="32144" ht="15"/>
    <row r="32145" ht="15"/>
    <row r="32146" ht="15"/>
    <row r="32147" ht="15"/>
    <row r="32148" ht="15"/>
    <row r="32149" ht="15"/>
    <row r="32150" ht="15"/>
    <row r="32151" ht="15"/>
    <row r="32152" ht="15"/>
    <row r="32153" ht="15"/>
    <row r="32154" ht="15"/>
    <row r="32155" ht="15"/>
    <row r="32156" ht="15"/>
    <row r="32157" ht="15"/>
    <row r="32158" ht="15"/>
    <row r="32159" ht="15"/>
    <row r="32160" ht="15"/>
    <row r="32161" ht="15"/>
    <row r="32162" ht="15"/>
    <row r="32163" ht="15"/>
    <row r="32164" ht="15"/>
    <row r="32165" ht="15"/>
    <row r="32166" ht="15"/>
    <row r="32167" ht="15"/>
    <row r="32168" ht="15"/>
    <row r="32169" ht="15"/>
    <row r="32170" ht="15"/>
    <row r="32171" ht="15"/>
    <row r="32172" ht="15"/>
    <row r="32173" ht="15"/>
    <row r="32174" ht="15"/>
    <row r="32175" ht="15"/>
    <row r="32176" ht="15"/>
    <row r="32177" ht="15"/>
    <row r="32178" ht="15"/>
    <row r="32179" ht="15"/>
    <row r="32180" ht="15"/>
    <row r="32181" ht="15"/>
    <row r="32182" ht="15"/>
    <row r="32183" ht="15"/>
    <row r="32184" ht="15"/>
    <row r="32185" ht="15"/>
    <row r="32186" ht="15"/>
    <row r="32187" ht="15"/>
    <row r="32188" ht="15"/>
    <row r="32189" ht="15"/>
    <row r="32190" ht="15"/>
    <row r="32191" ht="15"/>
    <row r="32192" ht="15"/>
    <row r="32193" ht="15"/>
    <row r="32194" ht="15"/>
    <row r="32195" ht="15"/>
    <row r="32196" ht="15"/>
    <row r="32197" ht="15"/>
    <row r="32198" ht="15"/>
    <row r="32199" ht="15"/>
    <row r="32200" ht="15"/>
    <row r="32201" ht="15"/>
    <row r="32202" ht="15"/>
    <row r="32203" ht="15"/>
    <row r="32204" ht="15"/>
    <row r="32205" ht="15"/>
    <row r="32206" ht="15"/>
    <row r="32207" ht="15"/>
    <row r="32208" ht="15"/>
    <row r="32209" ht="15"/>
    <row r="32210" ht="15"/>
    <row r="32211" ht="15"/>
    <row r="32212" ht="15"/>
    <row r="32213" ht="15"/>
    <row r="32214" ht="15"/>
    <row r="32215" ht="15"/>
    <row r="32216" ht="15"/>
    <row r="32217" ht="15"/>
    <row r="32218" ht="15"/>
    <row r="32219" ht="15"/>
    <row r="32220" ht="15"/>
    <row r="32221" ht="15"/>
    <row r="32222" ht="15"/>
    <row r="32223" ht="15"/>
    <row r="32224" ht="15"/>
    <row r="32225" ht="15"/>
    <row r="32226" ht="15"/>
    <row r="32227" ht="15"/>
    <row r="32228" ht="15"/>
    <row r="32229" ht="15"/>
    <row r="32230" ht="15"/>
    <row r="32231" ht="15"/>
    <row r="32232" ht="15"/>
    <row r="32233" ht="15"/>
    <row r="32234" ht="15"/>
    <row r="32235" ht="15"/>
    <row r="32236" ht="15"/>
    <row r="32237" ht="15"/>
    <row r="32238" ht="15"/>
    <row r="32239" ht="15"/>
    <row r="32240" ht="15"/>
    <row r="32241" ht="15"/>
    <row r="32242" ht="15"/>
    <row r="32243" ht="15"/>
    <row r="32244" ht="15"/>
    <row r="32245" ht="15"/>
    <row r="32246" ht="15"/>
    <row r="32247" ht="15"/>
    <row r="32248" ht="15"/>
    <row r="32249" ht="15"/>
    <row r="32250" ht="15"/>
    <row r="32251" ht="15"/>
    <row r="32252" ht="15"/>
    <row r="32253" ht="15"/>
    <row r="32254" ht="15"/>
    <row r="32255" ht="15"/>
    <row r="32256" ht="15"/>
    <row r="32257" ht="15"/>
    <row r="32258" ht="15"/>
    <row r="32259" ht="15"/>
    <row r="32260" ht="15"/>
    <row r="32261" ht="15"/>
    <row r="32262" ht="15"/>
    <row r="32263" ht="15"/>
    <row r="32264" ht="15"/>
    <row r="32265" ht="15"/>
    <row r="32266" ht="15"/>
    <row r="32267" ht="15"/>
    <row r="32268" ht="15"/>
    <row r="32269" ht="15"/>
    <row r="32270" ht="15"/>
    <row r="32271" ht="15"/>
    <row r="32272" ht="15"/>
    <row r="32273" ht="15"/>
    <row r="32274" ht="15"/>
    <row r="32275" ht="15"/>
    <row r="32276" ht="15"/>
    <row r="32277" ht="15"/>
    <row r="32278" ht="15"/>
    <row r="32279" ht="15"/>
    <row r="32280" ht="15"/>
    <row r="32281" ht="15"/>
    <row r="32282" ht="15"/>
    <row r="32283" ht="15"/>
    <row r="32284" ht="15"/>
    <row r="32285" ht="15"/>
    <row r="32286" ht="15"/>
    <row r="32287" ht="15"/>
    <row r="32288" ht="15"/>
    <row r="32289" ht="15"/>
    <row r="32290" ht="15"/>
    <row r="32291" ht="15"/>
    <row r="32292" ht="15"/>
    <row r="32293" ht="15"/>
    <row r="32294" ht="15"/>
    <row r="32295" ht="15"/>
    <row r="32296" ht="15"/>
    <row r="32297" ht="15"/>
    <row r="32298" ht="15"/>
    <row r="32299" ht="15"/>
    <row r="32300" ht="15"/>
    <row r="32301" ht="15"/>
    <row r="32302" ht="15"/>
    <row r="32303" ht="15"/>
    <row r="32304" ht="15"/>
    <row r="32305" ht="15"/>
    <row r="32306" ht="15"/>
    <row r="32307" ht="15"/>
    <row r="32308" ht="15"/>
    <row r="32309" ht="15"/>
    <row r="32310" ht="15"/>
    <row r="32311" ht="15"/>
    <row r="32312" ht="15"/>
    <row r="32313" ht="15"/>
    <row r="32314" ht="15"/>
    <row r="32315" ht="15"/>
    <row r="32316" ht="15"/>
    <row r="32317" ht="15"/>
    <row r="32318" ht="15"/>
    <row r="32319" ht="15"/>
    <row r="32320" ht="15"/>
    <row r="32321" ht="15"/>
    <row r="32322" ht="15"/>
    <row r="32323" ht="15"/>
    <row r="32324" ht="15"/>
    <row r="32325" ht="15"/>
    <row r="32326" ht="15"/>
    <row r="32327" ht="15"/>
    <row r="32328" ht="15"/>
    <row r="32329" ht="15"/>
    <row r="32330" ht="15"/>
    <row r="32331" ht="15"/>
    <row r="32332" ht="15"/>
    <row r="32333" ht="15"/>
    <row r="32334" ht="15"/>
    <row r="32335" ht="15"/>
    <row r="32336" ht="15"/>
    <row r="32337" ht="15"/>
    <row r="32338" ht="15"/>
    <row r="32339" ht="15"/>
    <row r="32340" ht="15"/>
    <row r="32341" ht="15"/>
    <row r="32342" ht="15"/>
    <row r="32343" ht="15"/>
    <row r="32344" ht="15"/>
    <row r="32345" ht="15"/>
    <row r="32346" ht="15"/>
    <row r="32347" ht="15"/>
    <row r="32348" ht="15"/>
    <row r="32349" ht="15"/>
    <row r="32350" ht="15"/>
    <row r="32351" ht="15"/>
    <row r="32352" ht="15"/>
    <row r="32353" ht="15"/>
    <row r="32354" ht="15"/>
    <row r="32355" ht="15"/>
    <row r="32356" ht="15"/>
    <row r="32357" ht="15"/>
    <row r="32358" ht="15"/>
    <row r="32359" ht="15"/>
    <row r="32360" ht="15"/>
    <row r="32361" ht="15"/>
    <row r="32362" ht="15"/>
    <row r="32363" ht="15"/>
    <row r="32364" ht="15"/>
    <row r="32365" ht="15"/>
    <row r="32366" ht="15"/>
    <row r="32367" ht="15"/>
    <row r="32368" ht="15"/>
    <row r="32369" ht="15"/>
    <row r="32370" ht="15"/>
    <row r="32371" ht="15"/>
    <row r="32372" ht="15"/>
    <row r="32373" ht="15"/>
    <row r="32374" ht="15"/>
    <row r="32375" ht="15"/>
    <row r="32376" ht="15"/>
    <row r="32377" ht="15"/>
    <row r="32378" ht="15"/>
    <row r="32379" ht="15"/>
    <row r="32380" ht="15"/>
    <row r="32381" ht="15"/>
    <row r="32382" ht="15"/>
    <row r="32383" ht="15"/>
    <row r="32384" ht="15"/>
    <row r="32385" ht="15"/>
    <row r="32386" ht="15"/>
    <row r="32387" ht="15"/>
    <row r="32388" ht="15"/>
    <row r="32389" ht="15"/>
    <row r="32390" ht="15"/>
    <row r="32391" ht="15"/>
    <row r="32392" ht="15"/>
    <row r="32393" ht="15"/>
    <row r="32394" ht="15"/>
    <row r="32395" ht="15"/>
    <row r="32396" ht="15"/>
    <row r="32397" ht="15"/>
    <row r="32398" ht="15"/>
    <row r="32399" ht="15"/>
    <row r="32400" ht="15"/>
    <row r="32401" ht="15"/>
    <row r="32402" ht="15"/>
    <row r="32403" ht="15"/>
    <row r="32404" ht="15"/>
    <row r="32405" ht="15"/>
    <row r="32406" ht="15"/>
    <row r="32407" ht="15"/>
    <row r="32408" ht="15"/>
    <row r="32409" ht="15"/>
    <row r="32410" ht="15"/>
    <row r="32411" ht="15"/>
    <row r="32412" ht="15"/>
    <row r="32413" ht="15"/>
    <row r="32414" ht="15"/>
    <row r="32415" ht="15"/>
    <row r="32416" ht="15"/>
    <row r="32417" ht="15"/>
    <row r="32418" ht="15"/>
    <row r="32419" ht="15"/>
    <row r="32420" ht="15"/>
    <row r="32421" ht="15"/>
    <row r="32422" ht="15"/>
    <row r="32423" ht="15"/>
    <row r="32424" ht="15"/>
    <row r="32425" ht="15"/>
    <row r="32426" ht="15"/>
    <row r="32427" ht="15"/>
    <row r="32428" ht="15"/>
    <row r="32429" ht="15"/>
    <row r="32430" ht="15"/>
    <row r="32431" ht="15"/>
    <row r="32432" ht="15"/>
    <row r="32433" ht="15"/>
    <row r="32434" ht="15"/>
    <row r="32435" ht="15"/>
    <row r="32436" ht="15"/>
    <row r="32437" ht="15"/>
    <row r="32438" ht="15"/>
    <row r="32439" ht="15"/>
    <row r="32440" ht="15"/>
    <row r="32441" ht="15"/>
    <row r="32442" ht="15"/>
    <row r="32443" ht="15"/>
    <row r="32444" ht="15"/>
    <row r="32445" ht="15"/>
    <row r="32446" ht="15"/>
    <row r="32447" ht="15"/>
    <row r="32448" ht="15"/>
    <row r="32449" ht="15"/>
    <row r="32450" ht="15"/>
    <row r="32451" ht="15"/>
    <row r="32452" ht="15"/>
    <row r="32453" ht="15"/>
    <row r="32454" ht="15"/>
    <row r="32455" ht="15"/>
    <row r="32456" ht="15"/>
    <row r="32457" ht="15"/>
    <row r="32458" ht="15"/>
    <row r="32459" ht="15"/>
    <row r="32460" ht="15"/>
    <row r="32461" ht="15"/>
    <row r="32462" ht="15"/>
    <row r="32463" ht="15"/>
    <row r="32464" ht="15"/>
    <row r="32465" ht="15"/>
    <row r="32466" ht="15"/>
    <row r="32467" ht="15"/>
    <row r="32468" ht="15"/>
    <row r="32469" ht="15"/>
    <row r="32470" ht="15"/>
    <row r="32471" ht="15"/>
    <row r="32472" ht="15"/>
    <row r="32473" ht="15"/>
    <row r="32474" ht="15"/>
    <row r="32475" ht="15"/>
    <row r="32476" ht="15"/>
    <row r="32477" ht="15"/>
    <row r="32478" ht="15"/>
    <row r="32479" ht="15"/>
    <row r="32480" ht="15"/>
    <row r="32481" ht="15"/>
    <row r="32482" ht="15"/>
    <row r="32483" ht="15"/>
    <row r="32484" ht="15"/>
    <row r="32485" ht="15"/>
    <row r="32486" ht="15"/>
    <row r="32487" ht="15"/>
    <row r="32488" ht="15"/>
    <row r="32489" ht="15"/>
    <row r="32490" ht="15"/>
    <row r="32491" ht="15"/>
    <row r="32492" ht="15"/>
    <row r="32493" ht="15"/>
    <row r="32494" ht="15"/>
    <row r="32495" ht="15"/>
    <row r="32496" ht="15"/>
    <row r="32497" ht="15"/>
    <row r="32498" ht="15"/>
    <row r="32499" ht="15"/>
    <row r="32500" ht="15"/>
    <row r="32501" ht="15"/>
    <row r="32502" ht="15"/>
    <row r="32503" ht="15"/>
    <row r="32504" ht="15"/>
    <row r="32505" ht="15"/>
    <row r="32506" ht="15"/>
    <row r="32507" ht="15"/>
    <row r="32508" ht="15"/>
    <row r="32509" ht="15"/>
    <row r="32510" ht="15"/>
    <row r="32511" ht="15"/>
    <row r="32512" ht="15"/>
    <row r="32513" ht="15"/>
    <row r="32514" ht="15"/>
    <row r="32515" ht="15"/>
    <row r="32516" ht="15"/>
    <row r="32517" ht="15"/>
    <row r="32518" ht="15"/>
    <row r="32519" ht="15"/>
    <row r="32520" ht="15"/>
    <row r="32521" ht="15"/>
    <row r="32522" ht="15"/>
    <row r="32523" ht="15"/>
    <row r="32524" ht="15"/>
    <row r="32525" ht="15"/>
    <row r="32526" ht="15"/>
    <row r="32527" ht="15"/>
    <row r="32528" ht="15"/>
    <row r="32529" ht="15"/>
    <row r="32530" ht="15"/>
    <row r="32531" ht="15"/>
    <row r="32532" ht="15"/>
    <row r="32533" ht="15"/>
    <row r="32534" ht="15"/>
    <row r="32535" ht="15"/>
    <row r="32536" ht="15"/>
    <row r="32537" ht="15"/>
    <row r="32538" ht="15"/>
    <row r="32539" ht="15"/>
    <row r="32540" ht="15"/>
    <row r="32541" ht="15"/>
    <row r="32542" ht="15"/>
    <row r="32543" ht="15"/>
    <row r="32544" ht="15"/>
    <row r="32545" ht="15"/>
    <row r="32546" ht="15"/>
    <row r="32547" ht="15"/>
    <row r="32548" ht="15"/>
    <row r="32549" ht="15"/>
    <row r="32550" ht="15"/>
    <row r="32551" ht="15"/>
    <row r="32552" ht="15"/>
    <row r="32553" ht="15"/>
    <row r="32554" ht="15"/>
    <row r="32555" ht="15"/>
    <row r="32556" ht="15"/>
    <row r="32557" ht="15"/>
    <row r="32558" ht="15"/>
    <row r="32559" ht="15"/>
    <row r="32560" ht="15"/>
    <row r="32561" ht="15"/>
    <row r="32562" ht="15"/>
    <row r="32563" ht="15"/>
    <row r="32564" ht="15"/>
    <row r="32565" ht="15"/>
    <row r="32566" ht="15"/>
    <row r="32567" ht="15"/>
    <row r="32568" ht="15"/>
    <row r="32569" ht="15"/>
    <row r="32570" ht="15"/>
    <row r="32571" ht="15"/>
    <row r="32572" ht="15"/>
    <row r="32573" ht="15"/>
    <row r="32574" ht="15"/>
    <row r="32575" ht="15"/>
    <row r="32576" ht="15"/>
    <row r="32577" ht="15"/>
    <row r="32578" ht="15"/>
    <row r="32579" ht="15"/>
    <row r="32580" ht="15"/>
    <row r="32581" ht="15"/>
    <row r="32582" ht="15"/>
    <row r="32583" ht="15"/>
    <row r="32584" ht="15"/>
    <row r="32585" ht="15"/>
    <row r="32586" ht="15"/>
    <row r="32587" ht="15"/>
    <row r="32588" ht="15"/>
    <row r="32589" ht="15"/>
    <row r="32590" ht="15"/>
    <row r="32591" ht="15"/>
    <row r="32592" ht="15"/>
    <row r="32593" ht="15"/>
    <row r="32594" ht="15"/>
    <row r="32595" ht="15"/>
    <row r="32596" ht="15"/>
    <row r="32597" ht="15"/>
    <row r="32598" ht="15"/>
    <row r="32599" ht="15"/>
    <row r="32600" ht="15"/>
    <row r="32601" ht="15"/>
    <row r="32602" ht="15"/>
    <row r="32603" ht="15"/>
    <row r="32604" ht="15"/>
    <row r="32605" ht="15"/>
    <row r="32606" ht="15"/>
    <row r="32607" ht="15"/>
    <row r="32608" ht="15"/>
    <row r="32609" ht="15"/>
    <row r="32610" ht="15"/>
    <row r="32611" ht="15"/>
    <row r="32612" ht="15"/>
    <row r="32613" ht="15"/>
    <row r="32614" ht="15"/>
    <row r="32615" ht="15"/>
    <row r="32616" ht="15"/>
    <row r="32617" ht="15"/>
    <row r="32618" ht="15"/>
    <row r="32619" ht="15"/>
    <row r="32620" ht="15"/>
    <row r="32621" ht="15"/>
    <row r="32622" ht="15"/>
    <row r="32623" ht="15"/>
    <row r="32624" ht="15"/>
    <row r="32625" ht="15"/>
    <row r="32626" ht="15"/>
    <row r="32627" ht="15"/>
    <row r="32628" ht="15"/>
    <row r="32629" ht="15"/>
    <row r="32630" ht="15"/>
    <row r="32631" ht="15"/>
    <row r="32632" ht="15"/>
    <row r="32633" ht="15"/>
    <row r="32634" ht="15"/>
    <row r="32635" ht="15"/>
    <row r="32636" ht="15"/>
    <row r="32637" ht="15"/>
    <row r="32638" ht="15"/>
    <row r="32639" ht="15"/>
    <row r="32640" ht="15"/>
    <row r="32641" ht="15"/>
    <row r="32642" ht="15"/>
    <row r="32643" ht="15"/>
    <row r="32644" ht="15"/>
    <row r="32645" ht="15"/>
    <row r="32646" ht="15"/>
    <row r="32647" ht="15"/>
    <row r="32648" ht="15"/>
    <row r="32649" ht="15"/>
    <row r="32650" ht="15"/>
    <row r="32651" ht="15"/>
    <row r="32652" ht="15"/>
    <row r="32653" ht="15"/>
    <row r="32654" ht="15"/>
    <row r="32655" ht="15"/>
    <row r="32656" ht="15"/>
    <row r="32657" ht="15"/>
    <row r="32658" ht="15"/>
    <row r="32659" ht="15"/>
    <row r="32660" ht="15"/>
    <row r="32661" ht="15"/>
    <row r="32662" ht="15"/>
    <row r="32663" ht="15"/>
    <row r="32664" ht="15"/>
    <row r="32665" ht="15"/>
    <row r="32666" ht="15"/>
    <row r="32667" ht="15"/>
    <row r="32668" ht="15"/>
    <row r="32669" ht="15"/>
    <row r="32670" ht="15"/>
    <row r="32671" ht="15"/>
    <row r="32672" ht="15"/>
    <row r="32673" ht="15"/>
    <row r="32674" ht="15"/>
    <row r="32675" ht="15"/>
    <row r="32676" ht="15"/>
    <row r="32677" ht="15"/>
    <row r="32678" ht="15"/>
    <row r="32679" ht="15"/>
    <row r="32680" ht="15"/>
    <row r="32681" ht="15"/>
    <row r="32682" ht="15"/>
    <row r="32683" ht="15"/>
    <row r="32684" ht="15"/>
    <row r="32685" ht="15"/>
    <row r="32686" ht="15"/>
    <row r="32687" ht="15"/>
    <row r="32688" ht="15"/>
    <row r="32689" ht="15"/>
    <row r="32690" ht="15"/>
    <row r="32691" ht="15"/>
    <row r="32692" ht="15"/>
    <row r="32693" ht="15"/>
    <row r="32694" ht="15"/>
    <row r="32695" ht="15"/>
    <row r="32696" ht="15"/>
    <row r="32697" ht="15"/>
    <row r="32698" ht="15"/>
    <row r="32699" ht="15"/>
    <row r="32700" ht="15"/>
    <row r="32701" ht="15"/>
    <row r="32702" ht="15"/>
    <row r="32703" ht="15"/>
    <row r="32704" ht="15"/>
    <row r="32705" ht="15"/>
    <row r="32706" ht="15"/>
    <row r="32707" ht="15"/>
    <row r="32708" ht="15"/>
    <row r="32709" ht="15"/>
    <row r="32710" ht="15"/>
    <row r="32711" ht="15"/>
    <row r="32712" ht="15"/>
    <row r="32713" ht="15"/>
    <row r="32714" ht="15"/>
    <row r="32715" ht="15"/>
    <row r="32716" ht="15"/>
    <row r="32717" ht="15"/>
    <row r="32718" ht="15"/>
    <row r="32719" ht="15"/>
    <row r="32720" ht="15"/>
    <row r="32721" ht="15"/>
    <row r="32722" ht="15"/>
    <row r="32723" ht="15"/>
    <row r="32724" ht="15"/>
    <row r="32725" ht="15"/>
    <row r="32726" ht="15"/>
    <row r="32727" ht="15"/>
    <row r="32728" ht="15"/>
    <row r="32729" ht="15"/>
    <row r="32730" ht="15"/>
    <row r="32731" ht="15"/>
    <row r="32732" ht="15"/>
    <row r="32733" ht="15"/>
    <row r="32734" ht="15"/>
    <row r="32735" ht="15"/>
    <row r="32736" ht="15"/>
    <row r="32737" ht="15"/>
    <row r="32738" ht="15"/>
    <row r="32739" ht="15"/>
    <row r="32740" ht="15"/>
    <row r="32741" ht="15"/>
    <row r="32742" ht="15"/>
    <row r="32743" ht="15"/>
    <row r="32744" ht="15"/>
    <row r="32745" ht="15"/>
    <row r="32746" ht="15"/>
    <row r="32747" ht="15"/>
    <row r="32748" ht="15"/>
    <row r="32749" ht="15"/>
    <row r="32750" ht="15"/>
    <row r="32751" ht="15"/>
    <row r="32752" ht="15"/>
    <row r="32753" ht="15"/>
    <row r="32754" ht="15"/>
    <row r="32755" ht="15"/>
    <row r="32756" ht="15"/>
    <row r="32757" ht="15"/>
    <row r="32758" ht="15"/>
    <row r="32759" ht="15"/>
    <row r="32760" ht="15"/>
    <row r="32761" ht="15"/>
    <row r="32762" ht="15"/>
    <row r="32763" ht="15"/>
    <row r="32764" ht="15"/>
    <row r="32765" ht="15"/>
    <row r="32766" ht="15"/>
    <row r="32767" ht="15"/>
    <row r="32768" ht="15"/>
    <row r="32769" ht="15"/>
    <row r="32770" ht="15"/>
    <row r="32771" ht="15"/>
    <row r="32772" ht="15"/>
    <row r="32773" ht="15"/>
    <row r="32774" ht="15"/>
    <row r="32775" ht="15"/>
    <row r="32776" ht="15"/>
    <row r="32777" ht="15"/>
    <row r="32778" ht="15"/>
    <row r="32779" ht="15"/>
    <row r="32780" ht="15"/>
    <row r="32781" ht="15"/>
    <row r="32782" ht="15"/>
    <row r="32783" ht="15"/>
    <row r="32784" ht="15"/>
    <row r="32785" ht="15"/>
    <row r="32786" ht="15"/>
    <row r="32787" ht="15"/>
    <row r="32788" ht="15"/>
    <row r="32789" ht="15"/>
    <row r="32790" ht="15"/>
    <row r="32791" ht="15"/>
    <row r="32792" ht="15"/>
    <row r="32793" ht="15"/>
    <row r="32794" ht="15"/>
    <row r="32795" ht="15"/>
    <row r="32796" ht="15"/>
    <row r="32797" ht="15"/>
    <row r="32798" ht="15"/>
    <row r="32799" ht="15"/>
    <row r="32800" ht="15"/>
    <row r="32801" ht="15"/>
    <row r="32802" ht="15"/>
    <row r="32803" ht="15"/>
    <row r="32804" ht="15"/>
    <row r="32805" ht="15"/>
    <row r="32806" ht="15"/>
    <row r="32807" ht="15"/>
    <row r="32808" ht="15"/>
    <row r="32809" ht="15"/>
    <row r="32810" ht="15"/>
    <row r="32811" ht="15"/>
    <row r="32812" ht="15"/>
    <row r="32813" ht="15"/>
    <row r="32814" ht="15"/>
    <row r="32815" ht="15"/>
    <row r="32816" ht="15"/>
    <row r="32817" ht="15"/>
    <row r="32818" ht="15"/>
    <row r="32819" ht="15"/>
    <row r="32820" ht="15"/>
    <row r="32821" ht="15"/>
    <row r="32822" ht="15"/>
    <row r="32823" ht="15"/>
    <row r="32824" ht="15"/>
    <row r="32825" ht="15"/>
    <row r="32826" ht="15"/>
    <row r="32827" ht="15"/>
    <row r="32828" ht="15"/>
    <row r="32829" ht="15"/>
    <row r="32830" ht="15"/>
    <row r="32831" ht="15"/>
    <row r="32832" ht="15"/>
    <row r="32833" ht="15"/>
    <row r="32834" ht="15"/>
    <row r="32835" ht="15"/>
    <row r="32836" ht="15"/>
    <row r="32837" ht="15"/>
    <row r="32838" ht="15"/>
    <row r="32839" ht="15"/>
    <row r="32840" ht="15"/>
    <row r="32841" ht="15"/>
    <row r="32842" ht="15"/>
    <row r="32843" ht="15"/>
    <row r="32844" ht="15"/>
    <row r="32845" ht="15"/>
    <row r="32846" ht="15"/>
    <row r="32847" ht="15"/>
    <row r="32848" ht="15"/>
    <row r="32849" ht="15"/>
    <row r="32850" ht="15"/>
    <row r="32851" ht="15"/>
    <row r="32852" ht="15"/>
    <row r="32853" ht="15"/>
    <row r="32854" ht="15"/>
    <row r="32855" ht="15"/>
    <row r="32856" ht="15"/>
    <row r="32857" ht="15"/>
    <row r="32858" ht="15"/>
    <row r="32859" ht="15"/>
    <row r="32860" ht="15"/>
    <row r="32861" ht="15"/>
    <row r="32862" ht="15"/>
    <row r="32863" ht="15"/>
    <row r="32864" ht="15"/>
    <row r="32865" ht="15"/>
    <row r="32866" ht="15"/>
    <row r="32867" ht="15"/>
    <row r="32868" ht="15"/>
    <row r="32869" ht="15"/>
    <row r="32870" ht="15"/>
    <row r="32871" ht="15"/>
    <row r="32872" ht="15"/>
    <row r="32873" ht="15"/>
    <row r="32874" ht="15"/>
    <row r="32875" ht="15"/>
    <row r="32876" ht="15"/>
    <row r="32877" ht="15"/>
    <row r="32878" ht="15"/>
    <row r="32879" ht="15"/>
    <row r="32880" ht="15"/>
    <row r="32881" ht="15"/>
    <row r="32882" ht="15"/>
    <row r="32883" ht="15"/>
    <row r="32884" ht="15"/>
    <row r="32885" ht="15"/>
    <row r="32886" ht="15"/>
    <row r="32887" ht="15"/>
    <row r="32888" ht="15"/>
    <row r="32889" ht="15"/>
    <row r="32890" ht="15"/>
    <row r="32891" ht="15"/>
    <row r="32892" ht="15"/>
    <row r="32893" ht="15"/>
    <row r="32894" ht="15"/>
    <row r="32895" ht="15"/>
    <row r="32896" ht="15"/>
    <row r="32897" ht="15"/>
    <row r="32898" ht="15"/>
    <row r="32899" ht="15"/>
    <row r="32900" ht="15"/>
    <row r="32901" ht="15"/>
    <row r="32902" ht="15"/>
    <row r="32903" ht="15"/>
    <row r="32904" ht="15"/>
    <row r="32905" ht="15"/>
    <row r="32906" ht="15"/>
    <row r="32907" ht="15"/>
    <row r="32908" ht="15"/>
    <row r="32909" ht="15"/>
    <row r="32910" ht="15"/>
    <row r="32911" ht="15"/>
    <row r="32912" ht="15"/>
    <row r="32913" ht="15"/>
    <row r="32914" ht="15"/>
    <row r="32915" ht="15"/>
    <row r="32916" ht="15"/>
    <row r="32917" ht="15"/>
    <row r="32918" ht="15"/>
    <row r="32919" ht="15"/>
    <row r="32920" ht="15"/>
    <row r="32921" ht="15"/>
    <row r="32922" ht="15"/>
    <row r="32923" ht="15"/>
    <row r="32924" ht="15"/>
    <row r="32925" ht="15"/>
    <row r="32926" ht="15"/>
    <row r="32927" ht="15"/>
    <row r="32928" ht="15"/>
    <row r="32929" ht="15"/>
    <row r="32930" ht="15"/>
    <row r="32931" ht="15"/>
    <row r="32932" ht="15"/>
    <row r="32933" ht="15"/>
    <row r="32934" ht="15"/>
    <row r="32935" ht="15"/>
    <row r="32936" ht="15"/>
    <row r="32937" ht="15"/>
    <row r="32938" ht="15"/>
    <row r="32939" ht="15"/>
    <row r="32940" ht="15"/>
    <row r="32941" ht="15"/>
    <row r="32942" ht="15"/>
    <row r="32943" ht="15"/>
    <row r="32944" ht="15"/>
    <row r="32945" ht="15"/>
    <row r="32946" ht="15"/>
    <row r="32947" ht="15"/>
    <row r="32948" ht="15"/>
    <row r="32949" ht="15"/>
    <row r="32950" ht="15"/>
    <row r="32951" ht="15"/>
    <row r="32952" ht="15"/>
    <row r="32953" ht="15"/>
    <row r="32954" ht="15"/>
    <row r="32955" ht="15"/>
    <row r="32956" ht="15"/>
    <row r="32957" ht="15"/>
    <row r="32958" ht="15"/>
    <row r="32959" ht="15"/>
    <row r="32960" ht="15"/>
    <row r="32961" ht="15"/>
    <row r="32962" ht="15"/>
    <row r="32963" ht="15"/>
    <row r="32964" ht="15"/>
    <row r="32965" ht="15"/>
    <row r="32966" ht="15"/>
    <row r="32967" ht="15"/>
    <row r="32968" ht="15"/>
    <row r="32969" ht="15"/>
    <row r="32970" ht="15"/>
    <row r="32971" ht="15"/>
    <row r="32972" ht="15"/>
    <row r="32973" ht="15"/>
    <row r="32974" ht="15"/>
    <row r="32975" ht="15"/>
    <row r="32976" ht="15"/>
    <row r="32977" ht="15"/>
    <row r="32978" ht="15"/>
    <row r="32979" ht="15"/>
    <row r="32980" ht="15"/>
    <row r="32981" ht="15"/>
    <row r="32982" ht="15"/>
    <row r="32983" ht="15"/>
    <row r="32984" ht="15"/>
    <row r="32985" ht="15"/>
    <row r="32986" ht="15"/>
    <row r="32987" ht="15"/>
    <row r="32988" ht="15"/>
    <row r="32989" ht="15"/>
    <row r="32990" ht="15"/>
    <row r="32991" ht="15"/>
    <row r="32992" ht="15"/>
    <row r="32993" ht="15"/>
    <row r="32994" ht="15"/>
    <row r="32995" ht="15"/>
    <row r="32996" ht="15"/>
    <row r="32997" ht="15"/>
    <row r="32998" ht="15"/>
    <row r="32999" ht="15"/>
    <row r="33000" ht="15"/>
    <row r="33001" ht="15"/>
    <row r="33002" ht="15"/>
    <row r="33003" ht="15"/>
    <row r="33004" ht="15"/>
    <row r="33005" ht="15"/>
    <row r="33006" ht="15"/>
    <row r="33007" ht="15"/>
    <row r="33008" ht="15"/>
    <row r="33009" ht="15"/>
    <row r="33010" ht="15"/>
    <row r="33011" ht="15"/>
    <row r="33012" ht="15"/>
    <row r="33013" ht="15"/>
    <row r="33014" ht="15"/>
    <row r="33015" ht="15"/>
    <row r="33016" ht="15"/>
    <row r="33017" ht="15"/>
    <row r="33018" ht="15"/>
    <row r="33019" ht="15"/>
    <row r="33020" ht="15"/>
    <row r="33021" ht="15"/>
    <row r="33022" ht="15"/>
    <row r="33023" ht="15"/>
    <row r="33024" ht="15"/>
    <row r="33025" ht="15"/>
    <row r="33026" ht="15"/>
    <row r="33027" ht="15"/>
    <row r="33028" ht="15"/>
    <row r="33029" ht="15"/>
    <row r="33030" ht="15"/>
    <row r="33031" ht="15"/>
    <row r="33032" ht="15"/>
    <row r="33033" ht="15"/>
    <row r="33034" ht="15"/>
    <row r="33035" ht="15"/>
    <row r="33036" ht="15"/>
    <row r="33037" ht="15"/>
    <row r="33038" ht="15"/>
    <row r="33039" ht="15"/>
    <row r="33040" ht="15"/>
    <row r="33041" ht="15"/>
    <row r="33042" ht="15"/>
    <row r="33043" ht="15"/>
    <row r="33044" ht="15"/>
    <row r="33045" ht="15"/>
    <row r="33046" ht="15"/>
    <row r="33047" ht="15"/>
    <row r="33048" ht="15"/>
    <row r="33049" ht="15"/>
    <row r="33050" ht="15"/>
    <row r="33051" ht="15"/>
    <row r="33052" ht="15"/>
    <row r="33053" ht="15"/>
    <row r="33054" ht="15"/>
    <row r="33055" ht="15"/>
    <row r="33056" ht="15"/>
    <row r="33057" ht="15"/>
    <row r="33058" ht="15"/>
    <row r="33059" ht="15"/>
    <row r="33060" ht="15"/>
    <row r="33061" ht="15"/>
    <row r="33062" ht="15"/>
    <row r="33063" ht="15"/>
    <row r="33064" ht="15"/>
    <row r="33065" ht="15"/>
    <row r="33066" ht="15"/>
    <row r="33067" ht="15"/>
    <row r="33068" ht="15"/>
    <row r="33069" ht="15"/>
    <row r="33070" ht="15"/>
    <row r="33071" ht="15"/>
    <row r="33072" ht="15"/>
    <row r="33073" ht="15"/>
    <row r="33074" ht="15"/>
    <row r="33075" ht="15"/>
    <row r="33076" ht="15"/>
    <row r="33077" ht="15"/>
    <row r="33078" ht="15"/>
    <row r="33079" ht="15"/>
    <row r="33080" ht="15"/>
    <row r="33081" ht="15"/>
    <row r="33082" ht="15"/>
    <row r="33083" ht="15"/>
    <row r="33084" ht="15"/>
    <row r="33085" ht="15"/>
    <row r="33086" ht="15"/>
    <row r="33087" ht="15"/>
    <row r="33088" ht="15"/>
    <row r="33089" ht="15"/>
    <row r="33090" ht="15"/>
    <row r="33091" ht="15"/>
    <row r="33092" ht="15"/>
    <row r="33093" ht="15"/>
    <row r="33094" ht="15"/>
    <row r="33095" ht="15"/>
    <row r="33096" ht="15"/>
    <row r="33097" ht="15"/>
    <row r="33098" ht="15"/>
    <row r="33099" ht="15"/>
    <row r="33100" ht="15"/>
    <row r="33101" ht="15"/>
    <row r="33102" ht="15"/>
    <row r="33103" ht="15"/>
    <row r="33104" ht="15"/>
    <row r="33105" ht="15"/>
    <row r="33106" ht="15"/>
    <row r="33107" ht="15"/>
    <row r="33108" ht="15"/>
    <row r="33109" ht="15"/>
    <row r="33110" ht="15"/>
    <row r="33111" ht="15"/>
    <row r="33112" ht="15"/>
    <row r="33113" ht="15"/>
    <row r="33114" ht="15"/>
    <row r="33115" ht="15"/>
    <row r="33116" ht="15"/>
    <row r="33117" ht="15"/>
    <row r="33118" ht="15"/>
    <row r="33119" ht="15"/>
    <row r="33120" ht="15"/>
    <row r="33121" ht="15"/>
    <row r="33122" ht="15"/>
    <row r="33123" ht="15"/>
    <row r="33124" ht="15"/>
    <row r="33125" ht="15"/>
    <row r="33126" ht="15"/>
    <row r="33127" ht="15"/>
    <row r="33128" ht="15"/>
    <row r="33129" ht="15"/>
    <row r="33130" ht="15"/>
    <row r="33131" ht="15"/>
    <row r="33132" ht="15"/>
    <row r="33133" ht="15"/>
    <row r="33134" ht="15"/>
    <row r="33135" ht="15"/>
    <row r="33136" ht="15"/>
    <row r="33137" ht="15"/>
    <row r="33138" ht="15"/>
    <row r="33139" ht="15"/>
    <row r="33140" ht="15"/>
    <row r="33141" ht="15"/>
    <row r="33142" ht="15"/>
    <row r="33143" ht="15"/>
    <row r="33144" ht="15"/>
    <row r="33145" ht="15"/>
    <row r="33146" ht="15"/>
    <row r="33147" ht="15"/>
    <row r="33148" ht="15"/>
    <row r="33149" ht="15"/>
    <row r="33150" ht="15"/>
    <row r="33151" ht="15"/>
    <row r="33152" ht="15"/>
    <row r="33153" ht="15"/>
    <row r="33154" ht="15"/>
    <row r="33155" ht="15"/>
    <row r="33156" ht="15"/>
    <row r="33157" ht="15"/>
    <row r="33158" ht="15"/>
    <row r="33159" ht="15"/>
    <row r="33160" ht="15"/>
    <row r="33161" ht="15"/>
    <row r="33162" ht="15"/>
    <row r="33163" ht="15"/>
    <row r="33164" ht="15"/>
    <row r="33165" ht="15"/>
    <row r="33166" ht="15"/>
    <row r="33167" ht="15"/>
    <row r="33168" ht="15"/>
    <row r="33169" ht="15"/>
    <row r="33170" ht="15"/>
    <row r="33171" ht="15"/>
    <row r="33172" ht="15"/>
    <row r="33173" ht="15"/>
    <row r="33174" ht="15"/>
    <row r="33175" ht="15"/>
    <row r="33176" ht="15"/>
    <row r="33177" ht="15"/>
    <row r="33178" ht="15"/>
    <row r="33179" ht="15"/>
    <row r="33180" ht="15"/>
    <row r="33181" ht="15"/>
    <row r="33182" ht="15"/>
    <row r="33183" ht="15"/>
    <row r="33184" ht="15"/>
    <row r="33185" ht="15"/>
    <row r="33186" ht="15"/>
    <row r="33187" ht="15"/>
    <row r="33188" ht="15"/>
    <row r="33189" ht="15"/>
    <row r="33190" ht="15"/>
    <row r="33191" ht="15"/>
    <row r="33192" ht="15"/>
    <row r="33193" ht="15"/>
    <row r="33194" ht="15"/>
    <row r="33195" ht="15"/>
    <row r="33196" ht="15"/>
    <row r="33197" ht="15"/>
    <row r="33198" ht="15"/>
    <row r="33199" ht="15"/>
    <row r="33200" ht="15"/>
    <row r="33201" ht="15"/>
    <row r="33202" ht="15"/>
    <row r="33203" ht="15"/>
    <row r="33204" ht="15"/>
    <row r="33205" ht="15"/>
    <row r="33206" ht="15"/>
    <row r="33207" ht="15"/>
    <row r="33208" ht="15"/>
    <row r="33209" ht="15"/>
    <row r="33210" ht="15"/>
    <row r="33211" ht="15"/>
    <row r="33212" ht="15"/>
    <row r="33213" ht="15"/>
    <row r="33214" ht="15"/>
    <row r="33215" ht="15"/>
    <row r="33216" ht="15"/>
    <row r="33217" ht="15"/>
    <row r="33218" ht="15"/>
    <row r="33219" ht="15"/>
    <row r="33220" ht="15"/>
    <row r="33221" ht="15"/>
    <row r="33222" ht="15"/>
    <row r="33223" ht="15"/>
    <row r="33224" ht="15"/>
    <row r="33225" ht="15"/>
    <row r="33226" ht="15"/>
    <row r="33227" ht="15"/>
    <row r="33228" ht="15"/>
    <row r="33229" ht="15"/>
    <row r="33230" ht="15"/>
    <row r="33231" ht="15"/>
    <row r="33232" ht="15"/>
    <row r="33233" ht="15"/>
    <row r="33234" ht="15"/>
    <row r="33235" ht="15"/>
    <row r="33236" ht="15"/>
    <row r="33237" ht="15"/>
    <row r="33238" ht="15"/>
    <row r="33239" ht="15"/>
    <row r="33240" ht="15"/>
    <row r="33241" ht="15"/>
    <row r="33242" ht="15"/>
    <row r="33243" ht="15"/>
    <row r="33244" ht="15"/>
    <row r="33245" ht="15"/>
    <row r="33246" ht="15"/>
    <row r="33247" ht="15"/>
    <row r="33248" ht="15"/>
    <row r="33249" ht="15"/>
    <row r="33250" ht="15"/>
    <row r="33251" ht="15"/>
    <row r="33252" ht="15"/>
    <row r="33253" ht="15"/>
    <row r="33254" ht="15"/>
    <row r="33255" ht="15"/>
    <row r="33256" ht="15"/>
    <row r="33257" ht="15"/>
    <row r="33258" ht="15"/>
    <row r="33259" ht="15"/>
    <row r="33260" ht="15"/>
    <row r="33261" ht="15"/>
    <row r="33262" ht="15"/>
    <row r="33263" ht="15"/>
    <row r="33264" ht="15"/>
    <row r="33265" ht="15"/>
    <row r="33266" ht="15"/>
    <row r="33267" ht="15"/>
    <row r="33268" ht="15"/>
    <row r="33269" ht="15"/>
    <row r="33270" ht="15"/>
    <row r="33271" ht="15"/>
    <row r="33272" ht="15"/>
    <row r="33273" ht="15"/>
    <row r="33274" ht="15"/>
    <row r="33275" ht="15"/>
    <row r="33276" ht="15"/>
    <row r="33277" ht="15"/>
    <row r="33278" ht="15"/>
    <row r="33279" ht="15"/>
    <row r="33280" ht="15"/>
    <row r="33281" ht="15"/>
    <row r="33282" ht="15"/>
    <row r="33283" ht="15"/>
    <row r="33284" ht="15"/>
    <row r="33285" ht="15"/>
    <row r="33286" ht="15"/>
    <row r="33287" ht="15"/>
    <row r="33288" ht="15"/>
    <row r="33289" ht="15"/>
    <row r="33290" ht="15"/>
    <row r="33291" ht="15"/>
    <row r="33292" ht="15"/>
    <row r="33293" ht="15"/>
    <row r="33294" ht="15"/>
    <row r="33295" ht="15"/>
    <row r="33296" ht="15"/>
    <row r="33297" ht="15"/>
    <row r="33298" ht="15"/>
    <row r="33299" ht="15"/>
    <row r="33300" ht="15"/>
    <row r="33301" ht="15"/>
    <row r="33302" ht="15"/>
    <row r="33303" ht="15"/>
    <row r="33304" ht="15"/>
    <row r="33305" ht="15"/>
    <row r="33306" ht="15"/>
    <row r="33307" ht="15"/>
    <row r="33308" ht="15"/>
    <row r="33309" ht="15"/>
    <row r="33310" ht="15"/>
    <row r="33311" ht="15"/>
    <row r="33312" ht="15"/>
    <row r="33313" ht="15"/>
    <row r="33314" ht="15"/>
    <row r="33315" ht="15"/>
    <row r="33316" ht="15"/>
    <row r="33317" ht="15"/>
    <row r="33318" ht="15"/>
    <row r="33319" ht="15"/>
    <row r="33320" ht="15"/>
    <row r="33321" ht="15"/>
    <row r="33322" ht="15"/>
    <row r="33323" ht="15"/>
    <row r="33324" ht="15"/>
    <row r="33325" ht="15"/>
    <row r="33326" ht="15"/>
    <row r="33327" ht="15"/>
    <row r="33328" ht="15"/>
    <row r="33329" ht="15"/>
    <row r="33330" ht="15"/>
    <row r="33331" ht="15"/>
    <row r="33332" ht="15"/>
    <row r="33333" ht="15"/>
    <row r="33334" ht="15"/>
    <row r="33335" ht="15"/>
    <row r="33336" ht="15"/>
    <row r="33337" ht="15"/>
    <row r="33338" ht="15"/>
    <row r="33339" ht="15"/>
    <row r="33340" ht="15"/>
    <row r="33341" ht="15"/>
    <row r="33342" ht="15"/>
    <row r="33343" ht="15"/>
    <row r="33344" ht="15"/>
    <row r="33345" ht="15"/>
    <row r="33346" ht="15"/>
    <row r="33347" ht="15"/>
    <row r="33348" ht="15"/>
    <row r="33349" ht="15"/>
    <row r="33350" ht="15"/>
    <row r="33351" ht="15"/>
    <row r="33352" ht="15"/>
    <row r="33353" ht="15"/>
    <row r="33354" ht="15"/>
    <row r="33355" ht="15"/>
    <row r="33356" ht="15"/>
    <row r="33357" ht="15"/>
    <row r="33358" ht="15"/>
    <row r="33359" ht="15"/>
    <row r="33360" ht="15"/>
    <row r="33361" ht="15"/>
    <row r="33362" ht="15"/>
    <row r="33363" ht="15"/>
    <row r="33364" ht="15"/>
    <row r="33365" ht="15"/>
    <row r="33366" ht="15"/>
    <row r="33367" ht="15"/>
    <row r="33368" ht="15"/>
    <row r="33369" ht="15"/>
    <row r="33370" ht="15"/>
    <row r="33371" ht="15"/>
    <row r="33372" ht="15"/>
    <row r="33373" ht="15"/>
    <row r="33374" ht="15"/>
    <row r="33375" ht="15"/>
    <row r="33376" ht="15"/>
    <row r="33377" ht="15"/>
    <row r="33378" ht="15"/>
    <row r="33379" ht="15"/>
    <row r="33380" ht="15"/>
    <row r="33381" ht="15"/>
    <row r="33382" ht="15"/>
    <row r="33383" ht="15"/>
    <row r="33384" ht="15"/>
    <row r="33385" ht="15"/>
    <row r="33386" ht="15"/>
    <row r="33387" ht="15"/>
    <row r="33388" ht="15"/>
    <row r="33389" ht="15"/>
    <row r="33390" ht="15"/>
    <row r="33391" ht="15"/>
    <row r="33392" ht="15"/>
    <row r="33393" ht="15"/>
    <row r="33394" ht="15"/>
    <row r="33395" ht="15"/>
    <row r="33396" ht="15"/>
    <row r="33397" ht="15"/>
    <row r="33398" ht="15"/>
    <row r="33399" ht="15"/>
    <row r="33400" ht="15"/>
    <row r="33401" ht="15"/>
    <row r="33402" ht="15"/>
    <row r="33403" ht="15"/>
    <row r="33404" ht="15"/>
    <row r="33405" ht="15"/>
    <row r="33406" ht="15"/>
    <row r="33407" ht="15"/>
    <row r="33408" ht="15"/>
    <row r="33409" ht="15"/>
    <row r="33410" ht="15"/>
    <row r="33411" ht="15"/>
    <row r="33412" ht="15"/>
    <row r="33413" ht="15"/>
    <row r="33414" ht="15"/>
    <row r="33415" ht="15"/>
    <row r="33416" ht="15"/>
    <row r="33417" ht="15"/>
    <row r="33418" ht="15"/>
    <row r="33419" ht="15"/>
    <row r="33420" ht="15"/>
    <row r="33421" ht="15"/>
    <row r="33422" ht="15"/>
    <row r="33423" ht="15"/>
    <row r="33424" ht="15"/>
    <row r="33425" ht="15"/>
    <row r="33426" ht="15"/>
    <row r="33427" ht="15"/>
    <row r="33428" ht="15"/>
    <row r="33429" ht="15"/>
    <row r="33430" ht="15"/>
    <row r="33431" ht="15"/>
    <row r="33432" ht="15"/>
    <row r="33433" ht="15"/>
    <row r="33434" ht="15"/>
    <row r="33435" ht="15"/>
    <row r="33436" ht="15"/>
    <row r="33437" ht="15"/>
    <row r="33438" ht="15"/>
    <row r="33439" ht="15"/>
    <row r="33440" ht="15"/>
    <row r="33441" ht="15"/>
    <row r="33442" ht="15"/>
    <row r="33443" ht="15"/>
    <row r="33444" ht="15"/>
    <row r="33445" ht="15"/>
    <row r="33446" ht="15"/>
    <row r="33447" ht="15"/>
    <row r="33448" ht="15"/>
    <row r="33449" ht="15"/>
    <row r="33450" ht="15"/>
    <row r="33451" ht="15"/>
    <row r="33452" ht="15"/>
    <row r="33453" ht="15"/>
    <row r="33454" ht="15"/>
    <row r="33455" ht="15"/>
    <row r="33456" ht="15"/>
    <row r="33457" ht="15"/>
    <row r="33458" ht="15"/>
    <row r="33459" ht="15"/>
    <row r="33460" ht="15"/>
    <row r="33461" ht="15"/>
    <row r="33462" ht="15"/>
    <row r="33463" ht="15"/>
    <row r="33464" ht="15"/>
    <row r="33465" ht="15"/>
    <row r="33466" ht="15"/>
    <row r="33467" ht="15"/>
    <row r="33468" ht="15"/>
    <row r="33469" ht="15"/>
    <row r="33470" ht="15"/>
    <row r="33471" ht="15"/>
    <row r="33472" ht="15"/>
    <row r="33473" ht="15"/>
    <row r="33474" ht="15"/>
    <row r="33475" ht="15"/>
    <row r="33476" ht="15"/>
    <row r="33477" ht="15"/>
    <row r="33478" ht="15"/>
    <row r="33479" ht="15"/>
    <row r="33480" ht="15"/>
    <row r="33481" ht="15"/>
    <row r="33482" ht="15"/>
    <row r="33483" ht="15"/>
    <row r="33484" ht="15"/>
    <row r="33485" ht="15"/>
    <row r="33486" ht="15"/>
    <row r="33487" ht="15"/>
    <row r="33488" ht="15"/>
    <row r="33489" ht="15"/>
    <row r="33490" ht="15"/>
    <row r="33491" ht="15"/>
    <row r="33492" ht="15"/>
    <row r="33493" ht="15"/>
    <row r="33494" ht="15"/>
    <row r="33495" ht="15"/>
    <row r="33496" ht="15"/>
    <row r="33497" ht="15"/>
    <row r="33498" ht="15"/>
    <row r="33499" ht="15"/>
    <row r="33500" ht="15"/>
    <row r="33501" ht="15"/>
    <row r="33502" ht="15"/>
    <row r="33503" ht="15"/>
    <row r="33504" ht="15"/>
    <row r="33505" ht="15"/>
    <row r="33506" ht="15"/>
    <row r="33507" ht="15"/>
    <row r="33508" ht="15"/>
    <row r="33509" ht="15"/>
    <row r="33510" ht="15"/>
    <row r="33511" ht="15"/>
    <row r="33512" ht="15"/>
    <row r="33513" ht="15"/>
    <row r="33514" ht="15"/>
    <row r="33515" ht="15"/>
    <row r="33516" ht="15"/>
    <row r="33517" ht="15"/>
    <row r="33518" ht="15"/>
    <row r="33519" ht="15"/>
    <row r="33520" ht="15"/>
    <row r="33521" ht="15"/>
    <row r="33522" ht="15"/>
    <row r="33523" ht="15"/>
    <row r="33524" ht="15"/>
    <row r="33525" ht="15"/>
    <row r="33526" ht="15"/>
    <row r="33527" ht="15"/>
    <row r="33528" ht="15"/>
    <row r="33529" ht="15"/>
    <row r="33530" ht="15"/>
    <row r="33531" ht="15"/>
    <row r="33532" ht="15"/>
    <row r="33533" ht="15"/>
    <row r="33534" ht="15"/>
    <row r="33535" ht="15"/>
    <row r="33536" ht="15"/>
    <row r="33537" ht="15"/>
    <row r="33538" ht="15"/>
    <row r="33539" ht="15"/>
    <row r="33540" ht="15"/>
    <row r="33541" ht="15"/>
    <row r="33542" ht="15"/>
    <row r="33543" ht="15"/>
    <row r="33544" ht="15"/>
    <row r="33545" ht="15"/>
    <row r="33546" ht="15"/>
    <row r="33547" ht="15"/>
    <row r="33548" ht="15"/>
    <row r="33549" ht="15"/>
    <row r="33550" ht="15"/>
    <row r="33551" ht="15"/>
    <row r="33552" ht="15"/>
    <row r="33553" ht="15"/>
    <row r="33554" ht="15"/>
    <row r="33555" ht="15"/>
    <row r="33556" ht="15"/>
    <row r="33557" ht="15"/>
    <row r="33558" ht="15"/>
    <row r="33559" ht="15"/>
    <row r="33560" ht="15"/>
    <row r="33561" ht="15"/>
    <row r="33562" ht="15"/>
    <row r="33563" ht="15"/>
    <row r="33564" ht="15"/>
    <row r="33565" ht="15"/>
    <row r="33566" ht="15"/>
    <row r="33567" ht="15"/>
    <row r="33568" ht="15"/>
    <row r="33569" ht="15"/>
    <row r="33570" ht="15"/>
    <row r="33571" ht="15"/>
    <row r="33572" ht="15"/>
    <row r="33573" ht="15"/>
    <row r="33574" ht="15"/>
    <row r="33575" ht="15"/>
    <row r="33576" ht="15"/>
    <row r="33577" ht="15"/>
    <row r="33578" ht="15"/>
    <row r="33579" ht="15"/>
    <row r="33580" ht="15"/>
    <row r="33581" ht="15"/>
    <row r="33582" ht="15"/>
    <row r="33583" ht="15"/>
    <row r="33584" ht="15"/>
    <row r="33585" ht="15"/>
    <row r="33586" ht="15"/>
    <row r="33587" ht="15"/>
    <row r="33588" ht="15"/>
    <row r="33589" ht="15"/>
    <row r="33590" ht="15"/>
    <row r="33591" ht="15"/>
    <row r="33592" ht="15"/>
    <row r="33593" ht="15"/>
    <row r="33594" ht="15"/>
    <row r="33595" ht="15"/>
    <row r="33596" ht="15"/>
    <row r="33597" ht="15"/>
    <row r="33598" ht="15"/>
    <row r="33599" ht="15"/>
    <row r="33600" ht="15"/>
    <row r="33601" ht="15"/>
    <row r="33602" ht="15"/>
    <row r="33603" ht="15"/>
    <row r="33604" ht="15"/>
    <row r="33605" ht="15"/>
    <row r="33606" ht="15"/>
    <row r="33607" ht="15"/>
    <row r="33608" ht="15"/>
    <row r="33609" ht="15"/>
    <row r="33610" ht="15"/>
    <row r="33611" ht="15"/>
    <row r="33612" ht="15"/>
    <row r="33613" ht="15"/>
    <row r="33614" ht="15"/>
    <row r="33615" ht="15"/>
    <row r="33616" ht="15"/>
    <row r="33617" ht="15"/>
    <row r="33618" ht="15"/>
    <row r="33619" ht="15"/>
    <row r="33620" ht="15"/>
    <row r="33621" ht="15"/>
    <row r="33622" ht="15"/>
    <row r="33623" ht="15"/>
    <row r="33624" ht="15"/>
    <row r="33625" ht="15"/>
    <row r="33626" ht="15"/>
    <row r="33627" ht="15"/>
    <row r="33628" ht="15"/>
    <row r="33629" ht="15"/>
    <row r="33630" ht="15"/>
    <row r="33631" ht="15"/>
    <row r="33632" ht="15"/>
    <row r="33633" ht="15"/>
    <row r="33634" ht="15"/>
    <row r="33635" ht="15"/>
    <row r="33636" ht="15"/>
    <row r="33637" ht="15"/>
    <row r="33638" ht="15"/>
    <row r="33639" ht="15"/>
    <row r="33640" ht="15"/>
    <row r="33641" ht="15"/>
    <row r="33642" ht="15"/>
    <row r="33643" ht="15"/>
    <row r="33644" ht="15"/>
    <row r="33645" ht="15"/>
    <row r="33646" ht="15"/>
    <row r="33647" ht="15"/>
    <row r="33648" ht="15"/>
    <row r="33649" ht="15"/>
    <row r="33650" ht="15"/>
    <row r="33651" ht="15"/>
    <row r="33652" ht="15"/>
    <row r="33653" ht="15"/>
    <row r="33654" ht="15"/>
    <row r="33655" ht="15"/>
    <row r="33656" ht="15"/>
    <row r="33657" ht="15"/>
    <row r="33658" ht="15"/>
    <row r="33659" ht="15"/>
    <row r="33660" ht="15"/>
    <row r="33661" ht="15"/>
    <row r="33662" ht="15"/>
    <row r="33663" ht="15"/>
    <row r="33664" ht="15"/>
    <row r="33665" ht="15"/>
    <row r="33666" ht="15"/>
    <row r="33667" ht="15"/>
    <row r="33668" ht="15"/>
    <row r="33669" ht="15"/>
    <row r="33670" ht="15"/>
    <row r="33671" ht="15"/>
    <row r="33672" ht="15"/>
    <row r="33673" ht="15"/>
    <row r="33674" ht="15"/>
    <row r="33675" ht="15"/>
    <row r="33676" ht="15"/>
    <row r="33677" ht="15"/>
    <row r="33678" ht="15"/>
    <row r="33679" ht="15"/>
    <row r="33680" ht="15"/>
    <row r="33681" ht="15"/>
    <row r="33682" ht="15"/>
    <row r="33683" ht="15"/>
    <row r="33684" ht="15"/>
    <row r="33685" ht="15"/>
    <row r="33686" ht="15"/>
    <row r="33687" ht="15"/>
    <row r="33688" ht="15"/>
    <row r="33689" ht="15"/>
    <row r="33690" ht="15"/>
    <row r="33691" ht="15"/>
    <row r="33692" ht="15"/>
    <row r="33693" ht="15"/>
    <row r="33694" ht="15"/>
    <row r="33695" ht="15"/>
    <row r="33696" ht="15"/>
    <row r="33697" ht="15"/>
    <row r="33698" ht="15"/>
    <row r="33699" ht="15"/>
    <row r="33700" ht="15"/>
    <row r="33701" ht="15"/>
    <row r="33702" ht="15"/>
    <row r="33703" ht="15"/>
    <row r="33704" ht="15"/>
    <row r="33705" ht="15"/>
    <row r="33706" ht="15"/>
    <row r="33707" ht="15"/>
    <row r="33708" ht="15"/>
    <row r="33709" ht="15"/>
    <row r="33710" ht="15"/>
    <row r="33711" ht="15"/>
    <row r="33712" ht="15"/>
    <row r="33713" ht="15"/>
    <row r="33714" ht="15"/>
    <row r="33715" ht="15"/>
    <row r="33716" ht="15"/>
    <row r="33717" ht="15"/>
    <row r="33718" ht="15"/>
    <row r="33719" ht="15"/>
    <row r="33720" ht="15"/>
    <row r="33721" ht="15"/>
    <row r="33722" ht="15"/>
    <row r="33723" ht="15"/>
    <row r="33724" ht="15"/>
    <row r="33725" ht="15"/>
    <row r="33726" ht="15"/>
    <row r="33727" ht="15"/>
    <row r="33728" ht="15"/>
    <row r="33729" ht="15"/>
    <row r="33730" ht="15"/>
    <row r="33731" ht="15"/>
    <row r="33732" ht="15"/>
    <row r="33733" ht="15"/>
    <row r="33734" ht="15"/>
    <row r="33735" ht="15"/>
    <row r="33736" ht="15"/>
    <row r="33737" ht="15"/>
    <row r="33738" ht="15"/>
    <row r="33739" ht="15"/>
    <row r="33740" ht="15"/>
    <row r="33741" ht="15"/>
    <row r="33742" ht="15"/>
    <row r="33743" ht="15"/>
    <row r="33744" ht="15"/>
    <row r="33745" ht="15"/>
    <row r="33746" ht="15"/>
    <row r="33747" ht="15"/>
    <row r="33748" ht="15"/>
    <row r="33749" ht="15"/>
    <row r="33750" ht="15"/>
    <row r="33751" ht="15"/>
    <row r="33752" ht="15"/>
    <row r="33753" ht="15"/>
    <row r="33754" ht="15"/>
    <row r="33755" ht="15"/>
    <row r="33756" ht="15"/>
    <row r="33757" ht="15"/>
    <row r="33758" ht="15"/>
    <row r="33759" ht="15"/>
    <row r="33760" ht="15"/>
    <row r="33761" ht="15"/>
    <row r="33762" ht="15"/>
    <row r="33763" ht="15"/>
    <row r="33764" ht="15"/>
    <row r="33765" ht="15"/>
    <row r="33766" ht="15"/>
    <row r="33767" ht="15"/>
    <row r="33768" ht="15"/>
    <row r="33769" ht="15"/>
    <row r="33770" ht="15"/>
    <row r="33771" ht="15"/>
    <row r="33772" ht="15"/>
    <row r="33773" ht="15"/>
    <row r="33774" ht="15"/>
    <row r="33775" ht="15"/>
    <row r="33776" ht="15"/>
    <row r="33777" ht="15"/>
    <row r="33778" ht="15"/>
    <row r="33779" ht="15"/>
    <row r="33780" ht="15"/>
    <row r="33781" ht="15"/>
    <row r="33782" ht="15"/>
    <row r="33783" ht="15"/>
    <row r="33784" ht="15"/>
    <row r="33785" ht="15"/>
    <row r="33786" ht="15"/>
    <row r="33787" ht="15"/>
    <row r="33788" ht="15"/>
    <row r="33789" ht="15"/>
    <row r="33790" ht="15"/>
    <row r="33791" ht="15"/>
    <row r="33792" ht="15"/>
    <row r="33793" ht="15"/>
    <row r="33794" ht="15"/>
    <row r="33795" ht="15"/>
    <row r="33796" ht="15"/>
    <row r="33797" ht="15"/>
    <row r="33798" ht="15"/>
    <row r="33799" ht="15"/>
    <row r="33800" ht="15"/>
    <row r="33801" ht="15"/>
    <row r="33802" ht="15"/>
    <row r="33803" ht="15"/>
    <row r="33804" ht="15"/>
    <row r="33805" ht="15"/>
    <row r="33806" ht="15"/>
    <row r="33807" ht="15"/>
    <row r="33808" ht="15"/>
    <row r="33809" ht="15"/>
    <row r="33810" ht="15"/>
    <row r="33811" ht="15"/>
    <row r="33812" ht="15"/>
    <row r="33813" ht="15"/>
    <row r="33814" ht="15"/>
    <row r="33815" ht="15"/>
    <row r="33816" ht="15"/>
    <row r="33817" ht="15"/>
    <row r="33818" ht="15"/>
    <row r="33819" ht="15"/>
    <row r="33820" ht="15"/>
    <row r="33821" ht="15"/>
    <row r="33822" ht="15"/>
    <row r="33823" ht="15"/>
    <row r="33824" ht="15"/>
    <row r="33825" ht="15"/>
    <row r="33826" ht="15"/>
    <row r="33827" ht="15"/>
    <row r="33828" ht="15"/>
    <row r="33829" ht="15"/>
    <row r="33830" ht="15"/>
    <row r="33831" ht="15"/>
    <row r="33832" ht="15"/>
    <row r="33833" ht="15"/>
    <row r="33834" ht="15"/>
    <row r="33835" ht="15"/>
    <row r="33836" ht="15"/>
    <row r="33837" ht="15"/>
    <row r="33838" ht="15"/>
    <row r="33839" ht="15"/>
    <row r="33840" ht="15"/>
    <row r="33841" ht="15"/>
    <row r="33842" ht="15"/>
    <row r="33843" ht="15"/>
    <row r="33844" ht="15"/>
    <row r="33845" ht="15"/>
    <row r="33846" ht="15"/>
    <row r="33847" ht="15"/>
    <row r="33848" ht="15"/>
    <row r="33849" ht="15"/>
    <row r="33850" ht="15"/>
    <row r="33851" ht="15"/>
    <row r="33852" ht="15"/>
    <row r="33853" ht="15"/>
    <row r="33854" ht="15"/>
    <row r="33855" ht="15"/>
    <row r="33856" ht="15"/>
    <row r="33857" ht="15"/>
    <row r="33858" ht="15"/>
    <row r="33859" ht="15"/>
    <row r="33860" ht="15"/>
    <row r="33861" ht="15"/>
    <row r="33862" ht="15"/>
    <row r="33863" ht="15"/>
    <row r="33864" ht="15"/>
    <row r="33865" ht="15"/>
    <row r="33866" ht="15"/>
    <row r="33867" ht="15"/>
    <row r="33868" ht="15"/>
    <row r="33869" ht="15"/>
    <row r="33870" ht="15"/>
    <row r="33871" ht="15"/>
    <row r="33872" ht="15"/>
    <row r="33873" ht="15"/>
    <row r="33874" ht="15"/>
    <row r="33875" ht="15"/>
    <row r="33876" ht="15"/>
    <row r="33877" ht="15"/>
    <row r="33878" ht="15"/>
    <row r="33879" ht="15"/>
    <row r="33880" ht="15"/>
    <row r="33881" ht="15"/>
    <row r="33882" ht="15"/>
    <row r="33883" ht="15"/>
    <row r="33884" ht="15"/>
    <row r="33885" ht="15"/>
    <row r="33886" ht="15"/>
    <row r="33887" ht="15"/>
    <row r="33888" ht="15"/>
    <row r="33889" ht="15"/>
    <row r="33890" ht="15"/>
    <row r="33891" ht="15"/>
    <row r="33892" ht="15"/>
    <row r="33893" ht="15"/>
    <row r="33894" ht="15"/>
    <row r="33895" ht="15"/>
    <row r="33896" ht="15"/>
    <row r="33897" ht="15"/>
    <row r="33898" ht="15"/>
    <row r="33899" ht="15"/>
    <row r="33900" ht="15"/>
    <row r="33901" ht="15"/>
    <row r="33902" ht="15"/>
    <row r="33903" ht="15"/>
    <row r="33904" ht="15"/>
    <row r="33905" ht="15"/>
    <row r="33906" ht="15"/>
    <row r="33907" ht="15"/>
    <row r="33908" ht="15"/>
    <row r="33909" ht="15"/>
    <row r="33910" ht="15"/>
    <row r="33911" ht="15"/>
    <row r="33912" ht="15"/>
    <row r="33913" ht="15"/>
    <row r="33914" ht="15"/>
    <row r="33915" ht="15"/>
    <row r="33916" ht="15"/>
    <row r="33917" ht="15"/>
    <row r="33918" ht="15"/>
    <row r="33919" ht="15"/>
    <row r="33920" ht="15"/>
    <row r="33921" ht="15"/>
    <row r="33922" ht="15"/>
    <row r="33923" ht="15"/>
    <row r="33924" ht="15"/>
    <row r="33925" ht="15"/>
    <row r="33926" ht="15"/>
    <row r="33927" ht="15"/>
    <row r="33928" ht="15"/>
    <row r="33929" ht="15"/>
    <row r="33930" ht="15"/>
    <row r="33931" ht="15"/>
    <row r="33932" ht="15"/>
    <row r="33933" ht="15"/>
    <row r="33934" ht="15"/>
    <row r="33935" ht="15"/>
    <row r="33936" ht="15"/>
    <row r="33937" ht="15"/>
    <row r="33938" ht="15"/>
    <row r="33939" ht="15"/>
    <row r="33940" ht="15"/>
    <row r="33941" ht="15"/>
    <row r="33942" ht="15"/>
    <row r="33943" ht="15"/>
    <row r="33944" ht="15"/>
    <row r="33945" ht="15"/>
    <row r="33946" ht="15"/>
    <row r="33947" ht="15"/>
    <row r="33948" ht="15"/>
    <row r="33949" ht="15"/>
    <row r="33950" ht="15"/>
    <row r="33951" ht="15"/>
    <row r="33952" ht="15"/>
    <row r="33953" ht="15"/>
    <row r="33954" ht="15"/>
    <row r="33955" ht="15"/>
    <row r="33956" ht="15"/>
    <row r="33957" ht="15"/>
    <row r="33958" ht="15"/>
    <row r="33959" ht="15"/>
    <row r="33960" ht="15"/>
    <row r="33961" ht="15"/>
    <row r="33962" ht="15"/>
    <row r="33963" ht="15"/>
    <row r="33964" ht="15"/>
    <row r="33965" ht="15"/>
    <row r="33966" ht="15"/>
    <row r="33967" ht="15"/>
    <row r="33968" ht="15"/>
    <row r="33969" ht="15"/>
    <row r="33970" ht="15"/>
    <row r="33971" ht="15"/>
    <row r="33972" ht="15"/>
    <row r="33973" ht="15"/>
    <row r="33974" ht="15"/>
    <row r="33975" ht="15"/>
    <row r="33976" ht="15"/>
    <row r="33977" ht="15"/>
    <row r="33978" ht="15"/>
    <row r="33979" ht="15"/>
    <row r="33980" ht="15"/>
    <row r="33981" ht="15"/>
    <row r="33982" ht="15"/>
    <row r="33983" ht="15"/>
    <row r="33984" ht="15"/>
    <row r="33985" ht="15"/>
    <row r="33986" ht="15"/>
    <row r="33987" ht="15"/>
    <row r="33988" ht="15"/>
    <row r="33989" ht="15"/>
    <row r="33990" ht="15"/>
    <row r="33991" ht="15"/>
    <row r="33992" ht="15"/>
    <row r="33993" ht="15"/>
    <row r="33994" ht="15"/>
    <row r="33995" ht="15"/>
    <row r="33996" ht="15"/>
    <row r="33997" ht="15"/>
    <row r="33998" ht="15"/>
    <row r="33999" ht="15"/>
    <row r="34000" ht="15"/>
    <row r="34001" ht="15"/>
    <row r="34002" ht="15"/>
    <row r="34003" ht="15"/>
    <row r="34004" ht="15"/>
    <row r="34005" ht="15"/>
    <row r="34006" ht="15"/>
    <row r="34007" ht="15"/>
    <row r="34008" ht="15"/>
    <row r="34009" ht="15"/>
    <row r="34010" ht="15"/>
    <row r="34011" ht="15"/>
    <row r="34012" ht="15"/>
    <row r="34013" ht="15"/>
    <row r="34014" ht="15"/>
    <row r="34015" ht="15"/>
    <row r="34016" ht="15"/>
    <row r="34017" ht="15"/>
    <row r="34018" ht="15"/>
    <row r="34019" ht="15"/>
    <row r="34020" ht="15"/>
    <row r="34021" ht="15"/>
    <row r="34022" ht="15"/>
    <row r="34023" ht="15"/>
    <row r="34024" ht="15"/>
    <row r="34025" ht="15"/>
    <row r="34026" ht="15"/>
    <row r="34027" ht="15"/>
    <row r="34028" ht="15"/>
    <row r="34029" ht="15"/>
    <row r="34030" ht="15"/>
    <row r="34031" ht="15"/>
    <row r="34032" ht="15"/>
    <row r="34033" ht="15"/>
    <row r="34034" ht="15"/>
    <row r="34035" ht="15"/>
    <row r="34036" ht="15"/>
    <row r="34037" ht="15"/>
    <row r="34038" ht="15"/>
    <row r="34039" ht="15"/>
    <row r="34040" ht="15"/>
    <row r="34041" ht="15"/>
    <row r="34042" ht="15"/>
    <row r="34043" ht="15"/>
    <row r="34044" ht="15"/>
    <row r="34045" ht="15"/>
    <row r="34046" ht="15"/>
    <row r="34047" ht="15"/>
    <row r="34048" ht="15"/>
    <row r="34049" ht="15"/>
    <row r="34050" ht="15"/>
    <row r="34051" ht="15"/>
    <row r="34052" ht="15"/>
    <row r="34053" ht="15"/>
    <row r="34054" ht="15"/>
    <row r="34055" ht="15"/>
    <row r="34056" ht="15"/>
    <row r="34057" ht="15"/>
    <row r="34058" ht="15"/>
    <row r="34059" ht="15"/>
    <row r="34060" ht="15"/>
    <row r="34061" ht="15"/>
    <row r="34062" ht="15"/>
    <row r="34063" ht="15"/>
    <row r="34064" ht="15"/>
    <row r="34065" ht="15"/>
    <row r="34066" ht="15"/>
    <row r="34067" ht="15"/>
    <row r="34068" ht="15"/>
    <row r="34069" ht="15"/>
    <row r="34070" ht="15"/>
    <row r="34071" ht="15"/>
    <row r="34072" ht="15"/>
    <row r="34073" ht="15"/>
    <row r="34074" ht="15"/>
    <row r="34075" ht="15"/>
    <row r="34076" ht="15"/>
    <row r="34077" ht="15"/>
    <row r="34078" ht="15"/>
    <row r="34079" ht="15"/>
    <row r="34080" ht="15"/>
    <row r="34081" ht="15"/>
    <row r="34082" ht="15"/>
    <row r="34083" ht="15"/>
    <row r="34084" ht="15"/>
    <row r="34085" ht="15"/>
    <row r="34086" ht="15"/>
    <row r="34087" ht="15"/>
    <row r="34088" ht="15"/>
    <row r="34089" ht="15"/>
    <row r="34090" ht="15"/>
    <row r="34091" ht="15"/>
    <row r="34092" ht="15"/>
    <row r="34093" ht="15"/>
    <row r="34094" ht="15"/>
    <row r="34095" ht="15"/>
    <row r="34096" ht="15"/>
    <row r="34097" ht="15"/>
    <row r="34098" ht="15"/>
    <row r="34099" ht="15"/>
    <row r="34100" ht="15"/>
    <row r="34101" ht="15"/>
    <row r="34102" ht="15"/>
    <row r="34103" ht="15"/>
    <row r="34104" ht="15"/>
    <row r="34105" ht="15"/>
    <row r="34106" ht="15"/>
    <row r="34107" ht="15"/>
    <row r="34108" ht="15"/>
    <row r="34109" ht="15"/>
    <row r="34110" ht="15"/>
    <row r="34111" ht="15"/>
    <row r="34112" ht="15"/>
    <row r="34113" ht="15"/>
    <row r="34114" ht="15"/>
    <row r="34115" ht="15"/>
    <row r="34116" ht="15"/>
    <row r="34117" ht="15"/>
    <row r="34118" ht="15"/>
    <row r="34119" ht="15"/>
    <row r="34120" ht="15"/>
    <row r="34121" ht="15"/>
    <row r="34122" ht="15"/>
    <row r="34123" ht="15"/>
    <row r="34124" ht="15"/>
    <row r="34125" ht="15"/>
    <row r="34126" ht="15"/>
    <row r="34127" ht="15"/>
    <row r="34128" ht="15"/>
    <row r="34129" ht="15"/>
    <row r="34130" ht="15"/>
    <row r="34131" ht="15"/>
    <row r="34132" ht="15"/>
    <row r="34133" ht="15"/>
    <row r="34134" ht="15"/>
    <row r="34135" ht="15"/>
    <row r="34136" ht="15"/>
    <row r="34137" ht="15"/>
    <row r="34138" ht="15"/>
    <row r="34139" ht="15"/>
    <row r="34140" ht="15"/>
    <row r="34141" ht="15"/>
    <row r="34142" ht="15"/>
    <row r="34143" ht="15"/>
    <row r="34144" ht="15"/>
    <row r="34145" ht="15"/>
    <row r="34146" ht="15"/>
    <row r="34147" ht="15"/>
    <row r="34148" ht="15"/>
    <row r="34149" ht="15"/>
    <row r="34150" ht="15"/>
    <row r="34151" ht="15"/>
    <row r="34152" ht="15"/>
    <row r="34153" ht="15"/>
    <row r="34154" ht="15"/>
    <row r="34155" ht="15"/>
    <row r="34156" ht="15"/>
    <row r="34157" ht="15"/>
    <row r="34158" ht="15"/>
    <row r="34159" ht="15"/>
    <row r="34160" ht="15"/>
    <row r="34161" ht="15"/>
    <row r="34162" ht="15"/>
    <row r="34163" ht="15"/>
    <row r="34164" ht="15"/>
    <row r="34165" ht="15"/>
    <row r="34166" ht="15"/>
    <row r="34167" ht="15"/>
    <row r="34168" ht="15"/>
    <row r="34169" ht="15"/>
    <row r="34170" ht="15"/>
    <row r="34171" ht="15"/>
    <row r="34172" ht="15"/>
    <row r="34173" ht="15"/>
    <row r="34174" ht="15"/>
    <row r="34175" ht="15"/>
    <row r="34176" ht="15"/>
    <row r="34177" ht="15"/>
    <row r="34178" ht="15"/>
    <row r="34179" ht="15"/>
    <row r="34180" ht="15"/>
    <row r="34181" ht="15"/>
    <row r="34182" ht="15"/>
    <row r="34183" ht="15"/>
    <row r="34184" ht="15"/>
    <row r="34185" ht="15"/>
    <row r="34186" ht="15"/>
    <row r="34187" ht="15"/>
    <row r="34188" ht="15"/>
    <row r="34189" ht="15"/>
    <row r="34190" ht="15"/>
    <row r="34191" ht="15"/>
    <row r="34192" ht="15"/>
    <row r="34193" ht="15"/>
    <row r="34194" ht="15"/>
    <row r="34195" ht="15"/>
    <row r="34196" ht="15"/>
    <row r="34197" ht="15"/>
    <row r="34198" ht="15"/>
    <row r="34199" ht="15"/>
    <row r="34200" ht="15"/>
    <row r="34201" ht="15"/>
    <row r="34202" ht="15"/>
    <row r="34203" ht="15"/>
    <row r="34204" ht="15"/>
    <row r="34205" ht="15"/>
    <row r="34206" ht="15"/>
    <row r="34207" ht="15"/>
    <row r="34208" ht="15"/>
    <row r="34209" ht="15"/>
    <row r="34210" ht="15"/>
    <row r="34211" ht="15"/>
    <row r="34212" ht="15"/>
    <row r="34213" ht="15"/>
    <row r="34214" ht="15"/>
    <row r="34215" ht="15"/>
    <row r="34216" ht="15"/>
    <row r="34217" ht="15"/>
    <row r="34218" ht="15"/>
    <row r="34219" ht="15"/>
    <row r="34220" ht="15"/>
    <row r="34221" ht="15"/>
    <row r="34222" ht="15"/>
    <row r="34223" ht="15"/>
    <row r="34224" ht="15"/>
    <row r="34225" ht="15"/>
    <row r="34226" ht="15"/>
    <row r="34227" ht="15"/>
    <row r="34228" ht="15"/>
    <row r="34229" ht="15"/>
    <row r="34230" ht="15"/>
    <row r="34231" ht="15"/>
    <row r="34232" ht="15"/>
    <row r="34233" ht="15"/>
    <row r="34234" ht="15"/>
    <row r="34235" ht="15"/>
    <row r="34236" ht="15"/>
    <row r="34237" ht="15"/>
    <row r="34238" ht="15"/>
    <row r="34239" ht="15"/>
    <row r="34240" ht="15"/>
    <row r="34241" ht="15"/>
    <row r="34242" ht="15"/>
    <row r="34243" ht="15"/>
    <row r="34244" ht="15"/>
    <row r="34245" ht="15"/>
    <row r="34246" ht="15"/>
    <row r="34247" ht="15"/>
    <row r="34248" ht="15"/>
    <row r="34249" ht="15"/>
    <row r="34250" ht="15"/>
    <row r="34251" ht="15"/>
    <row r="34252" ht="15"/>
    <row r="34253" ht="15"/>
    <row r="34254" ht="15"/>
    <row r="34255" ht="15"/>
    <row r="34256" ht="15"/>
    <row r="34257" ht="15"/>
    <row r="34258" ht="15"/>
    <row r="34259" ht="15"/>
    <row r="34260" ht="15"/>
    <row r="34261" ht="15"/>
    <row r="34262" ht="15"/>
    <row r="34263" ht="15"/>
    <row r="34264" ht="15"/>
    <row r="34265" ht="15"/>
    <row r="34266" ht="15"/>
    <row r="34267" ht="15"/>
    <row r="34268" ht="15"/>
    <row r="34269" ht="15"/>
    <row r="34270" ht="15"/>
    <row r="34271" ht="15"/>
    <row r="34272" ht="15"/>
    <row r="34273" ht="15"/>
    <row r="34274" ht="15"/>
    <row r="34275" ht="15"/>
    <row r="34276" ht="15"/>
    <row r="34277" ht="15"/>
    <row r="34278" ht="15"/>
    <row r="34279" ht="15"/>
    <row r="34280" ht="15"/>
    <row r="34281" ht="15"/>
    <row r="34282" ht="15"/>
    <row r="34283" ht="15"/>
    <row r="34284" ht="15"/>
    <row r="34285" ht="15"/>
    <row r="34286" ht="15"/>
    <row r="34287" ht="15"/>
    <row r="34288" ht="15"/>
    <row r="34289" ht="15"/>
    <row r="34290" ht="15"/>
    <row r="34291" ht="15"/>
    <row r="34292" ht="15"/>
    <row r="34293" ht="15"/>
    <row r="34294" ht="15"/>
    <row r="34295" ht="15"/>
    <row r="34296" ht="15"/>
    <row r="34297" ht="15"/>
    <row r="34298" ht="15"/>
    <row r="34299" ht="15"/>
    <row r="34300" ht="15"/>
    <row r="34301" ht="15"/>
    <row r="34302" ht="15"/>
    <row r="34303" ht="15"/>
    <row r="34304" ht="15"/>
    <row r="34305" ht="15"/>
    <row r="34306" ht="15"/>
    <row r="34307" ht="15"/>
    <row r="34308" ht="15"/>
    <row r="34309" ht="15"/>
    <row r="34310" ht="15"/>
    <row r="34311" ht="15"/>
    <row r="34312" ht="15"/>
    <row r="34313" ht="15"/>
    <row r="34314" ht="15"/>
    <row r="34315" ht="15"/>
    <row r="34316" ht="15"/>
    <row r="34317" ht="15"/>
    <row r="34318" ht="15"/>
    <row r="34319" ht="15"/>
    <row r="34320" ht="15"/>
    <row r="34321" ht="15"/>
    <row r="34322" ht="15"/>
    <row r="34323" ht="15"/>
    <row r="34324" ht="15"/>
    <row r="34325" ht="15"/>
    <row r="34326" ht="15"/>
    <row r="34327" ht="15"/>
    <row r="34328" ht="15"/>
    <row r="34329" ht="15"/>
    <row r="34330" ht="15"/>
    <row r="34331" ht="15"/>
    <row r="34332" ht="15"/>
    <row r="34333" ht="15"/>
    <row r="34334" ht="15"/>
    <row r="34335" ht="15"/>
    <row r="34336" ht="15"/>
    <row r="34337" ht="15"/>
    <row r="34338" ht="15"/>
    <row r="34339" ht="15"/>
    <row r="34340" ht="15"/>
    <row r="34341" ht="15"/>
    <row r="34342" ht="15"/>
    <row r="34343" ht="15"/>
    <row r="34344" ht="15"/>
    <row r="34345" ht="15"/>
    <row r="34346" ht="15"/>
    <row r="34347" ht="15"/>
    <row r="34348" ht="15"/>
    <row r="34349" ht="15"/>
    <row r="34350" ht="15"/>
    <row r="34351" ht="15"/>
    <row r="34352" ht="15"/>
    <row r="34353" ht="15"/>
    <row r="34354" ht="15"/>
    <row r="34355" ht="15"/>
    <row r="34356" ht="15"/>
    <row r="34357" ht="15"/>
    <row r="34358" ht="15"/>
    <row r="34359" ht="15"/>
    <row r="34360" ht="15"/>
    <row r="34361" ht="15"/>
    <row r="34362" ht="15"/>
    <row r="34363" ht="15"/>
    <row r="34364" ht="15"/>
    <row r="34365" ht="15"/>
    <row r="34366" ht="15"/>
    <row r="34367" ht="15"/>
    <row r="34368" ht="15"/>
    <row r="34369" ht="15"/>
    <row r="34370" ht="15"/>
    <row r="34371" ht="15"/>
    <row r="34372" ht="15"/>
    <row r="34373" ht="15"/>
    <row r="34374" ht="15"/>
    <row r="34375" ht="15"/>
    <row r="34376" ht="15"/>
    <row r="34377" ht="15"/>
    <row r="34378" ht="15"/>
    <row r="34379" ht="15"/>
    <row r="34380" ht="15"/>
    <row r="34381" ht="15"/>
    <row r="34382" ht="15"/>
    <row r="34383" ht="15"/>
    <row r="34384" ht="15"/>
    <row r="34385" ht="15"/>
    <row r="34386" ht="15"/>
    <row r="34387" ht="15"/>
    <row r="34388" ht="15"/>
    <row r="34389" ht="15"/>
    <row r="34390" ht="15"/>
    <row r="34391" ht="15"/>
    <row r="34392" ht="15"/>
    <row r="34393" ht="15"/>
    <row r="34394" ht="15"/>
    <row r="34395" ht="15"/>
    <row r="34396" ht="15"/>
    <row r="34397" ht="15"/>
    <row r="34398" ht="15"/>
    <row r="34399" ht="15"/>
    <row r="34400" ht="15"/>
    <row r="34401" ht="15"/>
    <row r="34402" ht="15"/>
    <row r="34403" ht="15"/>
    <row r="34404" ht="15"/>
    <row r="34405" ht="15"/>
    <row r="34406" ht="15"/>
    <row r="34407" ht="15"/>
    <row r="34408" ht="15"/>
    <row r="34409" ht="15"/>
    <row r="34410" ht="15"/>
    <row r="34411" ht="15"/>
    <row r="34412" ht="15"/>
    <row r="34413" ht="15"/>
    <row r="34414" ht="15"/>
    <row r="34415" ht="15"/>
    <row r="34416" ht="15"/>
    <row r="34417" ht="15"/>
    <row r="34418" ht="15"/>
    <row r="34419" ht="15"/>
    <row r="34420" ht="15"/>
    <row r="34421" ht="15"/>
    <row r="34422" ht="15"/>
    <row r="34423" ht="15"/>
    <row r="34424" ht="15"/>
    <row r="34425" ht="15"/>
    <row r="34426" ht="15"/>
    <row r="34427" ht="15"/>
    <row r="34428" ht="15"/>
    <row r="34429" ht="15"/>
    <row r="34430" ht="15"/>
    <row r="34431" ht="15"/>
    <row r="34432" ht="15"/>
    <row r="34433" ht="15"/>
    <row r="34434" ht="15"/>
    <row r="34435" ht="15"/>
    <row r="34436" ht="15"/>
    <row r="34437" ht="15"/>
    <row r="34438" ht="15"/>
    <row r="34439" ht="15"/>
    <row r="34440" ht="15"/>
    <row r="34441" ht="15"/>
    <row r="34442" ht="15"/>
    <row r="34443" ht="15"/>
    <row r="34444" ht="15"/>
    <row r="34445" ht="15"/>
    <row r="34446" ht="15"/>
    <row r="34447" ht="15"/>
    <row r="34448" ht="15"/>
    <row r="34449" ht="15"/>
    <row r="34450" ht="15"/>
    <row r="34451" ht="15"/>
    <row r="34452" ht="15"/>
    <row r="34453" ht="15"/>
    <row r="34454" ht="15"/>
    <row r="34455" ht="15"/>
    <row r="34456" ht="15"/>
    <row r="34457" ht="15"/>
    <row r="34458" ht="15"/>
    <row r="34459" ht="15"/>
    <row r="34460" ht="15"/>
    <row r="34461" ht="15"/>
    <row r="34462" ht="15"/>
    <row r="34463" ht="15"/>
    <row r="34464" ht="15"/>
    <row r="34465" ht="15"/>
    <row r="34466" ht="15"/>
    <row r="34467" ht="15"/>
    <row r="34468" ht="15"/>
    <row r="34469" ht="15"/>
    <row r="34470" ht="15"/>
    <row r="34471" ht="15"/>
    <row r="34472" ht="15"/>
    <row r="34473" ht="15"/>
    <row r="34474" ht="15"/>
    <row r="34475" ht="15"/>
    <row r="34476" ht="15"/>
    <row r="34477" ht="15"/>
    <row r="34478" ht="15"/>
    <row r="34479" ht="15"/>
    <row r="34480" ht="15"/>
    <row r="34481" ht="15"/>
    <row r="34482" ht="15"/>
    <row r="34483" ht="15"/>
    <row r="34484" ht="15"/>
    <row r="34485" ht="15"/>
    <row r="34486" ht="15"/>
    <row r="34487" ht="15"/>
    <row r="34488" ht="15"/>
    <row r="34489" ht="15"/>
    <row r="34490" ht="15"/>
    <row r="34491" ht="15"/>
    <row r="34492" ht="15"/>
    <row r="34493" ht="15"/>
    <row r="34494" ht="15"/>
    <row r="34495" ht="15"/>
    <row r="34496" ht="15"/>
    <row r="34497" ht="15"/>
    <row r="34498" ht="15"/>
    <row r="34499" ht="15"/>
    <row r="34500" ht="15"/>
    <row r="34501" ht="15"/>
    <row r="34502" ht="15"/>
    <row r="34503" ht="15"/>
    <row r="34504" ht="15"/>
    <row r="34505" ht="15"/>
    <row r="34506" ht="15"/>
    <row r="34507" ht="15"/>
    <row r="34508" ht="15"/>
    <row r="34509" ht="15"/>
    <row r="34510" ht="15"/>
    <row r="34511" ht="15"/>
    <row r="34512" ht="15"/>
    <row r="34513" ht="15"/>
    <row r="34514" ht="15"/>
    <row r="34515" ht="15"/>
    <row r="34516" ht="15"/>
    <row r="34517" ht="15"/>
    <row r="34518" ht="15"/>
    <row r="34519" ht="15"/>
    <row r="34520" ht="15"/>
    <row r="34521" ht="15"/>
    <row r="34522" ht="15"/>
    <row r="34523" ht="15"/>
    <row r="34524" ht="15"/>
    <row r="34525" ht="15"/>
    <row r="34526" ht="15"/>
    <row r="34527" ht="15"/>
    <row r="34528" ht="15"/>
    <row r="34529" ht="15"/>
    <row r="34530" ht="15"/>
    <row r="34531" ht="15"/>
    <row r="34532" ht="15"/>
    <row r="34533" ht="15"/>
    <row r="34534" ht="15"/>
    <row r="34535" ht="15"/>
    <row r="34536" ht="15"/>
    <row r="34537" ht="15"/>
    <row r="34538" ht="15"/>
    <row r="34539" ht="15"/>
    <row r="34540" ht="15"/>
    <row r="34541" ht="15"/>
    <row r="34542" ht="15"/>
    <row r="34543" ht="15"/>
    <row r="34544" ht="15"/>
    <row r="34545" ht="15"/>
    <row r="34546" ht="15"/>
    <row r="34547" ht="15"/>
    <row r="34548" ht="15"/>
    <row r="34549" ht="15"/>
    <row r="34550" ht="15"/>
    <row r="34551" ht="15"/>
    <row r="34552" ht="15"/>
    <row r="34553" ht="15"/>
    <row r="34554" ht="15"/>
    <row r="34555" ht="15"/>
    <row r="34556" ht="15"/>
    <row r="34557" ht="15"/>
    <row r="34558" ht="15"/>
    <row r="34559" ht="15"/>
    <row r="34560" ht="15"/>
    <row r="34561" ht="15"/>
    <row r="34562" ht="15"/>
    <row r="34563" ht="15"/>
    <row r="34564" ht="15"/>
    <row r="34565" ht="15"/>
    <row r="34566" ht="15"/>
    <row r="34567" ht="15"/>
    <row r="34568" ht="15"/>
    <row r="34569" ht="15"/>
    <row r="34570" ht="15"/>
    <row r="34571" ht="15"/>
    <row r="34572" ht="15"/>
    <row r="34573" ht="15"/>
    <row r="34574" ht="15"/>
    <row r="34575" ht="15"/>
    <row r="34576" ht="15"/>
    <row r="34577" ht="15"/>
    <row r="34578" ht="15"/>
    <row r="34579" ht="15"/>
    <row r="34580" ht="15"/>
    <row r="34581" ht="15"/>
    <row r="34582" ht="15"/>
    <row r="34583" ht="15"/>
    <row r="34584" ht="15"/>
    <row r="34585" ht="15"/>
    <row r="34586" ht="15"/>
    <row r="34587" ht="15"/>
    <row r="34588" ht="15"/>
    <row r="34589" ht="15"/>
    <row r="34590" ht="15"/>
    <row r="34591" ht="15"/>
    <row r="34592" ht="15"/>
    <row r="34593" ht="15"/>
    <row r="34594" ht="15"/>
    <row r="34595" ht="15"/>
    <row r="34596" ht="15"/>
    <row r="34597" ht="15"/>
    <row r="34598" ht="15"/>
    <row r="34599" ht="15"/>
    <row r="34600" ht="15"/>
    <row r="34601" ht="15"/>
    <row r="34602" ht="15"/>
    <row r="34603" ht="15"/>
    <row r="34604" ht="15"/>
    <row r="34605" ht="15"/>
    <row r="34606" ht="15"/>
    <row r="34607" ht="15"/>
    <row r="34608" ht="15"/>
    <row r="34609" ht="15"/>
    <row r="34610" ht="15"/>
    <row r="34611" ht="15"/>
    <row r="34612" ht="15"/>
    <row r="34613" ht="15"/>
    <row r="34614" ht="15"/>
    <row r="34615" ht="15"/>
    <row r="34616" ht="15"/>
    <row r="34617" ht="15"/>
    <row r="34618" ht="15"/>
    <row r="34619" ht="15"/>
    <row r="34620" ht="15"/>
    <row r="34621" ht="15"/>
    <row r="34622" ht="15"/>
    <row r="34623" ht="15"/>
    <row r="34624" ht="15"/>
    <row r="34625" ht="15"/>
    <row r="34626" ht="15"/>
    <row r="34627" ht="15"/>
    <row r="34628" ht="15"/>
    <row r="34629" ht="15"/>
    <row r="34630" ht="15"/>
    <row r="34631" ht="15"/>
    <row r="34632" ht="15"/>
    <row r="34633" ht="15"/>
    <row r="34634" ht="15"/>
    <row r="34635" ht="15"/>
    <row r="34636" ht="15"/>
    <row r="34637" ht="15"/>
    <row r="34638" ht="15"/>
    <row r="34639" ht="15"/>
    <row r="34640" ht="15"/>
    <row r="34641" ht="15"/>
    <row r="34642" ht="15"/>
    <row r="34643" ht="15"/>
    <row r="34644" ht="15"/>
    <row r="34645" ht="15"/>
    <row r="34646" ht="15"/>
    <row r="34647" ht="15"/>
    <row r="34648" ht="15"/>
    <row r="34649" ht="15"/>
    <row r="34650" ht="15"/>
    <row r="34651" ht="15"/>
    <row r="34652" ht="15"/>
    <row r="34653" ht="15"/>
    <row r="34654" ht="15"/>
    <row r="34655" ht="15"/>
    <row r="34656" ht="15"/>
    <row r="34657" ht="15"/>
    <row r="34658" ht="15"/>
    <row r="34659" ht="15"/>
    <row r="34660" ht="15"/>
    <row r="34661" ht="15"/>
    <row r="34662" ht="15"/>
    <row r="34663" ht="15"/>
    <row r="34664" ht="15"/>
    <row r="34665" ht="15"/>
    <row r="34666" ht="15"/>
    <row r="34667" ht="15"/>
    <row r="34668" ht="15"/>
    <row r="34669" ht="15"/>
    <row r="34670" ht="15"/>
    <row r="34671" ht="15"/>
    <row r="34672" ht="15"/>
    <row r="34673" ht="15"/>
    <row r="34674" ht="15"/>
    <row r="34675" ht="15"/>
    <row r="34676" ht="15"/>
    <row r="34677" ht="15"/>
    <row r="34678" ht="15"/>
    <row r="34679" ht="15"/>
    <row r="34680" ht="15"/>
    <row r="34681" ht="15"/>
    <row r="34682" ht="15"/>
    <row r="34683" ht="15"/>
    <row r="34684" ht="15"/>
    <row r="34685" ht="15"/>
    <row r="34686" ht="15"/>
    <row r="34687" ht="15"/>
    <row r="34688" ht="15"/>
    <row r="34689" ht="15"/>
    <row r="34690" ht="15"/>
    <row r="34691" ht="15"/>
    <row r="34692" ht="15"/>
    <row r="34693" ht="15"/>
    <row r="34694" ht="15"/>
    <row r="34695" ht="15"/>
    <row r="34696" ht="15"/>
    <row r="34697" ht="15"/>
    <row r="34698" ht="15"/>
    <row r="34699" ht="15"/>
    <row r="34700" ht="15"/>
    <row r="34701" ht="15"/>
    <row r="34702" ht="15"/>
    <row r="34703" ht="15"/>
    <row r="34704" ht="15"/>
    <row r="34705" ht="15"/>
    <row r="34706" ht="15"/>
    <row r="34707" ht="15"/>
    <row r="34708" ht="15"/>
    <row r="34709" ht="15"/>
    <row r="34710" ht="15"/>
    <row r="34711" ht="15"/>
    <row r="34712" ht="15"/>
    <row r="34713" ht="15"/>
    <row r="34714" ht="15"/>
    <row r="34715" ht="15"/>
    <row r="34716" ht="15"/>
    <row r="34717" ht="15"/>
    <row r="34718" ht="15"/>
    <row r="34719" ht="15"/>
    <row r="34720" ht="15"/>
    <row r="34721" ht="15"/>
    <row r="34722" ht="15"/>
    <row r="34723" ht="15"/>
    <row r="34724" ht="15"/>
    <row r="34725" ht="15"/>
    <row r="34726" ht="15"/>
    <row r="34727" ht="15"/>
    <row r="34728" ht="15"/>
    <row r="34729" ht="15"/>
    <row r="34730" ht="15"/>
    <row r="34731" ht="15"/>
    <row r="34732" ht="15"/>
    <row r="34733" ht="15"/>
    <row r="34734" ht="15"/>
    <row r="34735" ht="15"/>
    <row r="34736" ht="15"/>
    <row r="34737" ht="15"/>
    <row r="34738" ht="15"/>
    <row r="34739" ht="15"/>
    <row r="34740" ht="15"/>
    <row r="34741" ht="15"/>
    <row r="34742" ht="15"/>
    <row r="34743" ht="15"/>
    <row r="34744" ht="15"/>
    <row r="34745" ht="15"/>
    <row r="34746" ht="15"/>
    <row r="34747" ht="15"/>
    <row r="34748" ht="15"/>
    <row r="34749" ht="15"/>
    <row r="34750" ht="15"/>
    <row r="34751" ht="15"/>
    <row r="34752" ht="15"/>
    <row r="34753" ht="15"/>
    <row r="34754" ht="15"/>
    <row r="34755" ht="15"/>
    <row r="34756" ht="15"/>
    <row r="34757" ht="15"/>
    <row r="34758" ht="15"/>
    <row r="34759" ht="15"/>
    <row r="34760" ht="15"/>
    <row r="34761" ht="15"/>
    <row r="34762" ht="15"/>
    <row r="34763" ht="15"/>
    <row r="34764" ht="15"/>
    <row r="34765" ht="15"/>
    <row r="34766" ht="15"/>
    <row r="34767" ht="15"/>
    <row r="34768" ht="15"/>
    <row r="34769" ht="15"/>
    <row r="34770" ht="15"/>
    <row r="34771" ht="15"/>
    <row r="34772" ht="15"/>
    <row r="34773" ht="15"/>
    <row r="34774" ht="15"/>
    <row r="34775" ht="15"/>
    <row r="34776" ht="15"/>
    <row r="34777" ht="15"/>
    <row r="34778" ht="15"/>
    <row r="34779" ht="15"/>
    <row r="34780" ht="15"/>
    <row r="34781" ht="15"/>
    <row r="34782" ht="15"/>
    <row r="34783" ht="15"/>
    <row r="34784" ht="15"/>
    <row r="34785" ht="15"/>
    <row r="34786" ht="15"/>
    <row r="34787" ht="15"/>
    <row r="34788" ht="15"/>
    <row r="34789" ht="15"/>
    <row r="34790" ht="15"/>
    <row r="34791" ht="15"/>
    <row r="34792" ht="15"/>
    <row r="34793" ht="15"/>
    <row r="34794" ht="15"/>
    <row r="34795" ht="15"/>
    <row r="34796" ht="15"/>
    <row r="34797" ht="15"/>
    <row r="34798" ht="15"/>
    <row r="34799" ht="15"/>
    <row r="34800" ht="15"/>
    <row r="34801" ht="15"/>
    <row r="34802" ht="15"/>
    <row r="34803" ht="15"/>
    <row r="34804" ht="15"/>
    <row r="34805" ht="15"/>
    <row r="34806" ht="15"/>
    <row r="34807" ht="15"/>
    <row r="34808" ht="15"/>
    <row r="34809" ht="15"/>
    <row r="34810" ht="15"/>
    <row r="34811" ht="15"/>
    <row r="34812" ht="15"/>
    <row r="34813" ht="15"/>
    <row r="34814" ht="15"/>
    <row r="34815" ht="15"/>
    <row r="34816" ht="15"/>
    <row r="34817" ht="15"/>
    <row r="34818" ht="15"/>
    <row r="34819" ht="15"/>
    <row r="34820" ht="15"/>
    <row r="34821" ht="15"/>
    <row r="34822" ht="15"/>
    <row r="34823" ht="15"/>
    <row r="34824" ht="15"/>
    <row r="34825" ht="15"/>
    <row r="34826" ht="15"/>
    <row r="34827" ht="15"/>
    <row r="34828" ht="15"/>
    <row r="34829" ht="15"/>
    <row r="34830" ht="15"/>
    <row r="34831" ht="15"/>
    <row r="34832" ht="15"/>
    <row r="34833" ht="15"/>
    <row r="34834" ht="15"/>
    <row r="34835" ht="15"/>
    <row r="34836" ht="15"/>
    <row r="34837" ht="15"/>
    <row r="34838" ht="15"/>
    <row r="34839" ht="15"/>
    <row r="34840" ht="15"/>
    <row r="34841" ht="15"/>
    <row r="34842" ht="15"/>
    <row r="34843" ht="15"/>
    <row r="34844" ht="15"/>
    <row r="34845" ht="15"/>
    <row r="34846" ht="15"/>
    <row r="34847" ht="15"/>
    <row r="34848" ht="15"/>
    <row r="34849" ht="15"/>
    <row r="34850" ht="15"/>
    <row r="34851" ht="15"/>
    <row r="34852" ht="15"/>
    <row r="34853" ht="15"/>
    <row r="34854" ht="15"/>
    <row r="34855" ht="15"/>
    <row r="34856" ht="15"/>
    <row r="34857" ht="15"/>
    <row r="34858" ht="15"/>
    <row r="34859" ht="15"/>
    <row r="34860" ht="15"/>
    <row r="34861" ht="15"/>
    <row r="34862" ht="15"/>
    <row r="34863" ht="15"/>
    <row r="34864" ht="15"/>
    <row r="34865" ht="15"/>
    <row r="34866" ht="15"/>
    <row r="34867" ht="15"/>
    <row r="34868" ht="15"/>
    <row r="34869" ht="15"/>
    <row r="34870" ht="15"/>
    <row r="34871" ht="15"/>
    <row r="34872" ht="15"/>
    <row r="34873" ht="15"/>
    <row r="34874" ht="15"/>
    <row r="34875" ht="15"/>
    <row r="34876" ht="15"/>
    <row r="34877" ht="15"/>
    <row r="34878" ht="15"/>
    <row r="34879" ht="15"/>
    <row r="34880" ht="15"/>
    <row r="34881" ht="15"/>
    <row r="34882" ht="15"/>
    <row r="34883" ht="15"/>
    <row r="34884" ht="15"/>
    <row r="34885" ht="15"/>
    <row r="34886" ht="15"/>
    <row r="34887" ht="15"/>
    <row r="34888" ht="15"/>
    <row r="34889" ht="15"/>
    <row r="34890" ht="15"/>
    <row r="34891" ht="15"/>
    <row r="34892" ht="15"/>
    <row r="34893" ht="15"/>
    <row r="34894" ht="15"/>
    <row r="34895" ht="15"/>
    <row r="34896" ht="15"/>
    <row r="34897" ht="15"/>
    <row r="34898" ht="15"/>
    <row r="34899" ht="15"/>
    <row r="34900" ht="15"/>
    <row r="34901" ht="15"/>
    <row r="34902" ht="15"/>
    <row r="34903" ht="15"/>
    <row r="34904" ht="15"/>
    <row r="34905" ht="15"/>
    <row r="34906" ht="15"/>
    <row r="34907" ht="15"/>
    <row r="34908" ht="15"/>
    <row r="34909" ht="15"/>
    <row r="34910" ht="15"/>
    <row r="34911" ht="15"/>
    <row r="34912" ht="15"/>
    <row r="34913" ht="15"/>
    <row r="34914" ht="15"/>
    <row r="34915" ht="15"/>
    <row r="34916" ht="15"/>
    <row r="34917" ht="15"/>
    <row r="34918" ht="15"/>
    <row r="34919" ht="15"/>
    <row r="34920" ht="15"/>
    <row r="34921" ht="15"/>
    <row r="34922" ht="15"/>
    <row r="34923" ht="15"/>
    <row r="34924" ht="15"/>
    <row r="34925" ht="15"/>
    <row r="34926" ht="15"/>
    <row r="34927" ht="15"/>
    <row r="34928" ht="15"/>
    <row r="34929" ht="15"/>
    <row r="34930" ht="15"/>
    <row r="34931" ht="15"/>
    <row r="34932" ht="15"/>
    <row r="34933" ht="15"/>
    <row r="34934" ht="15"/>
    <row r="34935" ht="15"/>
    <row r="34936" ht="15"/>
    <row r="34937" ht="15"/>
    <row r="34938" ht="15"/>
    <row r="34939" ht="15"/>
    <row r="34940" ht="15"/>
    <row r="34941" ht="15"/>
    <row r="34942" ht="15"/>
    <row r="34943" ht="15"/>
    <row r="34944" ht="15"/>
    <row r="34945" ht="15"/>
    <row r="34946" ht="15"/>
    <row r="34947" ht="15"/>
    <row r="34948" ht="15"/>
    <row r="34949" ht="15"/>
    <row r="34950" ht="15"/>
    <row r="34951" ht="15"/>
    <row r="34952" ht="15"/>
    <row r="34953" ht="15"/>
    <row r="34954" ht="15"/>
    <row r="34955" ht="15"/>
    <row r="34956" ht="15"/>
    <row r="34957" ht="15"/>
    <row r="34958" ht="15"/>
    <row r="34959" ht="15"/>
    <row r="34960" ht="15"/>
    <row r="34961" ht="15"/>
    <row r="34962" ht="15"/>
    <row r="34963" ht="15"/>
    <row r="34964" ht="15"/>
    <row r="34965" ht="15"/>
    <row r="34966" ht="15"/>
    <row r="34967" ht="15"/>
    <row r="34968" ht="15"/>
    <row r="34969" ht="15"/>
    <row r="34970" ht="15"/>
    <row r="34971" ht="15"/>
    <row r="34972" ht="15"/>
    <row r="34973" ht="15"/>
    <row r="34974" ht="15"/>
    <row r="34975" ht="15"/>
    <row r="34976" ht="15"/>
    <row r="34977" ht="15"/>
    <row r="34978" ht="15"/>
    <row r="34979" ht="15"/>
    <row r="34980" ht="15"/>
    <row r="34981" ht="15"/>
    <row r="34982" ht="15"/>
    <row r="34983" ht="15"/>
    <row r="34984" ht="15"/>
    <row r="34985" ht="15"/>
    <row r="34986" ht="15"/>
    <row r="34987" ht="15"/>
    <row r="34988" ht="15"/>
    <row r="34989" ht="15"/>
    <row r="34990" ht="15"/>
    <row r="34991" ht="15"/>
    <row r="34992" ht="15"/>
    <row r="34993" ht="15"/>
    <row r="34994" ht="15"/>
    <row r="34995" ht="15"/>
    <row r="34996" ht="15"/>
    <row r="34997" ht="15"/>
    <row r="34998" ht="15"/>
    <row r="34999" ht="15"/>
    <row r="35000" ht="15"/>
    <row r="35001" ht="15"/>
    <row r="35002" ht="15"/>
    <row r="35003" ht="15"/>
    <row r="35004" ht="15"/>
    <row r="35005" ht="15"/>
    <row r="35006" ht="15"/>
    <row r="35007" ht="15"/>
    <row r="35008" ht="15"/>
    <row r="35009" ht="15"/>
    <row r="35010" ht="15"/>
    <row r="35011" ht="15"/>
    <row r="35012" ht="15"/>
    <row r="35013" ht="15"/>
    <row r="35014" ht="15"/>
    <row r="35015" ht="15"/>
    <row r="35016" ht="15"/>
    <row r="35017" ht="15"/>
    <row r="35018" ht="15"/>
    <row r="35019" ht="15"/>
    <row r="35020" ht="15"/>
    <row r="35021" ht="15"/>
    <row r="35022" ht="15"/>
    <row r="35023" ht="15"/>
    <row r="35024" ht="15"/>
    <row r="35025" ht="15"/>
    <row r="35026" ht="15"/>
    <row r="35027" ht="15"/>
    <row r="35028" ht="15"/>
    <row r="35029" ht="15"/>
    <row r="35030" ht="15"/>
    <row r="35031" ht="15"/>
    <row r="35032" ht="15"/>
    <row r="35033" ht="15"/>
    <row r="35034" ht="15"/>
    <row r="35035" ht="15"/>
    <row r="35036" ht="15"/>
    <row r="35037" ht="15"/>
    <row r="35038" ht="15"/>
    <row r="35039" ht="15"/>
    <row r="35040" ht="15"/>
    <row r="35041" ht="15"/>
    <row r="35042" ht="15"/>
    <row r="35043" ht="15"/>
    <row r="35044" ht="15"/>
    <row r="35045" ht="15"/>
    <row r="35046" ht="15"/>
    <row r="35047" ht="15"/>
    <row r="35048" ht="15"/>
    <row r="35049" ht="15"/>
    <row r="35050" ht="15"/>
    <row r="35051" ht="15"/>
    <row r="35052" ht="15"/>
    <row r="35053" ht="15"/>
    <row r="35054" ht="15"/>
    <row r="35055" ht="15"/>
    <row r="35056" ht="15"/>
    <row r="35057" ht="15"/>
    <row r="35058" ht="15"/>
    <row r="35059" ht="15"/>
    <row r="35060" ht="15"/>
    <row r="35061" ht="15"/>
    <row r="35062" ht="15"/>
    <row r="35063" ht="15"/>
    <row r="35064" ht="15"/>
    <row r="35065" ht="15"/>
    <row r="35066" ht="15"/>
    <row r="35067" ht="15"/>
    <row r="35068" ht="15"/>
    <row r="35069" ht="15"/>
    <row r="35070" ht="15"/>
    <row r="35071" ht="15"/>
    <row r="35072" ht="15"/>
    <row r="35073" ht="15"/>
    <row r="35074" ht="15"/>
    <row r="35075" ht="15"/>
    <row r="35076" ht="15"/>
    <row r="35077" ht="15"/>
    <row r="35078" ht="15"/>
    <row r="35079" ht="15"/>
    <row r="35080" ht="15"/>
    <row r="35081" ht="15"/>
    <row r="35082" ht="15"/>
    <row r="35083" ht="15"/>
    <row r="35084" ht="15"/>
    <row r="35085" ht="15"/>
    <row r="35086" ht="15"/>
    <row r="35087" ht="15"/>
    <row r="35088" ht="15"/>
    <row r="35089" ht="15"/>
    <row r="35090" ht="15"/>
    <row r="35091" ht="15"/>
    <row r="35092" ht="15"/>
    <row r="35093" ht="15"/>
    <row r="35094" ht="15"/>
    <row r="35095" ht="15"/>
    <row r="35096" ht="15"/>
    <row r="35097" ht="15"/>
    <row r="35098" ht="15"/>
    <row r="35099" ht="15"/>
    <row r="35100" ht="15"/>
    <row r="35101" ht="15"/>
    <row r="35102" ht="15"/>
    <row r="35103" ht="15"/>
    <row r="35104" ht="15"/>
    <row r="35105" ht="15"/>
    <row r="35106" ht="15"/>
    <row r="35107" ht="15"/>
    <row r="35108" ht="15"/>
    <row r="35109" ht="15"/>
    <row r="35110" ht="15"/>
    <row r="35111" ht="15"/>
    <row r="35112" ht="15"/>
    <row r="35113" ht="15"/>
    <row r="35114" ht="15"/>
    <row r="35115" ht="15"/>
    <row r="35116" ht="15"/>
    <row r="35117" ht="15"/>
    <row r="35118" ht="15"/>
    <row r="35119" ht="15"/>
    <row r="35120" ht="15"/>
    <row r="35121" ht="15"/>
    <row r="35122" ht="15"/>
    <row r="35123" ht="15"/>
    <row r="35124" ht="15"/>
    <row r="35125" ht="15"/>
    <row r="35126" ht="15"/>
    <row r="35127" ht="15"/>
    <row r="35128" ht="15"/>
    <row r="35129" ht="15"/>
    <row r="35130" ht="15"/>
    <row r="35131" ht="15"/>
    <row r="35132" ht="15"/>
    <row r="35133" ht="15"/>
    <row r="35134" ht="15"/>
    <row r="35135" ht="15"/>
    <row r="35136" ht="15"/>
    <row r="35137" ht="15"/>
    <row r="35138" ht="15"/>
    <row r="35139" ht="15"/>
    <row r="35140" ht="15"/>
    <row r="35141" ht="15"/>
    <row r="35142" ht="15"/>
    <row r="35143" ht="15"/>
    <row r="35144" ht="15"/>
    <row r="35145" ht="15"/>
    <row r="35146" ht="15"/>
    <row r="35147" ht="15"/>
    <row r="35148" ht="15"/>
    <row r="35149" ht="15"/>
    <row r="35150" ht="15"/>
    <row r="35151" ht="15"/>
    <row r="35152" ht="15"/>
    <row r="35153" ht="15"/>
    <row r="35154" ht="15"/>
    <row r="35155" ht="15"/>
    <row r="35156" ht="15"/>
    <row r="35157" ht="15"/>
    <row r="35158" ht="15"/>
    <row r="35159" ht="15"/>
    <row r="35160" ht="15"/>
    <row r="35161" ht="15"/>
    <row r="35162" ht="15"/>
    <row r="35163" ht="15"/>
    <row r="35164" ht="15"/>
    <row r="35165" ht="15"/>
    <row r="35166" ht="15"/>
    <row r="35167" ht="15"/>
    <row r="35168" ht="15"/>
    <row r="35169" ht="15"/>
    <row r="35170" ht="15"/>
    <row r="35171" ht="15"/>
    <row r="35172" ht="15"/>
    <row r="35173" ht="15"/>
    <row r="35174" ht="15"/>
    <row r="35175" ht="15"/>
    <row r="35176" ht="15"/>
    <row r="35177" ht="15"/>
    <row r="35178" ht="15"/>
    <row r="35179" ht="15"/>
    <row r="35180" ht="15"/>
    <row r="35181" ht="15"/>
    <row r="35182" ht="15"/>
    <row r="35183" ht="15"/>
    <row r="35184" ht="15"/>
    <row r="35185" ht="15"/>
    <row r="35186" ht="15"/>
    <row r="35187" ht="15"/>
    <row r="35188" ht="15"/>
    <row r="35189" ht="15"/>
    <row r="35190" ht="15"/>
    <row r="35191" ht="15"/>
    <row r="35192" ht="15"/>
    <row r="35193" ht="15"/>
    <row r="35194" ht="15"/>
    <row r="35195" ht="15"/>
    <row r="35196" ht="15"/>
    <row r="35197" ht="15"/>
    <row r="35198" ht="15"/>
    <row r="35199" ht="15"/>
    <row r="35200" ht="15"/>
    <row r="35201" ht="15"/>
    <row r="35202" ht="15"/>
    <row r="35203" ht="15"/>
    <row r="35204" ht="15"/>
    <row r="35205" ht="15"/>
    <row r="35206" ht="15"/>
    <row r="35207" ht="15"/>
    <row r="35208" ht="15"/>
    <row r="35209" ht="15"/>
    <row r="35210" ht="15"/>
    <row r="35211" ht="15"/>
    <row r="35212" ht="15"/>
    <row r="35213" ht="15"/>
    <row r="35214" ht="15"/>
    <row r="35215" ht="15"/>
    <row r="35216" ht="15"/>
    <row r="35217" ht="15"/>
    <row r="35218" ht="15"/>
    <row r="35219" ht="15"/>
    <row r="35220" ht="15"/>
    <row r="35221" ht="15"/>
    <row r="35222" ht="15"/>
    <row r="35223" ht="15"/>
    <row r="35224" ht="15"/>
    <row r="35225" ht="15"/>
    <row r="35226" ht="15"/>
    <row r="35227" ht="15"/>
    <row r="35228" ht="15"/>
    <row r="35229" ht="15"/>
    <row r="35230" ht="15"/>
    <row r="35231" ht="15"/>
    <row r="35232" ht="15"/>
    <row r="35233" ht="15"/>
    <row r="35234" ht="15"/>
    <row r="35235" ht="15"/>
    <row r="35236" ht="15"/>
    <row r="35237" ht="15"/>
    <row r="35238" ht="15"/>
    <row r="35239" ht="15"/>
    <row r="35240" ht="15"/>
    <row r="35241" ht="15"/>
    <row r="35242" ht="15"/>
    <row r="35243" ht="15"/>
    <row r="35244" ht="15"/>
    <row r="35245" ht="15"/>
    <row r="35246" ht="15"/>
    <row r="35247" ht="15"/>
    <row r="35248" ht="15"/>
    <row r="35249" ht="15"/>
    <row r="35250" ht="15"/>
    <row r="35251" ht="15"/>
    <row r="35252" ht="15"/>
    <row r="35253" ht="15"/>
    <row r="35254" ht="15"/>
    <row r="35255" ht="15"/>
    <row r="35256" ht="15"/>
    <row r="35257" ht="15"/>
    <row r="35258" ht="15"/>
    <row r="35259" ht="15"/>
    <row r="35260" ht="15"/>
    <row r="35261" ht="15"/>
    <row r="35262" ht="15"/>
    <row r="35263" ht="15"/>
    <row r="35264" ht="15"/>
    <row r="35265" ht="15"/>
    <row r="35266" ht="15"/>
    <row r="35267" ht="15"/>
    <row r="35268" ht="15"/>
    <row r="35269" ht="15"/>
    <row r="35270" ht="15"/>
    <row r="35271" ht="15"/>
    <row r="35272" ht="15"/>
    <row r="35273" ht="15"/>
    <row r="35274" ht="15"/>
    <row r="35275" ht="15"/>
    <row r="35276" ht="15"/>
    <row r="35277" ht="15"/>
    <row r="35278" ht="15"/>
    <row r="35279" ht="15"/>
    <row r="35280" ht="15"/>
    <row r="35281" ht="15"/>
    <row r="35282" ht="15"/>
    <row r="35283" ht="15"/>
    <row r="35284" ht="15"/>
    <row r="35285" ht="15"/>
    <row r="35286" ht="15"/>
    <row r="35287" ht="15"/>
    <row r="35288" ht="15"/>
    <row r="35289" ht="15"/>
    <row r="35290" ht="15"/>
    <row r="35291" ht="15"/>
    <row r="35292" ht="15"/>
    <row r="35293" ht="15"/>
    <row r="35294" ht="15"/>
    <row r="35295" ht="15"/>
    <row r="35296" ht="15"/>
    <row r="35297" ht="15"/>
    <row r="35298" ht="15"/>
    <row r="35299" ht="15"/>
    <row r="35300" ht="15"/>
    <row r="35301" ht="15"/>
    <row r="35302" ht="15"/>
    <row r="35303" ht="15"/>
    <row r="35304" ht="15"/>
    <row r="35305" ht="15"/>
    <row r="35306" ht="15"/>
    <row r="35307" ht="15"/>
    <row r="35308" ht="15"/>
    <row r="35309" ht="15"/>
    <row r="35310" ht="15"/>
    <row r="35311" ht="15"/>
    <row r="35312" ht="15"/>
    <row r="35313" ht="15"/>
    <row r="35314" ht="15"/>
    <row r="35315" ht="15"/>
    <row r="35316" ht="15"/>
    <row r="35317" ht="15"/>
    <row r="35318" ht="15"/>
    <row r="35319" ht="15"/>
    <row r="35320" ht="15"/>
    <row r="35321" ht="15"/>
    <row r="35322" ht="15"/>
    <row r="35323" ht="15"/>
    <row r="35324" ht="15"/>
    <row r="35325" ht="15"/>
    <row r="35326" ht="15"/>
    <row r="35327" ht="15"/>
    <row r="35328" ht="15"/>
    <row r="35329" ht="15"/>
    <row r="35330" ht="15"/>
    <row r="35331" ht="15"/>
    <row r="35332" ht="15"/>
    <row r="35333" ht="15"/>
    <row r="35334" ht="15"/>
    <row r="35335" ht="15"/>
    <row r="35336" ht="15"/>
    <row r="35337" ht="15"/>
    <row r="35338" ht="15"/>
    <row r="35339" ht="15"/>
    <row r="35340" ht="15"/>
    <row r="35341" ht="15"/>
    <row r="35342" ht="15"/>
    <row r="35343" ht="15"/>
    <row r="35344" ht="15"/>
    <row r="35345" ht="15"/>
    <row r="35346" ht="15"/>
    <row r="35347" ht="15"/>
    <row r="35348" ht="15"/>
    <row r="35349" ht="15"/>
    <row r="35350" ht="15"/>
    <row r="35351" ht="15"/>
    <row r="35352" ht="15"/>
    <row r="35353" ht="15"/>
    <row r="35354" ht="15"/>
    <row r="35355" ht="15"/>
    <row r="35356" ht="15"/>
    <row r="35357" ht="15"/>
    <row r="35358" ht="15"/>
    <row r="35359" ht="15"/>
    <row r="35360" ht="15"/>
    <row r="35361" ht="15"/>
    <row r="35362" ht="15"/>
    <row r="35363" ht="15"/>
    <row r="35364" ht="15"/>
    <row r="35365" ht="15"/>
    <row r="35366" ht="15"/>
    <row r="35367" ht="15"/>
    <row r="35368" ht="15"/>
    <row r="35369" ht="15"/>
    <row r="35370" ht="15"/>
    <row r="35371" ht="15"/>
    <row r="35372" ht="15"/>
    <row r="35373" ht="15"/>
    <row r="35374" ht="15"/>
    <row r="35375" ht="15"/>
    <row r="35376" ht="15"/>
    <row r="35377" ht="15"/>
    <row r="35378" ht="15"/>
    <row r="35379" ht="15"/>
    <row r="35380" ht="15"/>
    <row r="35381" ht="15"/>
    <row r="35382" ht="15"/>
    <row r="35383" ht="15"/>
    <row r="35384" ht="15"/>
    <row r="35385" ht="15"/>
    <row r="35386" ht="15"/>
    <row r="35387" ht="15"/>
    <row r="35388" ht="15"/>
    <row r="35389" ht="15"/>
    <row r="35390" ht="15"/>
    <row r="35391" ht="15"/>
    <row r="35392" ht="15"/>
    <row r="35393" ht="15"/>
    <row r="35394" ht="15"/>
    <row r="35395" ht="15"/>
    <row r="35396" ht="15"/>
    <row r="35397" ht="15"/>
    <row r="35398" ht="15"/>
    <row r="35399" ht="15"/>
    <row r="35400" ht="15"/>
    <row r="35401" ht="15"/>
    <row r="35402" ht="15"/>
    <row r="35403" ht="15"/>
    <row r="35404" ht="15"/>
    <row r="35405" ht="15"/>
    <row r="35406" ht="15"/>
    <row r="35407" ht="15"/>
    <row r="35408" ht="15"/>
    <row r="35409" ht="15"/>
    <row r="35410" ht="15"/>
    <row r="35411" ht="15"/>
    <row r="35412" ht="15"/>
    <row r="35413" ht="15"/>
    <row r="35414" ht="15"/>
    <row r="35415" ht="15"/>
    <row r="35416" ht="15"/>
    <row r="35417" ht="15"/>
    <row r="35418" ht="15"/>
    <row r="35419" ht="15"/>
    <row r="35420" ht="15"/>
    <row r="35421" ht="15"/>
    <row r="35422" ht="15"/>
    <row r="35423" ht="15"/>
    <row r="35424" ht="15"/>
    <row r="35425" ht="15"/>
    <row r="35426" ht="15"/>
    <row r="35427" ht="15"/>
    <row r="35428" ht="15"/>
    <row r="35429" ht="15"/>
    <row r="35430" ht="15"/>
    <row r="35431" ht="15"/>
    <row r="35432" ht="15"/>
    <row r="35433" ht="15"/>
    <row r="35434" ht="15"/>
    <row r="35435" ht="15"/>
    <row r="35436" ht="15"/>
    <row r="35437" ht="15"/>
    <row r="35438" ht="15"/>
    <row r="35439" ht="15"/>
    <row r="35440" ht="15"/>
    <row r="35441" ht="15"/>
    <row r="35442" ht="15"/>
    <row r="35443" ht="15"/>
    <row r="35444" ht="15"/>
    <row r="35445" ht="15"/>
    <row r="35446" ht="15"/>
    <row r="35447" ht="15"/>
    <row r="35448" ht="15"/>
    <row r="35449" ht="15"/>
    <row r="35450" ht="15"/>
    <row r="35451" ht="15"/>
    <row r="35452" ht="15"/>
    <row r="35453" ht="15"/>
    <row r="35454" ht="15"/>
    <row r="35455" ht="15"/>
    <row r="35456" ht="15"/>
    <row r="35457" ht="15"/>
    <row r="35458" ht="15"/>
    <row r="35459" ht="15"/>
    <row r="35460" ht="15"/>
    <row r="35461" ht="15"/>
    <row r="35462" ht="15"/>
    <row r="35463" ht="15"/>
    <row r="35464" ht="15"/>
    <row r="35465" ht="15"/>
    <row r="35466" ht="15"/>
    <row r="35467" ht="15"/>
    <row r="35468" ht="15"/>
    <row r="35469" ht="15"/>
    <row r="35470" ht="15"/>
    <row r="35471" ht="15"/>
    <row r="35472" ht="15"/>
    <row r="35473" ht="15"/>
    <row r="35474" ht="15"/>
    <row r="35475" ht="15"/>
    <row r="35476" ht="15"/>
    <row r="35477" ht="15"/>
    <row r="35478" ht="15"/>
    <row r="35479" ht="15"/>
    <row r="35480" ht="15"/>
    <row r="35481" ht="15"/>
    <row r="35482" ht="15"/>
    <row r="35483" ht="15"/>
    <row r="35484" ht="15"/>
    <row r="35485" ht="15"/>
    <row r="35486" ht="15"/>
    <row r="35487" ht="15"/>
    <row r="35488" ht="15"/>
    <row r="35489" ht="15"/>
    <row r="35490" ht="15"/>
    <row r="35491" ht="15"/>
    <row r="35492" ht="15"/>
    <row r="35493" ht="15"/>
    <row r="35494" ht="15"/>
    <row r="35495" ht="15"/>
    <row r="35496" ht="15"/>
    <row r="35497" ht="15"/>
    <row r="35498" ht="15"/>
    <row r="35499" ht="15"/>
    <row r="35500" ht="15"/>
    <row r="35501" ht="15"/>
    <row r="35502" ht="15"/>
    <row r="35503" ht="15"/>
    <row r="35504" ht="15"/>
    <row r="35505" ht="15"/>
    <row r="35506" ht="15"/>
    <row r="35507" ht="15"/>
    <row r="35508" ht="15"/>
    <row r="35509" ht="15"/>
    <row r="35510" ht="15"/>
    <row r="35511" ht="15"/>
    <row r="35512" ht="15"/>
    <row r="35513" ht="15"/>
    <row r="35514" ht="15"/>
    <row r="35515" ht="15"/>
    <row r="35516" ht="15"/>
    <row r="35517" ht="15"/>
    <row r="35518" ht="15"/>
    <row r="35519" ht="15"/>
    <row r="35520" ht="15"/>
    <row r="35521" ht="15"/>
    <row r="35522" ht="15"/>
    <row r="35523" ht="15"/>
    <row r="35524" ht="15"/>
    <row r="35525" ht="15"/>
    <row r="35526" ht="15"/>
    <row r="35527" ht="15"/>
    <row r="35528" ht="15"/>
    <row r="35529" ht="15"/>
    <row r="35530" ht="15"/>
    <row r="35531" ht="15"/>
    <row r="35532" ht="15"/>
    <row r="35533" ht="15"/>
    <row r="35534" ht="15"/>
    <row r="35535" ht="15"/>
    <row r="35536" ht="15"/>
    <row r="35537" ht="15"/>
    <row r="35538" ht="15"/>
    <row r="35539" ht="15"/>
    <row r="35540" ht="15"/>
    <row r="35541" ht="15"/>
    <row r="35542" ht="15"/>
    <row r="35543" ht="15"/>
    <row r="35544" ht="15"/>
    <row r="35545" ht="15"/>
    <row r="35546" ht="15"/>
    <row r="35547" ht="15"/>
    <row r="35548" ht="15"/>
    <row r="35549" ht="15"/>
    <row r="35550" ht="15"/>
    <row r="35551" ht="15"/>
    <row r="35552" ht="15"/>
    <row r="35553" ht="15"/>
    <row r="35554" ht="15"/>
    <row r="35555" ht="15"/>
    <row r="35556" ht="15"/>
    <row r="35557" ht="15"/>
    <row r="35558" ht="15"/>
    <row r="35559" ht="15"/>
    <row r="35560" ht="15"/>
    <row r="35561" ht="15"/>
    <row r="35562" ht="15"/>
    <row r="35563" ht="15"/>
    <row r="35564" ht="15"/>
    <row r="35565" ht="15"/>
    <row r="35566" ht="15"/>
    <row r="35567" ht="15"/>
    <row r="35568" ht="15"/>
    <row r="35569" ht="15"/>
    <row r="35570" ht="15"/>
    <row r="35571" ht="15"/>
    <row r="35572" ht="15"/>
    <row r="35573" ht="15"/>
    <row r="35574" ht="15"/>
    <row r="35575" ht="15"/>
    <row r="35576" ht="15"/>
    <row r="35577" ht="15"/>
    <row r="35578" ht="15"/>
    <row r="35579" ht="15"/>
    <row r="35580" ht="15"/>
    <row r="35581" ht="15"/>
    <row r="35582" ht="15"/>
    <row r="35583" ht="15"/>
    <row r="35584" ht="15"/>
    <row r="35585" ht="15"/>
    <row r="35586" ht="15"/>
    <row r="35587" ht="15"/>
    <row r="35588" ht="15"/>
    <row r="35589" ht="15"/>
    <row r="35590" ht="15"/>
    <row r="35591" ht="15"/>
    <row r="35592" ht="15"/>
    <row r="35593" ht="15"/>
    <row r="35594" ht="15"/>
    <row r="35595" ht="15"/>
    <row r="35596" ht="15"/>
    <row r="35597" ht="15"/>
    <row r="35598" ht="15"/>
    <row r="35599" ht="15"/>
    <row r="35600" ht="15"/>
    <row r="35601" ht="15"/>
    <row r="35602" ht="15"/>
    <row r="35603" ht="15"/>
    <row r="35604" ht="15"/>
    <row r="35605" ht="15"/>
    <row r="35606" ht="15"/>
    <row r="35607" ht="15"/>
    <row r="35608" ht="15"/>
    <row r="35609" ht="15"/>
    <row r="35610" ht="15"/>
    <row r="35611" ht="15"/>
    <row r="35612" ht="15"/>
    <row r="35613" ht="15"/>
    <row r="35614" ht="15"/>
    <row r="35615" ht="15"/>
    <row r="35616" ht="15"/>
    <row r="35617" ht="15"/>
    <row r="35618" ht="15"/>
    <row r="35619" ht="15"/>
    <row r="35620" ht="15"/>
    <row r="35621" ht="15"/>
    <row r="35622" ht="15"/>
    <row r="35623" ht="15"/>
    <row r="35624" ht="15"/>
    <row r="35625" ht="15"/>
    <row r="35626" ht="15"/>
    <row r="35627" ht="15"/>
    <row r="35628" ht="15"/>
    <row r="35629" ht="15"/>
    <row r="35630" ht="15"/>
    <row r="35631" ht="15"/>
    <row r="35632" ht="15"/>
    <row r="35633" ht="15"/>
    <row r="35634" ht="15"/>
    <row r="35635" ht="15"/>
    <row r="35636" ht="15"/>
    <row r="35637" ht="15"/>
    <row r="35638" ht="15"/>
    <row r="35639" ht="15"/>
    <row r="35640" ht="15"/>
    <row r="35641" ht="15"/>
    <row r="35642" ht="15"/>
    <row r="35643" ht="15"/>
    <row r="35644" ht="15"/>
    <row r="35645" ht="15"/>
    <row r="35646" ht="15"/>
    <row r="35647" ht="15"/>
    <row r="35648" ht="15"/>
    <row r="35649" ht="15"/>
    <row r="35650" ht="15"/>
    <row r="35651" ht="15"/>
    <row r="35652" ht="15"/>
    <row r="35653" ht="15"/>
    <row r="35654" ht="15"/>
    <row r="35655" ht="15"/>
    <row r="35656" ht="15"/>
    <row r="35657" ht="15"/>
    <row r="35658" ht="15"/>
    <row r="35659" ht="15"/>
    <row r="35660" ht="15"/>
    <row r="35661" ht="15"/>
    <row r="35662" ht="15"/>
    <row r="35663" ht="15"/>
    <row r="35664" ht="15"/>
    <row r="35665" ht="15"/>
    <row r="35666" ht="15"/>
    <row r="35667" ht="15"/>
    <row r="35668" ht="15"/>
    <row r="35669" ht="15"/>
    <row r="35670" ht="15"/>
    <row r="35671" ht="15"/>
    <row r="35672" ht="15"/>
    <row r="35673" ht="15"/>
    <row r="35674" ht="15"/>
    <row r="35675" ht="15"/>
    <row r="35676" ht="15"/>
    <row r="35677" ht="15"/>
    <row r="35678" ht="15"/>
    <row r="35679" ht="15"/>
    <row r="35680" ht="15"/>
    <row r="35681" ht="15"/>
    <row r="35682" ht="15"/>
    <row r="35683" ht="15"/>
    <row r="35684" ht="15"/>
    <row r="35685" ht="15"/>
    <row r="35686" ht="15"/>
    <row r="35687" ht="15"/>
    <row r="35688" ht="15"/>
    <row r="35689" ht="15"/>
    <row r="35690" ht="15"/>
    <row r="35691" ht="15"/>
    <row r="35692" ht="15"/>
    <row r="35693" ht="15"/>
    <row r="35694" ht="15"/>
    <row r="35695" ht="15"/>
    <row r="35696" ht="15"/>
    <row r="35697" ht="15"/>
    <row r="35698" ht="15"/>
    <row r="35699" ht="15"/>
    <row r="35700" ht="15"/>
    <row r="35701" ht="15"/>
    <row r="35702" ht="15"/>
    <row r="35703" ht="15"/>
    <row r="35704" ht="15"/>
    <row r="35705" ht="15"/>
    <row r="35706" ht="15"/>
    <row r="35707" ht="15"/>
    <row r="35708" ht="15"/>
    <row r="35709" ht="15"/>
    <row r="35710" ht="15"/>
    <row r="35711" ht="15"/>
    <row r="35712" ht="15"/>
    <row r="35713" ht="15"/>
    <row r="35714" ht="15"/>
    <row r="35715" ht="15"/>
    <row r="35716" ht="15"/>
    <row r="35717" ht="15"/>
    <row r="35718" ht="15"/>
    <row r="35719" ht="15"/>
    <row r="35720" ht="15"/>
    <row r="35721" ht="15"/>
    <row r="35722" ht="15"/>
    <row r="35723" ht="15"/>
    <row r="35724" ht="15"/>
    <row r="35725" ht="15"/>
    <row r="35726" ht="15"/>
    <row r="35727" ht="15"/>
    <row r="35728" ht="15"/>
    <row r="35729" ht="15"/>
    <row r="35730" ht="15"/>
    <row r="35731" ht="15"/>
    <row r="35732" ht="15"/>
    <row r="35733" ht="15"/>
    <row r="35734" ht="15"/>
    <row r="35735" ht="15"/>
    <row r="35736" ht="15"/>
    <row r="35737" ht="15"/>
    <row r="35738" ht="15"/>
    <row r="35739" ht="15"/>
    <row r="35740" ht="15"/>
    <row r="35741" ht="15"/>
    <row r="35742" ht="15"/>
    <row r="35743" ht="15"/>
    <row r="35744" ht="15"/>
    <row r="35745" ht="15"/>
    <row r="35746" ht="15"/>
    <row r="35747" ht="15"/>
    <row r="35748" ht="15"/>
    <row r="35749" ht="15"/>
    <row r="35750" ht="15"/>
    <row r="35751" ht="15"/>
    <row r="35752" ht="15"/>
    <row r="35753" ht="15"/>
    <row r="35754" ht="15"/>
    <row r="35755" ht="15"/>
    <row r="35756" ht="15"/>
    <row r="35757" ht="15"/>
    <row r="35758" ht="15"/>
    <row r="35759" ht="15"/>
    <row r="35760" ht="15"/>
    <row r="35761" ht="15"/>
    <row r="35762" ht="15"/>
    <row r="35763" ht="15"/>
    <row r="35764" ht="15"/>
    <row r="35765" ht="15"/>
    <row r="35766" ht="15"/>
    <row r="35767" ht="15"/>
    <row r="35768" ht="15"/>
    <row r="35769" ht="15"/>
    <row r="35770" ht="15"/>
    <row r="35771" ht="15"/>
    <row r="35772" ht="15"/>
    <row r="35773" ht="15"/>
    <row r="35774" ht="15"/>
    <row r="35775" ht="15"/>
    <row r="35776" ht="15"/>
    <row r="35777" ht="15"/>
    <row r="35778" ht="15"/>
    <row r="35779" ht="15"/>
    <row r="35780" ht="15"/>
    <row r="35781" ht="15"/>
    <row r="35782" ht="15"/>
    <row r="35783" ht="15"/>
    <row r="35784" ht="15"/>
    <row r="35785" ht="15"/>
    <row r="35786" ht="15"/>
    <row r="35787" ht="15"/>
    <row r="35788" ht="15"/>
    <row r="35789" ht="15"/>
    <row r="35790" ht="15"/>
    <row r="35791" ht="15"/>
    <row r="35792" ht="15"/>
    <row r="35793" ht="15"/>
    <row r="35794" ht="15"/>
    <row r="35795" ht="15"/>
    <row r="35796" ht="15"/>
    <row r="35797" ht="15"/>
    <row r="35798" ht="15"/>
    <row r="35799" ht="15"/>
    <row r="35800" ht="15"/>
    <row r="35801" ht="15"/>
    <row r="35802" ht="15"/>
    <row r="35803" ht="15"/>
    <row r="35804" ht="15"/>
    <row r="35805" ht="15"/>
    <row r="35806" ht="15"/>
    <row r="35807" ht="15"/>
    <row r="35808" ht="15"/>
    <row r="35809" ht="15"/>
    <row r="35810" ht="15"/>
    <row r="35811" ht="15"/>
    <row r="35812" ht="15"/>
    <row r="35813" ht="15"/>
    <row r="35814" ht="15"/>
    <row r="35815" ht="15"/>
    <row r="35816" ht="15"/>
    <row r="35817" ht="15"/>
    <row r="35818" ht="15"/>
    <row r="35819" ht="15"/>
    <row r="35820" ht="15"/>
    <row r="35821" ht="15"/>
    <row r="35822" ht="15"/>
    <row r="35823" ht="15"/>
    <row r="35824" ht="15"/>
    <row r="35825" ht="15"/>
    <row r="35826" ht="15"/>
    <row r="35827" ht="15"/>
    <row r="35828" ht="15"/>
    <row r="35829" ht="15"/>
    <row r="35830" ht="15"/>
    <row r="35831" ht="15"/>
    <row r="35832" ht="15"/>
    <row r="35833" ht="15"/>
    <row r="35834" ht="15"/>
    <row r="35835" ht="15"/>
    <row r="35836" ht="15"/>
    <row r="35837" ht="15"/>
    <row r="35838" ht="15"/>
    <row r="35839" ht="15"/>
    <row r="35840" ht="15"/>
    <row r="35841" ht="15"/>
    <row r="35842" ht="15"/>
    <row r="35843" ht="15"/>
    <row r="35844" ht="15"/>
    <row r="35845" ht="15"/>
    <row r="35846" ht="15"/>
    <row r="35847" ht="15"/>
    <row r="35848" ht="15"/>
    <row r="35849" ht="15"/>
    <row r="35850" ht="15"/>
    <row r="35851" ht="15"/>
    <row r="35852" ht="15"/>
    <row r="35853" ht="15"/>
    <row r="35854" ht="15"/>
    <row r="35855" ht="15"/>
    <row r="35856" ht="15"/>
    <row r="35857" ht="15"/>
    <row r="35858" ht="15"/>
    <row r="35859" ht="15"/>
    <row r="35860" ht="15"/>
    <row r="35861" ht="15"/>
    <row r="35862" ht="15"/>
    <row r="35863" ht="15"/>
    <row r="35864" ht="15"/>
    <row r="35865" ht="15"/>
    <row r="35866" ht="15"/>
    <row r="35867" ht="15"/>
    <row r="35868" ht="15"/>
    <row r="35869" ht="15"/>
    <row r="35870" ht="15"/>
    <row r="35871" ht="15"/>
    <row r="35872" ht="15"/>
    <row r="35873" ht="15"/>
    <row r="35874" ht="15"/>
    <row r="35875" ht="15"/>
    <row r="35876" ht="15"/>
    <row r="35877" ht="15"/>
    <row r="35878" ht="15"/>
    <row r="35879" ht="15"/>
    <row r="35880" ht="15"/>
    <row r="35881" ht="15"/>
    <row r="35882" ht="15"/>
    <row r="35883" ht="15"/>
    <row r="35884" ht="15"/>
    <row r="35885" ht="15"/>
    <row r="35886" ht="15"/>
    <row r="35887" ht="15"/>
    <row r="35888" ht="15"/>
    <row r="35889" ht="15"/>
    <row r="35890" ht="15"/>
    <row r="35891" ht="15"/>
    <row r="35892" ht="15"/>
    <row r="35893" ht="15"/>
    <row r="35894" ht="15"/>
    <row r="35895" ht="15"/>
    <row r="35896" ht="15"/>
    <row r="35897" ht="15"/>
    <row r="35898" ht="15"/>
    <row r="35899" ht="15"/>
    <row r="35900" ht="15"/>
    <row r="35901" ht="15"/>
    <row r="35902" ht="15"/>
    <row r="35903" ht="15"/>
    <row r="35904" ht="15"/>
    <row r="35905" ht="15"/>
    <row r="35906" ht="15"/>
    <row r="35907" ht="15"/>
    <row r="35908" ht="15"/>
    <row r="35909" ht="15"/>
    <row r="35910" ht="15"/>
    <row r="35911" ht="15"/>
    <row r="35912" ht="15"/>
    <row r="35913" ht="15"/>
    <row r="35914" ht="15"/>
    <row r="35915" ht="15"/>
    <row r="35916" ht="15"/>
    <row r="35917" ht="15"/>
    <row r="35918" ht="15"/>
    <row r="35919" ht="15"/>
    <row r="35920" ht="15"/>
    <row r="35921" ht="15"/>
    <row r="35922" ht="15"/>
    <row r="35923" ht="15"/>
    <row r="35924" ht="15"/>
    <row r="35925" ht="15"/>
    <row r="35926" ht="15"/>
    <row r="35927" ht="15"/>
    <row r="35928" ht="15"/>
    <row r="35929" ht="15"/>
    <row r="35930" ht="15"/>
    <row r="35931" ht="15"/>
    <row r="35932" ht="15"/>
    <row r="35933" ht="15"/>
    <row r="35934" ht="15"/>
    <row r="35935" ht="15"/>
    <row r="35936" ht="15"/>
    <row r="35937" ht="15"/>
    <row r="35938" ht="15"/>
    <row r="35939" ht="15"/>
    <row r="35940" ht="15"/>
    <row r="35941" ht="15"/>
    <row r="35942" ht="15"/>
    <row r="35943" ht="15"/>
    <row r="35944" ht="15"/>
    <row r="35945" ht="15"/>
    <row r="35946" ht="15"/>
    <row r="35947" ht="15"/>
    <row r="35948" ht="15"/>
    <row r="35949" ht="15"/>
    <row r="35950" ht="15"/>
    <row r="35951" ht="15"/>
    <row r="35952" ht="15"/>
    <row r="35953" ht="15"/>
    <row r="35954" ht="15"/>
    <row r="35955" ht="15"/>
    <row r="35956" ht="15"/>
    <row r="35957" ht="15"/>
    <row r="35958" ht="15"/>
    <row r="35959" ht="15"/>
    <row r="35960" ht="15"/>
    <row r="35961" ht="15"/>
    <row r="35962" ht="15"/>
    <row r="35963" ht="15"/>
    <row r="35964" ht="15"/>
    <row r="35965" ht="15"/>
    <row r="35966" ht="15"/>
    <row r="35967" ht="15"/>
    <row r="35968" ht="15"/>
    <row r="35969" ht="15"/>
    <row r="35970" ht="15"/>
    <row r="35971" ht="15"/>
    <row r="35972" ht="15"/>
    <row r="35973" ht="15"/>
    <row r="35974" ht="15"/>
    <row r="35975" ht="15"/>
    <row r="35976" ht="15"/>
    <row r="35977" ht="15"/>
    <row r="35978" ht="15"/>
    <row r="35979" ht="15"/>
    <row r="35980" ht="15"/>
    <row r="35981" ht="15"/>
    <row r="35982" ht="15"/>
    <row r="35983" ht="15"/>
    <row r="35984" ht="15"/>
    <row r="35985" ht="15"/>
    <row r="35986" ht="15"/>
    <row r="35987" ht="15"/>
    <row r="35988" ht="15"/>
    <row r="35989" ht="15"/>
    <row r="35990" ht="15"/>
    <row r="35991" ht="15"/>
    <row r="35992" ht="15"/>
    <row r="35993" ht="15"/>
    <row r="35994" ht="15"/>
    <row r="35995" ht="15"/>
    <row r="35996" ht="15"/>
    <row r="35997" ht="15"/>
    <row r="35998" ht="15"/>
    <row r="35999" ht="15"/>
    <row r="36000" ht="15"/>
    <row r="36001" ht="15"/>
    <row r="36002" ht="15"/>
    <row r="36003" ht="15"/>
    <row r="36004" ht="15"/>
    <row r="36005" ht="15"/>
    <row r="36006" ht="15"/>
    <row r="36007" ht="15"/>
    <row r="36008" ht="15"/>
    <row r="36009" ht="15"/>
    <row r="36010" ht="15"/>
    <row r="36011" ht="15"/>
    <row r="36012" ht="15"/>
    <row r="36013" ht="15"/>
    <row r="36014" ht="15"/>
    <row r="36015" ht="15"/>
    <row r="36016" ht="15"/>
    <row r="36017" ht="15"/>
    <row r="36018" ht="15"/>
    <row r="36019" ht="15"/>
    <row r="36020" ht="15"/>
    <row r="36021" ht="15"/>
    <row r="36022" ht="15"/>
    <row r="36023" ht="15"/>
    <row r="36024" ht="15"/>
    <row r="36025" ht="15"/>
    <row r="36026" ht="15"/>
    <row r="36027" ht="15"/>
    <row r="36028" ht="15"/>
    <row r="36029" ht="15"/>
    <row r="36030" ht="15"/>
    <row r="36031" ht="15"/>
    <row r="36032" ht="15"/>
    <row r="36033" ht="15"/>
    <row r="36034" ht="15"/>
    <row r="36035" ht="15"/>
    <row r="36036" ht="15"/>
    <row r="36037" ht="15"/>
    <row r="36038" ht="15"/>
    <row r="36039" ht="15"/>
    <row r="36040" ht="15"/>
    <row r="36041" ht="15"/>
    <row r="36042" ht="15"/>
    <row r="36043" ht="15"/>
    <row r="36044" ht="15"/>
    <row r="36045" ht="15"/>
    <row r="36046" ht="15"/>
    <row r="36047" ht="15"/>
    <row r="36048" ht="15"/>
    <row r="36049" ht="15"/>
    <row r="36050" ht="15"/>
    <row r="36051" ht="15"/>
    <row r="36052" ht="15"/>
    <row r="36053" ht="15"/>
    <row r="36054" ht="15"/>
    <row r="36055" ht="15"/>
    <row r="36056" ht="15"/>
    <row r="36057" ht="15"/>
    <row r="36058" ht="15"/>
    <row r="36059" ht="15"/>
    <row r="36060" ht="15"/>
    <row r="36061" ht="15"/>
    <row r="36062" ht="15"/>
    <row r="36063" ht="15"/>
    <row r="36064" ht="15"/>
    <row r="36065" ht="15"/>
    <row r="36066" ht="15"/>
    <row r="36067" ht="15"/>
    <row r="36068" ht="15"/>
    <row r="36069" ht="15"/>
    <row r="36070" ht="15"/>
    <row r="36071" ht="15"/>
    <row r="36072" ht="15"/>
    <row r="36073" ht="15"/>
    <row r="36074" ht="15"/>
    <row r="36075" ht="15"/>
    <row r="36076" ht="15"/>
    <row r="36077" ht="15"/>
    <row r="36078" ht="15"/>
    <row r="36079" ht="15"/>
    <row r="36080" ht="15"/>
    <row r="36081" ht="15"/>
    <row r="36082" ht="15"/>
    <row r="36083" ht="15"/>
    <row r="36084" ht="15"/>
    <row r="36085" ht="15"/>
    <row r="36086" ht="15"/>
    <row r="36087" ht="15"/>
    <row r="36088" ht="15"/>
    <row r="36089" ht="15"/>
    <row r="36090" ht="15"/>
    <row r="36091" ht="15"/>
    <row r="36092" ht="15"/>
    <row r="36093" ht="15"/>
    <row r="36094" ht="15"/>
    <row r="36095" ht="15"/>
    <row r="36096" ht="15"/>
    <row r="36097" ht="15"/>
    <row r="36098" ht="15"/>
    <row r="36099" ht="15"/>
    <row r="36100" ht="15"/>
    <row r="36101" ht="15"/>
    <row r="36102" ht="15"/>
    <row r="36103" ht="15"/>
    <row r="36104" ht="15"/>
    <row r="36105" ht="15"/>
    <row r="36106" ht="15"/>
    <row r="36107" ht="15"/>
    <row r="36108" ht="15"/>
    <row r="36109" ht="15"/>
    <row r="36110" ht="15"/>
    <row r="36111" ht="15"/>
    <row r="36112" ht="15"/>
    <row r="36113" ht="15"/>
    <row r="36114" ht="15"/>
    <row r="36115" ht="15"/>
    <row r="36116" ht="15"/>
    <row r="36117" ht="15"/>
    <row r="36118" ht="15"/>
    <row r="36119" ht="15"/>
    <row r="36120" ht="15"/>
    <row r="36121" ht="15"/>
    <row r="36122" ht="15"/>
    <row r="36123" ht="15"/>
    <row r="36124" ht="15"/>
    <row r="36125" ht="15"/>
    <row r="36126" ht="15"/>
    <row r="36127" ht="15"/>
    <row r="36128" ht="15"/>
    <row r="36129" ht="15"/>
    <row r="36130" ht="15"/>
    <row r="36131" ht="15"/>
    <row r="36132" ht="15"/>
    <row r="36133" ht="15"/>
    <row r="36134" ht="15"/>
    <row r="36135" ht="15"/>
    <row r="36136" ht="15"/>
    <row r="36137" ht="15"/>
    <row r="36138" ht="15"/>
    <row r="36139" ht="15"/>
    <row r="36140" ht="15"/>
    <row r="36141" ht="15"/>
    <row r="36142" ht="15"/>
    <row r="36143" ht="15"/>
    <row r="36144" ht="15"/>
    <row r="36145" ht="15"/>
    <row r="36146" ht="15"/>
    <row r="36147" ht="15"/>
    <row r="36148" ht="15"/>
    <row r="36149" ht="15"/>
    <row r="36150" ht="15"/>
    <row r="36151" ht="15"/>
    <row r="36152" ht="15"/>
    <row r="36153" ht="15"/>
    <row r="36154" ht="15"/>
    <row r="36155" ht="15"/>
    <row r="36156" ht="15"/>
    <row r="36157" ht="15"/>
    <row r="36158" ht="15"/>
    <row r="36159" ht="15"/>
    <row r="36160" ht="15"/>
    <row r="36161" ht="15"/>
    <row r="36162" ht="15"/>
    <row r="36163" ht="15"/>
    <row r="36164" ht="15"/>
    <row r="36165" ht="15"/>
    <row r="36166" ht="15"/>
    <row r="36167" ht="15"/>
    <row r="36168" ht="15"/>
    <row r="36169" ht="15"/>
    <row r="36170" ht="15"/>
    <row r="36171" ht="15"/>
    <row r="36172" ht="15"/>
    <row r="36173" ht="15"/>
    <row r="36174" ht="15"/>
    <row r="36175" ht="15"/>
    <row r="36176" ht="15"/>
    <row r="36177" ht="15"/>
    <row r="36178" ht="15"/>
    <row r="36179" ht="15"/>
    <row r="36180" ht="15"/>
    <row r="36181" ht="15"/>
    <row r="36182" ht="15"/>
    <row r="36183" ht="15"/>
    <row r="36184" ht="15"/>
    <row r="36185" ht="15"/>
    <row r="36186" ht="15"/>
    <row r="36187" ht="15"/>
    <row r="36188" ht="15"/>
    <row r="36189" ht="15"/>
    <row r="36190" ht="15"/>
    <row r="36191" ht="15"/>
    <row r="36192" ht="15"/>
    <row r="36193" ht="15"/>
    <row r="36194" ht="15"/>
    <row r="36195" ht="15"/>
    <row r="36196" ht="15"/>
    <row r="36197" ht="15"/>
    <row r="36198" ht="15"/>
    <row r="36199" ht="15"/>
    <row r="36200" ht="15"/>
    <row r="36201" ht="15"/>
    <row r="36202" ht="15"/>
    <row r="36203" ht="15"/>
    <row r="36204" ht="15"/>
    <row r="36205" ht="15"/>
    <row r="36206" ht="15"/>
    <row r="36207" ht="15"/>
    <row r="36208" ht="15"/>
    <row r="36209" ht="15"/>
    <row r="36210" ht="15"/>
    <row r="36211" ht="15"/>
    <row r="36212" ht="15"/>
    <row r="36213" ht="15"/>
    <row r="36214" ht="15"/>
    <row r="36215" ht="15"/>
    <row r="36216" ht="15"/>
    <row r="36217" ht="15"/>
    <row r="36218" ht="15"/>
    <row r="36219" ht="15"/>
    <row r="36220" ht="15"/>
    <row r="36221" ht="15"/>
    <row r="36222" ht="15"/>
    <row r="36223" ht="15"/>
    <row r="36224" ht="15"/>
    <row r="36225" ht="15"/>
    <row r="36226" ht="15"/>
    <row r="36227" ht="15"/>
    <row r="36228" ht="15"/>
    <row r="36229" ht="15"/>
    <row r="36230" ht="15"/>
    <row r="36231" ht="15"/>
    <row r="36232" ht="15"/>
    <row r="36233" ht="15"/>
    <row r="36234" ht="15"/>
    <row r="36235" ht="15"/>
    <row r="36236" ht="15"/>
    <row r="36237" ht="15"/>
    <row r="36238" ht="15"/>
    <row r="36239" ht="15"/>
    <row r="36240" ht="15"/>
    <row r="36241" ht="15"/>
    <row r="36242" ht="15"/>
    <row r="36243" ht="15"/>
    <row r="36244" ht="15"/>
    <row r="36245" ht="15"/>
    <row r="36246" ht="15"/>
    <row r="36247" ht="15"/>
    <row r="36248" ht="15"/>
    <row r="36249" ht="15"/>
    <row r="36250" ht="15"/>
    <row r="36251" ht="15"/>
    <row r="36252" ht="15"/>
    <row r="36253" ht="15"/>
    <row r="36254" ht="15"/>
    <row r="36255" ht="15"/>
    <row r="36256" ht="15"/>
    <row r="36257" ht="15"/>
    <row r="36258" ht="15"/>
    <row r="36259" ht="15"/>
    <row r="36260" ht="15"/>
    <row r="36261" ht="15"/>
    <row r="36262" ht="15"/>
    <row r="36263" ht="15"/>
    <row r="36264" ht="15"/>
    <row r="36265" ht="15"/>
    <row r="36266" ht="15"/>
    <row r="36267" ht="15"/>
    <row r="36268" ht="15"/>
    <row r="36269" ht="15"/>
    <row r="36270" ht="15"/>
    <row r="36271" ht="15"/>
    <row r="36272" ht="15"/>
    <row r="36273" ht="15"/>
    <row r="36274" ht="15"/>
    <row r="36275" ht="15"/>
    <row r="36276" ht="15"/>
    <row r="36277" ht="15"/>
    <row r="36278" ht="15"/>
    <row r="36279" ht="15"/>
    <row r="36280" ht="15"/>
    <row r="36281" ht="15"/>
    <row r="36282" ht="15"/>
    <row r="36283" ht="15"/>
    <row r="36284" ht="15"/>
    <row r="36285" ht="15"/>
    <row r="36286" ht="15"/>
    <row r="36287" ht="15"/>
    <row r="36288" ht="15"/>
    <row r="36289" ht="15"/>
    <row r="36290" ht="15"/>
    <row r="36291" ht="15"/>
    <row r="36292" ht="15"/>
    <row r="36293" ht="15"/>
    <row r="36294" ht="15"/>
    <row r="36295" ht="15"/>
    <row r="36296" ht="15"/>
    <row r="36297" ht="15"/>
    <row r="36298" ht="15"/>
    <row r="36299" ht="15"/>
    <row r="36300" ht="15"/>
    <row r="36301" ht="15"/>
    <row r="36302" ht="15"/>
    <row r="36303" ht="15"/>
    <row r="36304" ht="15"/>
    <row r="36305" ht="15"/>
    <row r="36306" ht="15"/>
    <row r="36307" ht="15"/>
    <row r="36308" ht="15"/>
    <row r="36309" ht="15"/>
    <row r="36310" ht="15"/>
    <row r="36311" ht="15"/>
    <row r="36312" ht="15"/>
    <row r="36313" ht="15"/>
    <row r="36314" ht="15"/>
    <row r="36315" ht="15"/>
    <row r="36316" ht="15"/>
    <row r="36317" ht="15"/>
    <row r="36318" ht="15"/>
    <row r="36319" ht="15"/>
    <row r="36320" ht="15"/>
    <row r="36321" ht="15"/>
    <row r="36322" ht="15"/>
    <row r="36323" ht="15"/>
    <row r="36324" ht="15"/>
    <row r="36325" ht="15"/>
    <row r="36326" ht="15"/>
    <row r="36327" ht="15"/>
    <row r="36328" ht="15"/>
    <row r="36329" ht="15"/>
    <row r="36330" ht="15"/>
    <row r="36331" ht="15"/>
    <row r="36332" ht="15"/>
    <row r="36333" ht="15"/>
    <row r="36334" ht="15"/>
    <row r="36335" ht="15"/>
    <row r="36336" ht="15"/>
    <row r="36337" ht="15"/>
    <row r="36338" ht="15"/>
    <row r="36339" ht="15"/>
    <row r="36340" ht="15"/>
    <row r="36341" ht="15"/>
    <row r="36342" ht="15"/>
    <row r="36343" ht="15"/>
    <row r="36344" ht="15"/>
    <row r="36345" ht="15"/>
    <row r="36346" ht="15"/>
    <row r="36347" ht="15"/>
    <row r="36348" ht="15"/>
    <row r="36349" ht="15"/>
    <row r="36350" ht="15"/>
    <row r="36351" ht="15"/>
    <row r="36352" ht="15"/>
    <row r="36353" ht="15"/>
    <row r="36354" ht="15"/>
    <row r="36355" ht="15"/>
    <row r="36356" ht="15"/>
    <row r="36357" ht="15"/>
    <row r="36358" ht="15"/>
    <row r="36359" ht="15"/>
    <row r="36360" ht="15"/>
    <row r="36361" ht="15"/>
    <row r="36362" ht="15"/>
    <row r="36363" ht="15"/>
    <row r="36364" ht="15"/>
    <row r="36365" ht="15"/>
    <row r="36366" ht="15"/>
    <row r="36367" ht="15"/>
    <row r="36368" ht="15"/>
    <row r="36369" ht="15"/>
    <row r="36370" ht="15"/>
    <row r="36371" ht="15"/>
    <row r="36372" ht="15"/>
    <row r="36373" ht="15"/>
    <row r="36374" ht="15"/>
    <row r="36375" ht="15"/>
    <row r="36376" ht="15"/>
    <row r="36377" ht="15"/>
    <row r="36378" ht="15"/>
    <row r="36379" ht="15"/>
    <row r="36380" ht="15"/>
    <row r="36381" ht="15"/>
    <row r="36382" ht="15"/>
    <row r="36383" ht="15"/>
    <row r="36384" ht="15"/>
    <row r="36385" ht="15"/>
    <row r="36386" ht="15"/>
    <row r="36387" ht="15"/>
    <row r="36388" ht="15"/>
    <row r="36389" ht="15"/>
    <row r="36390" ht="15"/>
    <row r="36391" ht="15"/>
    <row r="36392" ht="15"/>
    <row r="36393" ht="15"/>
    <row r="36394" ht="15"/>
    <row r="36395" ht="15"/>
    <row r="36396" ht="15"/>
    <row r="36397" ht="15"/>
    <row r="36398" ht="15"/>
    <row r="36399" ht="15"/>
    <row r="36400" ht="15"/>
    <row r="36401" ht="15"/>
    <row r="36402" ht="15"/>
    <row r="36403" ht="15"/>
    <row r="36404" ht="15"/>
    <row r="36405" ht="15"/>
    <row r="36406" ht="15"/>
    <row r="36407" ht="15"/>
    <row r="36408" ht="15"/>
    <row r="36409" ht="15"/>
    <row r="36410" ht="15"/>
    <row r="36411" ht="15"/>
    <row r="36412" ht="15"/>
    <row r="36413" ht="15"/>
    <row r="36414" ht="15"/>
    <row r="36415" ht="15"/>
    <row r="36416" ht="15"/>
    <row r="36417" ht="15"/>
    <row r="36418" ht="15"/>
    <row r="36419" ht="15"/>
    <row r="36420" ht="15"/>
    <row r="36421" ht="15"/>
    <row r="36422" ht="15"/>
    <row r="36423" ht="15"/>
    <row r="36424" ht="15"/>
    <row r="36425" ht="15"/>
    <row r="36426" ht="15"/>
    <row r="36427" ht="15"/>
    <row r="36428" ht="15"/>
    <row r="36429" ht="15"/>
    <row r="36430" ht="15"/>
    <row r="36431" ht="15"/>
    <row r="36432" ht="15"/>
    <row r="36433" ht="15"/>
    <row r="36434" ht="15"/>
    <row r="36435" ht="15"/>
    <row r="36436" ht="15"/>
    <row r="36437" ht="15"/>
    <row r="36438" ht="15"/>
    <row r="36439" ht="15"/>
    <row r="36440" ht="15"/>
    <row r="36441" ht="15"/>
    <row r="36442" ht="15"/>
    <row r="36443" ht="15"/>
    <row r="36444" ht="15"/>
    <row r="36445" ht="15"/>
    <row r="36446" ht="15"/>
    <row r="36447" ht="15"/>
    <row r="36448" ht="15"/>
    <row r="36449" ht="15"/>
    <row r="36450" ht="15"/>
    <row r="36451" ht="15"/>
    <row r="36452" ht="15"/>
    <row r="36453" ht="15"/>
    <row r="36454" ht="15"/>
    <row r="36455" ht="15"/>
    <row r="36456" ht="15"/>
    <row r="36457" ht="15"/>
    <row r="36458" ht="15"/>
    <row r="36459" ht="15"/>
    <row r="36460" ht="15"/>
    <row r="36461" ht="15"/>
    <row r="36462" ht="15"/>
    <row r="36463" ht="15"/>
    <row r="36464" ht="15"/>
    <row r="36465" ht="15"/>
    <row r="36466" ht="15"/>
    <row r="36467" ht="15"/>
    <row r="36468" ht="15"/>
    <row r="36469" ht="15"/>
    <row r="36470" ht="15"/>
    <row r="36471" ht="15"/>
    <row r="36472" ht="15"/>
    <row r="36473" ht="15"/>
    <row r="36474" ht="15"/>
    <row r="36475" ht="15"/>
    <row r="36476" ht="15"/>
    <row r="36477" ht="15"/>
    <row r="36478" ht="15"/>
    <row r="36479" ht="15"/>
    <row r="36480" ht="15"/>
    <row r="36481" ht="15"/>
    <row r="36482" ht="15"/>
    <row r="36483" ht="15"/>
    <row r="36484" ht="15"/>
    <row r="36485" ht="15"/>
    <row r="36486" ht="15"/>
    <row r="36487" ht="15"/>
    <row r="36488" ht="15"/>
    <row r="36489" ht="15"/>
    <row r="36490" ht="15"/>
    <row r="36491" ht="15"/>
    <row r="36492" ht="15"/>
    <row r="36493" ht="15"/>
    <row r="36494" ht="15"/>
    <row r="36495" ht="15"/>
    <row r="36496" ht="15"/>
    <row r="36497" ht="15"/>
    <row r="36498" ht="15"/>
    <row r="36499" ht="15"/>
    <row r="36500" ht="15"/>
    <row r="36501" ht="15"/>
    <row r="36502" ht="15"/>
    <row r="36503" ht="15"/>
    <row r="36504" ht="15"/>
    <row r="36505" ht="15"/>
    <row r="36506" ht="15"/>
    <row r="36507" ht="15"/>
    <row r="36508" ht="15"/>
    <row r="36509" ht="15"/>
    <row r="36510" ht="15"/>
    <row r="36511" ht="15"/>
    <row r="36512" ht="15"/>
    <row r="36513" ht="15"/>
    <row r="36514" ht="15"/>
    <row r="36515" ht="15"/>
    <row r="36516" ht="15"/>
    <row r="36517" ht="15"/>
    <row r="36518" ht="15"/>
    <row r="36519" ht="15"/>
    <row r="36520" ht="15"/>
    <row r="36521" ht="15"/>
    <row r="36522" ht="15"/>
    <row r="36523" ht="15"/>
    <row r="36524" ht="15"/>
    <row r="36525" ht="15"/>
    <row r="36526" ht="15"/>
    <row r="36527" ht="15"/>
    <row r="36528" ht="15"/>
    <row r="36529" ht="15"/>
    <row r="36530" ht="15"/>
    <row r="36531" ht="15"/>
    <row r="36532" ht="15"/>
    <row r="36533" ht="15"/>
    <row r="36534" ht="15"/>
    <row r="36535" ht="15"/>
    <row r="36536" ht="15"/>
    <row r="36537" ht="15"/>
    <row r="36538" ht="15"/>
    <row r="36539" ht="15"/>
    <row r="36540" ht="15"/>
    <row r="36541" ht="15"/>
    <row r="36542" ht="15"/>
    <row r="36543" ht="15"/>
    <row r="36544" ht="15"/>
    <row r="36545" ht="15"/>
    <row r="36546" ht="15"/>
    <row r="36547" ht="15"/>
    <row r="36548" ht="15"/>
    <row r="36549" ht="15"/>
    <row r="36550" ht="15"/>
    <row r="36551" ht="15"/>
    <row r="36552" ht="15"/>
    <row r="36553" ht="15"/>
    <row r="36554" ht="15"/>
    <row r="36555" ht="15"/>
    <row r="36556" ht="15"/>
    <row r="36557" ht="15"/>
    <row r="36558" ht="15"/>
    <row r="36559" ht="15"/>
    <row r="36560" ht="15"/>
    <row r="36561" ht="15"/>
    <row r="36562" ht="15"/>
    <row r="36563" ht="15"/>
    <row r="36564" ht="15"/>
    <row r="36565" ht="15"/>
    <row r="36566" ht="15"/>
    <row r="36567" ht="15"/>
    <row r="36568" ht="15"/>
    <row r="36569" ht="15"/>
    <row r="36570" ht="15"/>
    <row r="36571" ht="15"/>
    <row r="36572" ht="15"/>
    <row r="36573" ht="15"/>
    <row r="36574" ht="15"/>
    <row r="36575" ht="15"/>
    <row r="36576" ht="15"/>
    <row r="36577" ht="15"/>
    <row r="36578" ht="15"/>
    <row r="36579" ht="15"/>
    <row r="36580" ht="15"/>
    <row r="36581" ht="15"/>
    <row r="36582" ht="15"/>
    <row r="36583" ht="15"/>
    <row r="36584" ht="15"/>
    <row r="36585" ht="15"/>
    <row r="36586" ht="15"/>
    <row r="36587" ht="15"/>
    <row r="36588" ht="15"/>
    <row r="36589" ht="15"/>
    <row r="36590" ht="15"/>
    <row r="36591" ht="15"/>
    <row r="36592" ht="15"/>
    <row r="36593" ht="15"/>
    <row r="36594" ht="15"/>
    <row r="36595" ht="15"/>
    <row r="36596" ht="15"/>
    <row r="36597" ht="15"/>
    <row r="36598" ht="15"/>
    <row r="36599" ht="15"/>
    <row r="36600" ht="15"/>
    <row r="36601" ht="15"/>
    <row r="36602" ht="15"/>
    <row r="36603" ht="15"/>
    <row r="36604" ht="15"/>
    <row r="36605" ht="15"/>
    <row r="36606" ht="15"/>
    <row r="36607" ht="15"/>
    <row r="36608" ht="15"/>
    <row r="36609" ht="15"/>
    <row r="36610" ht="15"/>
    <row r="36611" ht="15"/>
    <row r="36612" ht="15"/>
    <row r="36613" ht="15"/>
    <row r="36614" ht="15"/>
    <row r="36615" ht="15"/>
    <row r="36616" ht="15"/>
    <row r="36617" ht="15"/>
    <row r="36618" ht="15"/>
    <row r="36619" ht="15"/>
    <row r="36620" ht="15"/>
    <row r="36621" ht="15"/>
    <row r="36622" ht="15"/>
    <row r="36623" ht="15"/>
    <row r="36624" ht="15"/>
    <row r="36625" ht="15"/>
    <row r="36626" ht="15"/>
    <row r="36627" ht="15"/>
    <row r="36628" ht="15"/>
    <row r="36629" ht="15"/>
    <row r="36630" ht="15"/>
    <row r="36631" ht="15"/>
    <row r="36632" ht="15"/>
    <row r="36633" ht="15"/>
    <row r="36634" ht="15"/>
    <row r="36635" ht="15"/>
    <row r="36636" ht="15"/>
    <row r="36637" ht="15"/>
    <row r="36638" ht="15"/>
    <row r="36639" ht="15"/>
    <row r="36640" ht="15"/>
    <row r="36641" ht="15"/>
    <row r="36642" ht="15"/>
    <row r="36643" ht="15"/>
    <row r="36644" ht="15"/>
    <row r="36645" ht="15"/>
    <row r="36646" ht="15"/>
    <row r="36647" ht="15"/>
    <row r="36648" ht="15"/>
    <row r="36649" ht="15"/>
    <row r="36650" ht="15"/>
    <row r="36651" ht="15"/>
    <row r="36652" ht="15"/>
    <row r="36653" ht="15"/>
    <row r="36654" ht="15"/>
    <row r="36655" ht="15"/>
    <row r="36656" ht="15"/>
    <row r="36657" ht="15"/>
    <row r="36658" ht="15"/>
    <row r="36659" ht="15"/>
    <row r="36660" ht="15"/>
    <row r="36661" ht="15"/>
    <row r="36662" ht="15"/>
    <row r="36663" ht="15"/>
    <row r="36664" ht="15"/>
    <row r="36665" ht="15"/>
    <row r="36666" ht="15"/>
    <row r="36667" ht="15"/>
    <row r="36668" ht="15"/>
    <row r="36669" ht="15"/>
    <row r="36670" ht="15"/>
    <row r="36671" ht="15"/>
    <row r="36672" ht="15"/>
    <row r="36673" ht="15"/>
    <row r="36674" ht="15"/>
    <row r="36675" ht="15"/>
    <row r="36676" ht="15"/>
    <row r="36677" ht="15"/>
    <row r="36678" ht="15"/>
    <row r="36679" ht="15"/>
    <row r="36680" ht="15"/>
    <row r="36681" ht="15"/>
    <row r="36682" ht="15"/>
    <row r="36683" ht="15"/>
    <row r="36684" ht="15"/>
    <row r="36685" ht="15"/>
    <row r="36686" ht="15"/>
    <row r="36687" ht="15"/>
    <row r="36688" ht="15"/>
    <row r="36689" ht="15"/>
    <row r="36690" ht="15"/>
    <row r="36691" ht="15"/>
    <row r="36692" ht="15"/>
    <row r="36693" ht="15"/>
    <row r="36694" ht="15"/>
    <row r="36695" ht="15"/>
    <row r="36696" ht="15"/>
    <row r="36697" ht="15"/>
    <row r="36698" ht="15"/>
    <row r="36699" ht="15"/>
    <row r="36700" ht="15"/>
    <row r="36701" ht="15"/>
    <row r="36702" ht="15"/>
    <row r="36703" ht="15"/>
    <row r="36704" ht="15"/>
    <row r="36705" ht="15"/>
    <row r="36706" ht="15"/>
    <row r="36707" ht="15"/>
    <row r="36708" ht="15"/>
    <row r="36709" ht="15"/>
    <row r="36710" ht="15"/>
    <row r="36711" ht="15"/>
    <row r="36712" ht="15"/>
    <row r="36713" ht="15"/>
    <row r="36714" ht="15"/>
    <row r="36715" ht="15"/>
    <row r="36716" ht="15"/>
    <row r="36717" ht="15"/>
    <row r="36718" ht="15"/>
    <row r="36719" ht="15"/>
    <row r="36720" ht="15"/>
    <row r="36721" ht="15"/>
    <row r="36722" ht="15"/>
    <row r="36723" ht="15"/>
    <row r="36724" ht="15"/>
    <row r="36725" ht="15"/>
    <row r="36726" ht="15"/>
    <row r="36727" ht="15"/>
    <row r="36728" ht="15"/>
    <row r="36729" ht="15"/>
    <row r="36730" ht="15"/>
    <row r="36731" ht="15"/>
    <row r="36732" ht="15"/>
    <row r="36733" ht="15"/>
    <row r="36734" ht="15"/>
    <row r="36735" ht="15"/>
    <row r="36736" ht="15"/>
    <row r="36737" ht="15"/>
    <row r="36738" ht="15"/>
    <row r="36739" ht="15"/>
    <row r="36740" ht="15"/>
    <row r="36741" ht="15"/>
    <row r="36742" ht="15"/>
    <row r="36743" ht="15"/>
    <row r="36744" ht="15"/>
    <row r="36745" ht="15"/>
    <row r="36746" ht="15"/>
    <row r="36747" ht="15"/>
    <row r="36748" ht="15"/>
    <row r="36749" ht="15"/>
    <row r="36750" ht="15"/>
    <row r="36751" ht="15"/>
    <row r="36752" ht="15"/>
    <row r="36753" ht="15"/>
    <row r="36754" ht="15"/>
    <row r="36755" ht="15"/>
    <row r="36756" ht="15"/>
    <row r="36757" ht="15"/>
    <row r="36758" ht="15"/>
    <row r="36759" ht="15"/>
    <row r="36760" ht="15"/>
    <row r="36761" ht="15"/>
    <row r="36762" ht="15"/>
    <row r="36763" ht="15"/>
    <row r="36764" ht="15"/>
    <row r="36765" ht="15"/>
    <row r="36766" ht="15"/>
    <row r="36767" ht="15"/>
    <row r="36768" ht="15"/>
    <row r="36769" ht="15"/>
    <row r="36770" ht="15"/>
    <row r="36771" ht="15"/>
    <row r="36772" ht="15"/>
    <row r="36773" ht="15"/>
    <row r="36774" ht="15"/>
    <row r="36775" ht="15"/>
    <row r="36776" ht="15"/>
    <row r="36777" ht="15"/>
    <row r="36778" ht="15"/>
    <row r="36779" ht="15"/>
    <row r="36780" ht="15"/>
    <row r="36781" ht="15"/>
    <row r="36782" ht="15"/>
    <row r="36783" ht="15"/>
    <row r="36784" ht="15"/>
    <row r="36785" ht="15"/>
    <row r="36786" ht="15"/>
    <row r="36787" ht="15"/>
    <row r="36788" ht="15"/>
    <row r="36789" ht="15"/>
    <row r="36790" ht="15"/>
    <row r="36791" ht="15"/>
    <row r="36792" ht="15"/>
    <row r="36793" ht="15"/>
    <row r="36794" ht="15"/>
    <row r="36795" ht="15"/>
    <row r="36796" ht="15"/>
    <row r="36797" ht="15"/>
    <row r="36798" ht="15"/>
    <row r="36799" ht="15"/>
    <row r="36800" ht="15"/>
    <row r="36801" ht="15"/>
    <row r="36802" ht="15"/>
    <row r="36803" ht="15"/>
    <row r="36804" ht="15"/>
    <row r="36805" ht="15"/>
    <row r="36806" ht="15"/>
    <row r="36807" ht="15"/>
    <row r="36808" ht="15"/>
    <row r="36809" ht="15"/>
    <row r="36810" ht="15"/>
    <row r="36811" ht="15"/>
    <row r="36812" ht="15"/>
    <row r="36813" ht="15"/>
    <row r="36814" ht="15"/>
    <row r="36815" ht="15"/>
    <row r="36816" ht="15"/>
    <row r="36817" ht="15"/>
    <row r="36818" ht="15"/>
    <row r="36819" ht="15"/>
    <row r="36820" ht="15"/>
    <row r="36821" ht="15"/>
    <row r="36822" ht="15"/>
    <row r="36823" ht="15"/>
    <row r="36824" ht="15"/>
    <row r="36825" ht="15"/>
    <row r="36826" ht="15"/>
    <row r="36827" ht="15"/>
    <row r="36828" ht="15"/>
    <row r="36829" ht="15"/>
    <row r="36830" ht="15"/>
    <row r="36831" ht="15"/>
    <row r="36832" ht="15"/>
    <row r="36833" ht="15"/>
    <row r="36834" ht="15"/>
    <row r="36835" ht="15"/>
    <row r="36836" ht="15"/>
    <row r="36837" ht="15"/>
    <row r="36838" ht="15"/>
    <row r="36839" ht="15"/>
    <row r="36840" ht="15"/>
    <row r="36841" ht="15"/>
    <row r="36842" ht="15"/>
    <row r="36843" ht="15"/>
    <row r="36844" ht="15"/>
    <row r="36845" ht="15"/>
    <row r="36846" ht="15"/>
    <row r="36847" ht="15"/>
    <row r="36848" ht="15"/>
    <row r="36849" ht="15"/>
    <row r="36850" ht="15"/>
    <row r="36851" ht="15"/>
    <row r="36852" ht="15"/>
    <row r="36853" ht="15"/>
    <row r="36854" ht="15"/>
    <row r="36855" ht="15"/>
    <row r="36856" ht="15"/>
    <row r="36857" ht="15"/>
    <row r="36858" ht="15"/>
    <row r="36859" ht="15"/>
    <row r="36860" ht="15"/>
    <row r="36861" ht="15"/>
    <row r="36862" ht="15"/>
    <row r="36863" ht="15"/>
    <row r="36864" ht="15"/>
    <row r="36865" ht="15"/>
    <row r="36866" ht="15"/>
    <row r="36867" ht="15"/>
    <row r="36868" ht="15"/>
    <row r="36869" ht="15"/>
    <row r="36870" ht="15"/>
    <row r="36871" ht="15"/>
    <row r="36872" ht="15"/>
    <row r="36873" ht="15"/>
    <row r="36874" ht="15"/>
    <row r="36875" ht="15"/>
    <row r="36876" ht="15"/>
    <row r="36877" ht="15"/>
    <row r="36878" ht="15"/>
    <row r="36879" ht="15"/>
    <row r="36880" ht="15"/>
    <row r="36881" ht="15"/>
    <row r="36882" ht="15"/>
    <row r="36883" ht="15"/>
    <row r="36884" ht="15"/>
    <row r="36885" ht="15"/>
    <row r="36886" ht="15"/>
    <row r="36887" ht="15"/>
    <row r="36888" ht="15"/>
    <row r="36889" ht="15"/>
    <row r="36890" ht="15"/>
    <row r="36891" ht="15"/>
    <row r="36892" ht="15"/>
    <row r="36893" ht="15"/>
    <row r="36894" ht="15"/>
    <row r="36895" ht="15"/>
    <row r="36896" ht="15"/>
    <row r="36897" ht="15"/>
    <row r="36898" ht="15"/>
    <row r="36899" ht="15"/>
    <row r="36900" ht="15"/>
    <row r="36901" ht="15"/>
    <row r="36902" ht="15"/>
    <row r="36903" ht="15"/>
    <row r="36904" ht="15"/>
    <row r="36905" ht="15"/>
    <row r="36906" ht="15"/>
    <row r="36907" ht="15"/>
    <row r="36908" ht="15"/>
    <row r="36909" ht="15"/>
    <row r="36910" ht="15"/>
    <row r="36911" ht="15"/>
    <row r="36912" ht="15"/>
    <row r="36913" ht="15"/>
    <row r="36914" ht="15"/>
    <row r="36915" ht="15"/>
    <row r="36916" ht="15"/>
    <row r="36917" ht="15"/>
    <row r="36918" ht="15"/>
    <row r="36919" ht="15"/>
    <row r="36920" ht="15"/>
    <row r="36921" ht="15"/>
    <row r="36922" ht="15"/>
    <row r="36923" ht="15"/>
    <row r="36924" ht="15"/>
    <row r="36925" ht="15"/>
    <row r="36926" ht="15"/>
    <row r="36927" ht="15"/>
    <row r="36928" ht="15"/>
    <row r="36929" ht="15"/>
    <row r="36930" ht="15"/>
    <row r="36931" ht="15"/>
    <row r="36932" ht="15"/>
    <row r="36933" ht="15"/>
    <row r="36934" ht="15"/>
    <row r="36935" ht="15"/>
    <row r="36936" ht="15"/>
    <row r="36937" ht="15"/>
    <row r="36938" ht="15"/>
    <row r="36939" ht="15"/>
    <row r="36940" ht="15"/>
    <row r="36941" ht="15"/>
    <row r="36942" ht="15"/>
    <row r="36943" ht="15"/>
    <row r="36944" ht="15"/>
    <row r="36945" ht="15"/>
    <row r="36946" ht="15"/>
    <row r="36947" ht="15"/>
    <row r="36948" ht="15"/>
    <row r="36949" ht="15"/>
    <row r="36950" ht="15"/>
    <row r="36951" ht="15"/>
    <row r="36952" ht="15"/>
    <row r="36953" ht="15"/>
    <row r="36954" ht="15"/>
    <row r="36955" ht="15"/>
    <row r="36956" ht="15"/>
    <row r="36957" ht="15"/>
    <row r="36958" ht="15"/>
    <row r="36959" ht="15"/>
    <row r="36960" ht="15"/>
    <row r="36961" ht="15"/>
    <row r="36962" ht="15"/>
    <row r="36963" ht="15"/>
    <row r="36964" ht="15"/>
    <row r="36965" ht="15"/>
    <row r="36966" ht="15"/>
    <row r="36967" ht="15"/>
    <row r="36968" ht="15"/>
    <row r="36969" ht="15"/>
    <row r="36970" ht="15"/>
    <row r="36971" ht="15"/>
    <row r="36972" ht="15"/>
    <row r="36973" ht="15"/>
    <row r="36974" ht="15"/>
    <row r="36975" ht="15"/>
    <row r="36976" ht="15"/>
    <row r="36977" ht="15"/>
    <row r="36978" ht="15"/>
    <row r="36979" ht="15"/>
    <row r="36980" ht="15"/>
    <row r="36981" ht="15"/>
    <row r="36982" ht="15"/>
    <row r="36983" ht="15"/>
    <row r="36984" ht="15"/>
    <row r="36985" ht="15"/>
    <row r="36986" ht="15"/>
    <row r="36987" ht="15"/>
    <row r="36988" ht="15"/>
    <row r="36989" ht="15"/>
    <row r="36990" ht="15"/>
    <row r="36991" ht="15"/>
    <row r="36992" ht="15"/>
    <row r="36993" ht="15"/>
    <row r="36994" ht="15"/>
    <row r="36995" ht="15"/>
    <row r="36996" ht="15"/>
    <row r="36997" ht="15"/>
    <row r="36998" ht="15"/>
    <row r="36999" ht="15"/>
    <row r="37000" ht="15"/>
    <row r="37001" ht="15"/>
    <row r="37002" ht="15"/>
    <row r="37003" ht="15"/>
    <row r="37004" ht="15"/>
    <row r="37005" ht="15"/>
    <row r="37006" ht="15"/>
    <row r="37007" ht="15"/>
    <row r="37008" ht="15"/>
    <row r="37009" ht="15"/>
    <row r="37010" ht="15"/>
    <row r="37011" ht="15"/>
    <row r="37012" ht="15"/>
    <row r="37013" ht="15"/>
    <row r="37014" ht="15"/>
    <row r="37015" ht="15"/>
    <row r="37016" ht="15"/>
    <row r="37017" ht="15"/>
    <row r="37018" ht="15"/>
    <row r="37019" ht="15"/>
    <row r="37020" ht="15"/>
    <row r="37021" ht="15"/>
    <row r="37022" ht="15"/>
    <row r="37023" ht="15"/>
    <row r="37024" ht="15"/>
    <row r="37025" ht="15"/>
    <row r="37026" ht="15"/>
    <row r="37027" ht="15"/>
    <row r="37028" ht="15"/>
    <row r="37029" ht="15"/>
    <row r="37030" ht="15"/>
    <row r="37031" ht="15"/>
    <row r="37032" ht="15"/>
    <row r="37033" ht="15"/>
    <row r="37034" ht="15"/>
    <row r="37035" ht="15"/>
    <row r="37036" ht="15"/>
    <row r="37037" ht="15"/>
    <row r="37038" ht="15"/>
    <row r="37039" ht="15"/>
    <row r="37040" ht="15"/>
    <row r="37041" ht="15"/>
    <row r="37042" ht="15"/>
    <row r="37043" ht="15"/>
    <row r="37044" ht="15"/>
    <row r="37045" ht="15"/>
    <row r="37046" ht="15"/>
    <row r="37047" ht="15"/>
    <row r="37048" ht="15"/>
    <row r="37049" ht="15"/>
    <row r="37050" ht="15"/>
    <row r="37051" ht="15"/>
    <row r="37052" ht="15"/>
    <row r="37053" ht="15"/>
    <row r="37054" ht="15"/>
    <row r="37055" ht="15"/>
    <row r="37056" ht="15"/>
    <row r="37057" ht="15"/>
    <row r="37058" ht="15"/>
    <row r="37059" ht="15"/>
    <row r="37060" ht="15"/>
    <row r="37061" ht="15"/>
    <row r="37062" ht="15"/>
    <row r="37063" ht="15"/>
    <row r="37064" ht="15"/>
    <row r="37065" ht="15"/>
    <row r="37066" ht="15"/>
    <row r="37067" ht="15"/>
    <row r="37068" ht="15"/>
    <row r="37069" ht="15"/>
    <row r="37070" ht="15"/>
    <row r="37071" ht="15"/>
    <row r="37072" ht="15"/>
    <row r="37073" ht="15"/>
    <row r="37074" ht="15"/>
    <row r="37075" ht="15"/>
    <row r="37076" ht="15"/>
    <row r="37077" ht="15"/>
    <row r="37078" ht="15"/>
    <row r="37079" ht="15"/>
    <row r="37080" ht="15"/>
    <row r="37081" ht="15"/>
    <row r="37082" ht="15"/>
    <row r="37083" ht="15"/>
    <row r="37084" ht="15"/>
    <row r="37085" ht="15"/>
    <row r="37086" ht="15"/>
    <row r="37087" ht="15"/>
    <row r="37088" ht="15"/>
    <row r="37089" ht="15"/>
    <row r="37090" ht="15"/>
    <row r="37091" ht="15"/>
    <row r="37092" ht="15"/>
    <row r="37093" ht="15"/>
    <row r="37094" ht="15"/>
    <row r="37095" ht="15"/>
    <row r="37096" ht="15"/>
    <row r="37097" ht="15"/>
    <row r="37098" ht="15"/>
    <row r="37099" ht="15"/>
    <row r="37100" ht="15"/>
    <row r="37101" ht="15"/>
    <row r="37102" ht="15"/>
    <row r="37103" ht="15"/>
    <row r="37104" ht="15"/>
    <row r="37105" ht="15"/>
    <row r="37106" ht="15"/>
    <row r="37107" ht="15"/>
    <row r="37108" ht="15"/>
    <row r="37109" ht="15"/>
    <row r="37110" ht="15"/>
    <row r="37111" ht="15"/>
    <row r="37112" ht="15"/>
    <row r="37113" ht="15"/>
    <row r="37114" ht="15"/>
    <row r="37115" ht="15"/>
    <row r="37116" ht="15"/>
    <row r="37117" ht="15"/>
    <row r="37118" ht="15"/>
    <row r="37119" ht="15"/>
    <row r="37120" ht="15"/>
    <row r="37121" ht="15"/>
    <row r="37122" ht="15"/>
    <row r="37123" ht="15"/>
    <row r="37124" ht="15"/>
    <row r="37125" ht="15"/>
    <row r="37126" ht="15"/>
    <row r="37127" ht="15"/>
    <row r="37128" ht="15"/>
    <row r="37129" ht="15"/>
    <row r="37130" ht="15"/>
    <row r="37131" ht="15"/>
    <row r="37132" ht="15"/>
    <row r="37133" ht="15"/>
    <row r="37134" ht="15"/>
    <row r="37135" ht="15"/>
    <row r="37136" ht="15"/>
    <row r="37137" ht="15"/>
    <row r="37138" ht="15"/>
    <row r="37139" ht="15"/>
    <row r="37140" ht="15"/>
    <row r="37141" ht="15"/>
    <row r="37142" ht="15"/>
    <row r="37143" ht="15"/>
    <row r="37144" ht="15"/>
    <row r="37145" ht="15"/>
    <row r="37146" ht="15"/>
    <row r="37147" ht="15"/>
    <row r="37148" ht="15"/>
    <row r="37149" ht="15"/>
    <row r="37150" ht="15"/>
    <row r="37151" ht="15"/>
    <row r="37152" ht="15"/>
    <row r="37153" ht="15"/>
    <row r="37154" ht="15"/>
    <row r="37155" ht="15"/>
    <row r="37156" ht="15"/>
    <row r="37157" ht="15"/>
    <row r="37158" ht="15"/>
    <row r="37159" ht="15"/>
    <row r="37160" ht="15"/>
    <row r="37161" ht="15"/>
    <row r="37162" ht="15"/>
    <row r="37163" ht="15"/>
    <row r="37164" ht="15"/>
    <row r="37165" ht="15"/>
    <row r="37166" ht="15"/>
    <row r="37167" ht="15"/>
    <row r="37168" ht="15"/>
    <row r="37169" ht="15"/>
    <row r="37170" ht="15"/>
    <row r="37171" ht="15"/>
    <row r="37172" ht="15"/>
    <row r="37173" ht="15"/>
    <row r="37174" ht="15"/>
    <row r="37175" ht="15"/>
    <row r="37176" ht="15"/>
    <row r="37177" ht="15"/>
    <row r="37178" ht="15"/>
    <row r="37179" ht="15"/>
    <row r="37180" ht="15"/>
    <row r="37181" ht="15"/>
    <row r="37182" ht="15"/>
    <row r="37183" ht="15"/>
    <row r="37184" ht="15"/>
    <row r="37185" ht="15"/>
    <row r="37186" ht="15"/>
    <row r="37187" ht="15"/>
    <row r="37188" ht="15"/>
    <row r="37189" ht="15"/>
    <row r="37190" ht="15"/>
    <row r="37191" ht="15"/>
    <row r="37192" ht="15"/>
    <row r="37193" ht="15"/>
    <row r="37194" ht="15"/>
    <row r="37195" ht="15"/>
    <row r="37196" ht="15"/>
    <row r="37197" ht="15"/>
    <row r="37198" ht="15"/>
    <row r="37199" ht="15"/>
    <row r="37200" ht="15"/>
    <row r="37201" ht="15"/>
    <row r="37202" ht="15"/>
    <row r="37203" ht="15"/>
    <row r="37204" ht="15"/>
    <row r="37205" ht="15"/>
    <row r="37206" ht="15"/>
    <row r="37207" ht="15"/>
    <row r="37208" ht="15"/>
    <row r="37209" ht="15"/>
    <row r="37210" ht="15"/>
    <row r="37211" ht="15"/>
    <row r="37212" ht="15"/>
    <row r="37213" ht="15"/>
    <row r="37214" ht="15"/>
    <row r="37215" ht="15"/>
    <row r="37216" ht="15"/>
    <row r="37217" ht="15"/>
    <row r="37218" ht="15"/>
    <row r="37219" ht="15"/>
    <row r="37220" ht="15"/>
    <row r="37221" ht="15"/>
    <row r="37222" ht="15"/>
    <row r="37223" ht="15"/>
    <row r="37224" ht="15"/>
    <row r="37225" ht="15"/>
    <row r="37226" ht="15"/>
    <row r="37227" ht="15"/>
    <row r="37228" ht="15"/>
    <row r="37229" ht="15"/>
    <row r="37230" ht="15"/>
    <row r="37231" ht="15"/>
    <row r="37232" ht="15"/>
    <row r="37233" ht="15"/>
    <row r="37234" ht="15"/>
    <row r="37235" ht="15"/>
    <row r="37236" ht="15"/>
    <row r="37237" ht="15"/>
    <row r="37238" ht="15"/>
    <row r="37239" ht="15"/>
    <row r="37240" ht="15"/>
    <row r="37241" ht="15"/>
    <row r="37242" ht="15"/>
    <row r="37243" ht="15"/>
    <row r="37244" ht="15"/>
    <row r="37245" ht="15"/>
    <row r="37246" ht="15"/>
    <row r="37247" ht="15"/>
    <row r="37248" ht="15"/>
    <row r="37249" ht="15"/>
    <row r="37250" ht="15"/>
    <row r="37251" ht="15"/>
    <row r="37252" ht="15"/>
    <row r="37253" ht="15"/>
    <row r="37254" ht="15"/>
    <row r="37255" ht="15"/>
    <row r="37256" ht="15"/>
    <row r="37257" ht="15"/>
    <row r="37258" ht="15"/>
    <row r="37259" ht="15"/>
    <row r="37260" ht="15"/>
    <row r="37261" ht="15"/>
    <row r="37262" ht="15"/>
    <row r="37263" ht="15"/>
    <row r="37264" ht="15"/>
    <row r="37265" ht="15"/>
    <row r="37266" ht="15"/>
    <row r="37267" ht="15"/>
    <row r="37268" ht="15"/>
    <row r="37269" ht="15"/>
    <row r="37270" ht="15"/>
    <row r="37271" ht="15"/>
    <row r="37272" ht="15"/>
    <row r="37273" ht="15"/>
    <row r="37274" ht="15"/>
    <row r="37275" ht="15"/>
    <row r="37276" ht="15"/>
    <row r="37277" ht="15"/>
    <row r="37278" ht="15"/>
    <row r="37279" ht="15"/>
    <row r="37280" ht="15"/>
    <row r="37281" ht="15"/>
    <row r="37282" ht="15"/>
    <row r="37283" ht="15"/>
    <row r="37284" ht="15"/>
    <row r="37285" ht="15"/>
    <row r="37286" ht="15"/>
    <row r="37287" ht="15"/>
    <row r="37288" ht="15"/>
    <row r="37289" ht="15"/>
    <row r="37290" ht="15"/>
    <row r="37291" ht="15"/>
    <row r="37292" ht="15"/>
    <row r="37293" ht="15"/>
    <row r="37294" ht="15"/>
    <row r="37295" ht="15"/>
    <row r="37296" ht="15"/>
    <row r="37297" ht="15"/>
    <row r="37298" ht="15"/>
    <row r="37299" ht="15"/>
    <row r="37300" ht="15"/>
    <row r="37301" ht="15"/>
    <row r="37302" ht="15"/>
    <row r="37303" ht="15"/>
    <row r="37304" ht="15"/>
    <row r="37305" ht="15"/>
    <row r="37306" ht="15"/>
    <row r="37307" ht="15"/>
    <row r="37308" ht="15"/>
    <row r="37309" ht="15"/>
    <row r="37310" ht="15"/>
    <row r="37311" ht="15"/>
    <row r="37312" ht="15"/>
    <row r="37313" ht="15"/>
    <row r="37314" ht="15"/>
    <row r="37315" ht="15"/>
    <row r="37316" ht="15"/>
    <row r="37317" ht="15"/>
    <row r="37318" ht="15"/>
    <row r="37319" ht="15"/>
    <row r="37320" ht="15"/>
    <row r="37321" ht="15"/>
    <row r="37322" ht="15"/>
    <row r="37323" ht="15"/>
    <row r="37324" ht="15"/>
    <row r="37325" ht="15"/>
    <row r="37326" ht="15"/>
    <row r="37327" ht="15"/>
    <row r="37328" ht="15"/>
    <row r="37329" ht="15"/>
    <row r="37330" ht="15"/>
    <row r="37331" ht="15"/>
    <row r="37332" ht="15"/>
    <row r="37333" ht="15"/>
    <row r="37334" ht="15"/>
    <row r="37335" ht="15"/>
    <row r="37336" ht="15"/>
    <row r="37337" ht="15"/>
    <row r="37338" ht="15"/>
    <row r="37339" ht="15"/>
    <row r="37340" ht="15"/>
    <row r="37341" ht="15"/>
    <row r="37342" ht="15"/>
    <row r="37343" ht="15"/>
    <row r="37344" ht="15"/>
    <row r="37345" ht="15"/>
    <row r="37346" ht="15"/>
    <row r="37347" ht="15"/>
    <row r="37348" ht="15"/>
    <row r="37349" ht="15"/>
    <row r="37350" ht="15"/>
    <row r="37351" ht="15"/>
    <row r="37352" ht="15"/>
    <row r="37353" ht="15"/>
    <row r="37354" ht="15"/>
    <row r="37355" ht="15"/>
    <row r="37356" ht="15"/>
    <row r="37357" ht="15"/>
    <row r="37358" ht="15"/>
    <row r="37359" ht="15"/>
    <row r="37360" ht="15"/>
    <row r="37361" ht="15"/>
    <row r="37362" ht="15"/>
    <row r="37363" ht="15"/>
    <row r="37364" ht="15"/>
    <row r="37365" ht="15"/>
    <row r="37366" ht="15"/>
    <row r="37367" ht="15"/>
    <row r="37368" ht="15"/>
    <row r="37369" ht="15"/>
    <row r="37370" ht="15"/>
    <row r="37371" ht="15"/>
    <row r="37372" ht="15"/>
    <row r="37373" ht="15"/>
    <row r="37374" ht="15"/>
    <row r="37375" ht="15"/>
    <row r="37376" ht="15"/>
    <row r="37377" ht="15"/>
    <row r="37378" ht="15"/>
    <row r="37379" ht="15"/>
    <row r="37380" ht="15"/>
    <row r="37381" ht="15"/>
    <row r="37382" ht="15"/>
    <row r="37383" ht="15"/>
    <row r="37384" ht="15"/>
    <row r="37385" ht="15"/>
    <row r="37386" ht="15"/>
    <row r="37387" ht="15"/>
    <row r="37388" ht="15"/>
    <row r="37389" ht="15"/>
    <row r="37390" ht="15"/>
    <row r="37391" ht="15"/>
    <row r="37392" ht="15"/>
    <row r="37393" ht="15"/>
    <row r="37394" ht="15"/>
    <row r="37395" ht="15"/>
    <row r="37396" ht="15"/>
    <row r="37397" ht="15"/>
    <row r="37398" ht="15"/>
    <row r="37399" ht="15"/>
    <row r="37400" ht="15"/>
    <row r="37401" ht="15"/>
    <row r="37402" ht="15"/>
    <row r="37403" ht="15"/>
    <row r="37404" ht="15"/>
    <row r="37405" ht="15"/>
    <row r="37406" ht="15"/>
    <row r="37407" ht="15"/>
    <row r="37408" ht="15"/>
    <row r="37409" ht="15"/>
    <row r="37410" ht="15"/>
    <row r="37411" ht="15"/>
    <row r="37412" ht="15"/>
    <row r="37413" ht="15"/>
    <row r="37414" ht="15"/>
    <row r="37415" ht="15"/>
    <row r="37416" ht="15"/>
    <row r="37417" ht="15"/>
    <row r="37418" ht="15"/>
    <row r="37419" ht="15"/>
    <row r="37420" ht="15"/>
    <row r="37421" ht="15"/>
    <row r="37422" ht="15"/>
    <row r="37423" ht="15"/>
    <row r="37424" ht="15"/>
    <row r="37425" ht="15"/>
    <row r="37426" ht="15"/>
    <row r="37427" ht="15"/>
    <row r="37428" ht="15"/>
    <row r="37429" ht="15"/>
    <row r="37430" ht="15"/>
    <row r="37431" ht="15"/>
    <row r="37432" ht="15"/>
    <row r="37433" ht="15"/>
    <row r="37434" ht="15"/>
    <row r="37435" ht="15"/>
    <row r="37436" ht="15"/>
    <row r="37437" ht="15"/>
    <row r="37438" ht="15"/>
    <row r="37439" ht="15"/>
    <row r="37440" ht="15"/>
    <row r="37441" ht="15"/>
    <row r="37442" ht="15"/>
    <row r="37443" ht="15"/>
    <row r="37444" ht="15"/>
    <row r="37445" ht="15"/>
    <row r="37446" ht="15"/>
    <row r="37447" ht="15"/>
    <row r="37448" ht="15"/>
    <row r="37449" ht="15"/>
    <row r="37450" ht="15"/>
    <row r="37451" ht="15"/>
    <row r="37452" ht="15"/>
    <row r="37453" ht="15"/>
    <row r="37454" ht="15"/>
    <row r="37455" ht="15"/>
    <row r="37456" ht="15"/>
    <row r="37457" ht="15"/>
    <row r="37458" ht="15"/>
    <row r="37459" ht="15"/>
    <row r="37460" ht="15"/>
    <row r="37461" ht="15"/>
    <row r="37462" ht="15"/>
    <row r="37463" ht="15"/>
    <row r="37464" ht="15"/>
    <row r="37465" ht="15"/>
    <row r="37466" ht="15"/>
    <row r="37467" ht="15"/>
    <row r="37468" ht="15"/>
    <row r="37469" ht="15"/>
    <row r="37470" ht="15"/>
    <row r="37471" ht="15"/>
    <row r="37472" ht="15"/>
    <row r="37473" ht="15"/>
    <row r="37474" ht="15"/>
    <row r="37475" ht="15"/>
    <row r="37476" ht="15"/>
    <row r="37477" ht="15"/>
    <row r="37478" ht="15"/>
    <row r="37479" ht="15"/>
    <row r="37480" ht="15"/>
    <row r="37481" ht="15"/>
    <row r="37482" ht="15"/>
    <row r="37483" ht="15"/>
    <row r="37484" ht="15"/>
    <row r="37485" ht="15"/>
    <row r="37486" ht="15"/>
    <row r="37487" ht="15"/>
    <row r="37488" ht="15"/>
    <row r="37489" ht="15"/>
    <row r="37490" ht="15"/>
    <row r="37491" ht="15"/>
    <row r="37492" ht="15"/>
    <row r="37493" ht="15"/>
    <row r="37494" ht="15"/>
    <row r="37495" ht="15"/>
    <row r="37496" ht="15"/>
    <row r="37497" ht="15"/>
    <row r="37498" ht="15"/>
    <row r="37499" ht="15"/>
    <row r="37500" ht="15"/>
    <row r="37501" ht="15"/>
    <row r="37502" ht="15"/>
    <row r="37503" ht="15"/>
    <row r="37504" ht="15"/>
    <row r="37505" ht="15"/>
    <row r="37506" ht="15"/>
    <row r="37507" ht="15"/>
    <row r="37508" ht="15"/>
    <row r="37509" ht="15"/>
    <row r="37510" ht="15"/>
    <row r="37511" ht="15"/>
    <row r="37512" ht="15"/>
    <row r="37513" ht="15"/>
    <row r="37514" ht="15"/>
    <row r="37515" ht="15"/>
    <row r="37516" ht="15"/>
    <row r="37517" ht="15"/>
    <row r="37518" ht="15"/>
    <row r="37519" ht="15"/>
    <row r="37520" ht="15"/>
    <row r="37521" ht="15"/>
    <row r="37522" ht="15"/>
    <row r="37523" ht="15"/>
    <row r="37524" ht="15"/>
    <row r="37525" ht="15"/>
    <row r="37526" ht="15"/>
    <row r="37527" ht="15"/>
    <row r="37528" ht="15"/>
    <row r="37529" ht="15"/>
    <row r="37530" ht="15"/>
    <row r="37531" ht="15"/>
    <row r="37532" ht="15"/>
    <row r="37533" ht="15"/>
    <row r="37534" ht="15"/>
    <row r="37535" ht="15"/>
    <row r="37536" ht="15"/>
    <row r="37537" ht="15"/>
    <row r="37538" ht="15"/>
    <row r="37539" ht="15"/>
    <row r="37540" ht="15"/>
    <row r="37541" ht="15"/>
    <row r="37542" ht="15"/>
    <row r="37543" ht="15"/>
    <row r="37544" ht="15"/>
    <row r="37545" ht="15"/>
    <row r="37546" ht="15"/>
    <row r="37547" ht="15"/>
    <row r="37548" ht="15"/>
    <row r="37549" ht="15"/>
    <row r="37550" ht="15"/>
    <row r="37551" ht="15"/>
    <row r="37552" ht="15"/>
    <row r="37553" ht="15"/>
    <row r="37554" ht="15"/>
    <row r="37555" ht="15"/>
    <row r="37556" ht="15"/>
    <row r="37557" ht="15"/>
    <row r="37558" ht="15"/>
    <row r="37559" ht="15"/>
    <row r="37560" ht="15"/>
    <row r="37561" ht="15"/>
    <row r="37562" ht="15"/>
    <row r="37563" ht="15"/>
    <row r="37564" ht="15"/>
    <row r="37565" ht="15"/>
    <row r="37566" ht="15"/>
    <row r="37567" ht="15"/>
    <row r="37568" ht="15"/>
    <row r="37569" ht="15"/>
    <row r="37570" ht="15"/>
    <row r="37571" ht="15"/>
    <row r="37572" ht="15"/>
    <row r="37573" ht="15"/>
    <row r="37574" ht="15"/>
    <row r="37575" ht="15"/>
    <row r="37576" ht="15"/>
    <row r="37577" ht="15"/>
    <row r="37578" ht="15"/>
    <row r="37579" ht="15"/>
    <row r="37580" ht="15"/>
    <row r="37581" ht="15"/>
    <row r="37582" ht="15"/>
    <row r="37583" ht="15"/>
    <row r="37584" ht="15"/>
    <row r="37585" ht="15"/>
    <row r="37586" ht="15"/>
    <row r="37587" ht="15"/>
    <row r="37588" ht="15"/>
    <row r="37589" ht="15"/>
    <row r="37590" ht="15"/>
    <row r="37591" ht="15"/>
    <row r="37592" ht="15"/>
    <row r="37593" ht="15"/>
    <row r="37594" ht="15"/>
    <row r="37595" ht="15"/>
    <row r="37596" ht="15"/>
    <row r="37597" ht="15"/>
    <row r="37598" ht="15"/>
    <row r="37599" ht="15"/>
    <row r="37600" ht="15"/>
    <row r="37601" ht="15"/>
    <row r="37602" ht="15"/>
    <row r="37603" ht="15"/>
    <row r="37604" ht="15"/>
    <row r="37605" ht="15"/>
    <row r="37606" ht="15"/>
    <row r="37607" ht="15"/>
    <row r="37608" ht="15"/>
    <row r="37609" ht="15"/>
    <row r="37610" ht="15"/>
    <row r="37611" ht="15"/>
    <row r="37612" ht="15"/>
    <row r="37613" ht="15"/>
    <row r="37614" ht="15"/>
    <row r="37615" ht="15"/>
    <row r="37616" ht="15"/>
    <row r="37617" ht="15"/>
    <row r="37618" ht="15"/>
    <row r="37619" ht="15"/>
    <row r="37620" ht="15"/>
    <row r="37621" ht="15"/>
    <row r="37622" ht="15"/>
    <row r="37623" ht="15"/>
    <row r="37624" ht="15"/>
    <row r="37625" ht="15"/>
    <row r="37626" ht="15"/>
    <row r="37627" ht="15"/>
    <row r="37628" ht="15"/>
    <row r="37629" ht="15"/>
    <row r="37630" ht="15"/>
    <row r="37631" ht="15"/>
    <row r="37632" ht="15"/>
    <row r="37633" ht="15"/>
    <row r="37634" ht="15"/>
    <row r="37635" ht="15"/>
    <row r="37636" ht="15"/>
    <row r="37637" ht="15"/>
    <row r="37638" ht="15"/>
    <row r="37639" ht="15"/>
    <row r="37640" ht="15"/>
    <row r="37641" ht="15"/>
    <row r="37642" ht="15"/>
    <row r="37643" ht="15"/>
    <row r="37644" ht="15"/>
    <row r="37645" ht="15"/>
    <row r="37646" ht="15"/>
    <row r="37647" ht="15"/>
    <row r="37648" ht="15"/>
    <row r="37649" ht="15"/>
    <row r="37650" ht="15"/>
    <row r="37651" ht="15"/>
    <row r="37652" ht="15"/>
    <row r="37653" ht="15"/>
    <row r="37654" ht="15"/>
    <row r="37655" ht="15"/>
    <row r="37656" ht="15"/>
    <row r="37657" ht="15"/>
    <row r="37658" ht="15"/>
    <row r="37659" ht="15"/>
    <row r="37660" ht="15"/>
    <row r="37661" ht="15"/>
    <row r="37662" ht="15"/>
    <row r="37663" ht="15"/>
    <row r="37664" ht="15"/>
    <row r="37665" ht="15"/>
    <row r="37666" ht="15"/>
    <row r="37667" ht="15"/>
    <row r="37668" ht="15"/>
    <row r="37669" ht="15"/>
    <row r="37670" ht="15"/>
    <row r="37671" ht="15"/>
    <row r="37672" ht="15"/>
    <row r="37673" ht="15"/>
    <row r="37674" ht="15"/>
    <row r="37675" ht="15"/>
    <row r="37676" ht="15"/>
    <row r="37677" ht="15"/>
    <row r="37678" ht="15"/>
    <row r="37679" ht="15"/>
    <row r="37680" ht="15"/>
    <row r="37681" ht="15"/>
    <row r="37682" ht="15"/>
    <row r="37683" ht="15"/>
    <row r="37684" ht="15"/>
    <row r="37685" ht="15"/>
    <row r="37686" ht="15"/>
    <row r="37687" ht="15"/>
    <row r="37688" ht="15"/>
    <row r="37689" ht="15"/>
    <row r="37690" ht="15"/>
    <row r="37691" ht="15"/>
    <row r="37692" ht="15"/>
    <row r="37693" ht="15"/>
    <row r="37694" ht="15"/>
    <row r="37695" ht="15"/>
    <row r="37696" ht="15"/>
    <row r="37697" ht="15"/>
    <row r="37698" ht="15"/>
    <row r="37699" ht="15"/>
    <row r="37700" ht="15"/>
    <row r="37701" ht="15"/>
    <row r="37702" ht="15"/>
    <row r="37703" ht="15"/>
    <row r="37704" ht="15"/>
    <row r="37705" ht="15"/>
    <row r="37706" ht="15"/>
    <row r="37707" ht="15"/>
    <row r="37708" ht="15"/>
    <row r="37709" ht="15"/>
    <row r="37710" ht="15"/>
    <row r="37711" ht="15"/>
    <row r="37712" ht="15"/>
    <row r="37713" ht="15"/>
    <row r="37714" ht="15"/>
    <row r="37715" ht="15"/>
    <row r="37716" ht="15"/>
    <row r="37717" ht="15"/>
    <row r="37718" ht="15"/>
    <row r="37719" ht="15"/>
    <row r="37720" ht="15"/>
    <row r="37721" ht="15"/>
    <row r="37722" ht="15"/>
    <row r="37723" ht="15"/>
    <row r="37724" ht="15"/>
    <row r="37725" ht="15"/>
    <row r="37726" ht="15"/>
    <row r="37727" ht="15"/>
    <row r="37728" ht="15"/>
    <row r="37729" ht="15"/>
    <row r="37730" ht="15"/>
    <row r="37731" ht="15"/>
    <row r="37732" ht="15"/>
    <row r="37733" ht="15"/>
    <row r="37734" ht="15"/>
    <row r="37735" ht="15"/>
    <row r="37736" ht="15"/>
    <row r="37737" ht="15"/>
    <row r="37738" ht="15"/>
    <row r="37739" ht="15"/>
    <row r="37740" ht="15"/>
    <row r="37741" ht="15"/>
    <row r="37742" ht="15"/>
    <row r="37743" ht="15"/>
    <row r="37744" ht="15"/>
    <row r="37745" ht="15"/>
    <row r="37746" ht="15"/>
    <row r="37747" ht="15"/>
    <row r="37748" ht="15"/>
    <row r="37749" ht="15"/>
    <row r="37750" ht="15"/>
    <row r="37751" ht="15"/>
    <row r="37752" ht="15"/>
    <row r="37753" ht="15"/>
    <row r="37754" ht="15"/>
    <row r="37755" ht="15"/>
    <row r="37756" ht="15"/>
    <row r="37757" ht="15"/>
    <row r="37758" ht="15"/>
    <row r="37759" ht="15"/>
    <row r="37760" ht="15"/>
    <row r="37761" ht="15"/>
    <row r="37762" ht="15"/>
    <row r="37763" ht="15"/>
    <row r="37764" ht="15"/>
    <row r="37765" ht="15"/>
    <row r="37766" ht="15"/>
    <row r="37767" ht="15"/>
    <row r="37768" ht="15"/>
    <row r="37769" ht="15"/>
    <row r="37770" ht="15"/>
    <row r="37771" ht="15"/>
    <row r="37772" ht="15"/>
    <row r="37773" ht="15"/>
    <row r="37774" ht="15"/>
    <row r="37775" ht="15"/>
    <row r="37776" ht="15"/>
    <row r="37777" ht="15"/>
    <row r="37778" ht="15"/>
    <row r="37779" ht="15"/>
    <row r="37780" ht="15"/>
    <row r="37781" ht="15"/>
    <row r="37782" ht="15"/>
    <row r="37783" ht="15"/>
    <row r="37784" ht="15"/>
    <row r="37785" ht="15"/>
    <row r="37786" ht="15"/>
    <row r="37787" ht="15"/>
    <row r="37788" ht="15"/>
    <row r="37789" ht="15"/>
    <row r="37790" ht="15"/>
    <row r="37791" ht="15"/>
    <row r="37792" ht="15"/>
    <row r="37793" ht="15"/>
    <row r="37794" ht="15"/>
    <row r="37795" ht="15"/>
    <row r="37796" ht="15"/>
    <row r="37797" ht="15"/>
    <row r="37798" ht="15"/>
    <row r="37799" ht="15"/>
    <row r="37800" ht="15"/>
    <row r="37801" ht="15"/>
    <row r="37802" ht="15"/>
    <row r="37803" ht="15"/>
    <row r="37804" ht="15"/>
    <row r="37805" ht="15"/>
    <row r="37806" ht="15"/>
    <row r="37807" ht="15"/>
    <row r="37808" ht="15"/>
    <row r="37809" ht="15"/>
    <row r="37810" ht="15"/>
    <row r="37811" ht="15"/>
    <row r="37812" ht="15"/>
    <row r="37813" ht="15"/>
    <row r="37814" ht="15"/>
    <row r="37815" ht="15"/>
    <row r="37816" ht="15"/>
    <row r="37817" ht="15"/>
    <row r="37818" ht="15"/>
    <row r="37819" ht="15"/>
    <row r="37820" ht="15"/>
    <row r="37821" ht="15"/>
    <row r="37822" ht="15"/>
    <row r="37823" ht="15"/>
    <row r="37824" ht="15"/>
    <row r="37825" ht="15"/>
    <row r="37826" ht="15"/>
    <row r="37827" ht="15"/>
    <row r="37828" ht="15"/>
    <row r="37829" ht="15"/>
    <row r="37830" ht="15"/>
    <row r="37831" ht="15"/>
    <row r="37832" ht="15"/>
    <row r="37833" ht="15"/>
    <row r="37834" ht="15"/>
    <row r="37835" ht="15"/>
    <row r="37836" ht="15"/>
    <row r="37837" ht="15"/>
    <row r="37838" ht="15"/>
    <row r="37839" ht="15"/>
    <row r="37840" ht="15"/>
    <row r="37841" ht="15"/>
    <row r="37842" ht="15"/>
    <row r="37843" ht="15"/>
    <row r="37844" ht="15"/>
    <row r="37845" ht="15"/>
    <row r="37846" ht="15"/>
    <row r="37847" ht="15"/>
    <row r="37848" ht="15"/>
    <row r="37849" ht="15"/>
    <row r="37850" ht="15"/>
    <row r="37851" ht="15"/>
    <row r="37852" ht="15"/>
    <row r="37853" ht="15"/>
    <row r="37854" ht="15"/>
    <row r="37855" ht="15"/>
    <row r="37856" ht="15"/>
    <row r="37857" ht="15"/>
    <row r="37858" ht="15"/>
    <row r="37859" ht="15"/>
    <row r="37860" ht="15"/>
    <row r="37861" ht="15"/>
    <row r="37862" ht="15"/>
    <row r="37863" ht="15"/>
    <row r="37864" ht="15"/>
    <row r="37865" ht="15"/>
    <row r="37866" ht="15"/>
    <row r="37867" ht="15"/>
    <row r="37868" ht="15"/>
    <row r="37869" ht="15"/>
    <row r="37870" ht="15"/>
    <row r="37871" ht="15"/>
    <row r="37872" ht="15"/>
    <row r="37873" ht="15"/>
    <row r="37874" ht="15"/>
    <row r="37875" ht="15"/>
    <row r="37876" ht="15"/>
    <row r="37877" ht="15"/>
    <row r="37878" ht="15"/>
    <row r="37879" ht="15"/>
    <row r="37880" ht="15"/>
    <row r="37881" ht="15"/>
    <row r="37882" ht="15"/>
    <row r="37883" ht="15"/>
    <row r="37884" ht="15"/>
    <row r="37885" ht="15"/>
    <row r="37886" ht="15"/>
    <row r="37887" ht="15"/>
    <row r="37888" ht="15"/>
    <row r="37889" ht="15"/>
    <row r="37890" ht="15"/>
    <row r="37891" ht="15"/>
    <row r="37892" ht="15"/>
    <row r="37893" ht="15"/>
    <row r="37894" ht="15"/>
    <row r="37895" ht="15"/>
    <row r="37896" ht="15"/>
    <row r="37897" ht="15"/>
    <row r="37898" ht="15"/>
    <row r="37899" ht="15"/>
    <row r="37900" ht="15"/>
    <row r="37901" ht="15"/>
    <row r="37902" ht="15"/>
    <row r="37903" ht="15"/>
    <row r="37904" ht="15"/>
    <row r="37905" ht="15"/>
    <row r="37906" ht="15"/>
    <row r="37907" ht="15"/>
    <row r="37908" ht="15"/>
    <row r="37909" ht="15"/>
    <row r="37910" ht="15"/>
    <row r="37911" ht="15"/>
    <row r="37912" ht="15"/>
    <row r="37913" ht="15"/>
    <row r="37914" ht="15"/>
    <row r="37915" ht="15"/>
    <row r="37916" ht="15"/>
    <row r="37917" ht="15"/>
    <row r="37918" ht="15"/>
    <row r="37919" ht="15"/>
    <row r="37920" ht="15"/>
    <row r="37921" ht="15"/>
    <row r="37922" ht="15"/>
    <row r="37923" ht="15"/>
    <row r="37924" ht="15"/>
    <row r="37925" ht="15"/>
    <row r="37926" ht="15"/>
    <row r="37927" ht="15"/>
    <row r="37928" ht="15"/>
    <row r="37929" ht="15"/>
    <row r="37930" ht="15"/>
    <row r="37931" ht="15"/>
    <row r="37932" ht="15"/>
    <row r="37933" ht="15"/>
    <row r="37934" ht="15"/>
    <row r="37935" ht="15"/>
    <row r="37936" ht="15"/>
    <row r="37937" ht="15"/>
    <row r="37938" ht="15"/>
    <row r="37939" ht="15"/>
    <row r="37940" ht="15"/>
    <row r="37941" ht="15"/>
    <row r="37942" ht="15"/>
    <row r="37943" ht="15"/>
    <row r="37944" ht="15"/>
    <row r="37945" ht="15"/>
    <row r="37946" ht="15"/>
    <row r="37947" ht="15"/>
    <row r="37948" ht="15"/>
    <row r="37949" ht="15"/>
    <row r="37950" ht="15"/>
    <row r="37951" ht="15"/>
    <row r="37952" ht="15"/>
    <row r="37953" ht="15"/>
    <row r="37954" ht="15"/>
    <row r="37955" ht="15"/>
    <row r="37956" ht="15"/>
    <row r="37957" ht="15"/>
    <row r="37958" ht="15"/>
    <row r="37959" ht="15"/>
    <row r="37960" ht="15"/>
    <row r="37961" ht="15"/>
    <row r="37962" ht="15"/>
    <row r="37963" ht="15"/>
    <row r="37964" ht="15"/>
    <row r="37965" ht="15"/>
    <row r="37966" ht="15"/>
    <row r="37967" ht="15"/>
    <row r="37968" ht="15"/>
    <row r="37969" ht="15"/>
    <row r="37970" ht="15"/>
    <row r="37971" ht="15"/>
    <row r="37972" ht="15"/>
    <row r="37973" ht="15"/>
    <row r="37974" ht="15"/>
    <row r="37975" ht="15"/>
    <row r="37976" ht="15"/>
    <row r="37977" ht="15"/>
    <row r="37978" ht="15"/>
    <row r="37979" ht="15"/>
    <row r="37980" ht="15"/>
    <row r="37981" ht="15"/>
    <row r="37982" ht="15"/>
    <row r="37983" ht="15"/>
    <row r="37984" ht="15"/>
    <row r="37985" ht="15"/>
    <row r="37986" ht="15"/>
    <row r="37987" ht="15"/>
    <row r="37988" ht="15"/>
    <row r="37989" ht="15"/>
    <row r="37990" ht="15"/>
    <row r="37991" ht="15"/>
    <row r="37992" ht="15"/>
    <row r="37993" ht="15"/>
    <row r="37994" ht="15"/>
    <row r="37995" ht="15"/>
    <row r="37996" ht="15"/>
    <row r="37997" ht="15"/>
    <row r="37998" ht="15"/>
    <row r="37999" ht="15"/>
    <row r="38000" ht="15"/>
    <row r="38001" ht="15"/>
    <row r="38002" ht="15"/>
    <row r="38003" ht="15"/>
    <row r="38004" ht="15"/>
    <row r="38005" ht="15"/>
    <row r="38006" ht="15"/>
    <row r="38007" ht="15"/>
    <row r="38008" ht="15"/>
    <row r="38009" ht="15"/>
    <row r="38010" ht="15"/>
    <row r="38011" ht="15"/>
    <row r="38012" ht="15"/>
    <row r="38013" ht="15"/>
    <row r="38014" ht="15"/>
    <row r="38015" ht="15"/>
    <row r="38016" ht="15"/>
    <row r="38017" ht="15"/>
    <row r="38018" ht="15"/>
    <row r="38019" ht="15"/>
    <row r="38020" ht="15"/>
    <row r="38021" ht="15"/>
    <row r="38022" ht="15"/>
    <row r="38023" ht="15"/>
    <row r="38024" ht="15"/>
    <row r="38025" ht="15"/>
    <row r="38026" ht="15"/>
    <row r="38027" ht="15"/>
    <row r="38028" ht="15"/>
    <row r="38029" ht="15"/>
    <row r="38030" ht="15"/>
    <row r="38031" ht="15"/>
    <row r="38032" ht="15"/>
    <row r="38033" ht="15"/>
    <row r="38034" ht="15"/>
    <row r="38035" ht="15"/>
    <row r="38036" ht="15"/>
    <row r="38037" ht="15"/>
    <row r="38038" ht="15"/>
    <row r="38039" ht="15"/>
    <row r="38040" ht="15"/>
    <row r="38041" ht="15"/>
    <row r="38042" ht="15"/>
    <row r="38043" ht="15"/>
    <row r="38044" ht="15"/>
    <row r="38045" ht="15"/>
    <row r="38046" ht="15"/>
    <row r="38047" ht="15"/>
    <row r="38048" ht="15"/>
    <row r="38049" ht="15"/>
    <row r="38050" ht="15"/>
    <row r="38051" ht="15"/>
    <row r="38052" ht="15"/>
    <row r="38053" ht="15"/>
    <row r="38054" ht="15"/>
    <row r="38055" ht="15"/>
    <row r="38056" ht="15"/>
    <row r="38057" ht="15"/>
    <row r="38058" ht="15"/>
    <row r="38059" ht="15"/>
    <row r="38060" ht="15"/>
    <row r="38061" ht="15"/>
    <row r="38062" ht="15"/>
    <row r="38063" ht="15"/>
    <row r="38064" ht="15"/>
    <row r="38065" ht="15"/>
    <row r="38066" ht="15"/>
    <row r="38067" ht="15"/>
    <row r="38068" ht="15"/>
    <row r="38069" ht="15"/>
    <row r="38070" ht="15"/>
    <row r="38071" ht="15"/>
    <row r="38072" ht="15"/>
    <row r="38073" ht="15"/>
    <row r="38074" ht="15"/>
    <row r="38075" ht="15"/>
    <row r="38076" ht="15"/>
    <row r="38077" ht="15"/>
    <row r="38078" ht="15"/>
    <row r="38079" ht="15"/>
    <row r="38080" ht="15"/>
    <row r="38081" ht="15"/>
    <row r="38082" ht="15"/>
    <row r="38083" ht="15"/>
    <row r="38084" ht="15"/>
    <row r="38085" ht="15"/>
    <row r="38086" ht="15"/>
    <row r="38087" ht="15"/>
    <row r="38088" ht="15"/>
    <row r="38089" ht="15"/>
    <row r="38090" ht="15"/>
    <row r="38091" ht="15"/>
    <row r="38092" ht="15"/>
    <row r="38093" ht="15"/>
    <row r="38094" ht="15"/>
    <row r="38095" ht="15"/>
    <row r="38096" ht="15"/>
    <row r="38097" ht="15"/>
    <row r="38098" ht="15"/>
    <row r="38099" ht="15"/>
    <row r="38100" ht="15"/>
    <row r="38101" ht="15"/>
    <row r="38102" ht="15"/>
    <row r="38103" ht="15"/>
    <row r="38104" ht="15"/>
    <row r="38105" ht="15"/>
    <row r="38106" ht="15"/>
    <row r="38107" ht="15"/>
    <row r="38108" ht="15"/>
    <row r="38109" ht="15"/>
    <row r="38110" ht="15"/>
    <row r="38111" ht="15"/>
    <row r="38112" ht="15"/>
    <row r="38113" ht="15"/>
    <row r="38114" ht="15"/>
    <row r="38115" ht="15"/>
    <row r="38116" ht="15"/>
    <row r="38117" ht="15"/>
    <row r="38118" ht="15"/>
    <row r="38119" ht="15"/>
    <row r="38120" ht="15"/>
    <row r="38121" ht="15"/>
    <row r="38122" ht="15"/>
    <row r="38123" ht="15"/>
    <row r="38124" ht="15"/>
    <row r="38125" ht="15"/>
    <row r="38126" ht="15"/>
    <row r="38127" ht="15"/>
    <row r="38128" ht="15"/>
    <row r="38129" ht="15"/>
    <row r="38130" ht="15"/>
    <row r="38131" ht="15"/>
    <row r="38132" ht="15"/>
    <row r="38133" ht="15"/>
    <row r="38134" ht="15"/>
    <row r="38135" ht="15"/>
    <row r="38136" ht="15"/>
    <row r="38137" ht="15"/>
    <row r="38138" ht="15"/>
    <row r="38139" ht="15"/>
    <row r="38140" ht="15"/>
    <row r="38141" ht="15"/>
    <row r="38142" ht="15"/>
    <row r="38143" ht="15"/>
    <row r="38144" ht="15"/>
    <row r="38145" ht="15"/>
    <row r="38146" ht="15"/>
    <row r="38147" ht="15"/>
    <row r="38148" ht="15"/>
    <row r="38149" ht="15"/>
    <row r="38150" ht="15"/>
    <row r="38151" ht="15"/>
    <row r="38152" ht="15"/>
    <row r="38153" ht="15"/>
    <row r="38154" ht="15"/>
    <row r="38155" ht="15"/>
    <row r="38156" ht="15"/>
    <row r="38157" ht="15"/>
    <row r="38158" ht="15"/>
    <row r="38159" ht="15"/>
    <row r="38160" ht="15"/>
    <row r="38161" ht="15"/>
    <row r="38162" ht="15"/>
    <row r="38163" ht="15"/>
    <row r="38164" ht="15"/>
    <row r="38165" ht="15"/>
    <row r="38166" ht="15"/>
    <row r="38167" ht="15"/>
    <row r="38168" ht="15"/>
    <row r="38169" ht="15"/>
    <row r="38170" ht="15"/>
    <row r="38171" ht="15"/>
    <row r="38172" ht="15"/>
    <row r="38173" ht="15"/>
    <row r="38174" ht="15"/>
    <row r="38175" ht="15"/>
    <row r="38176" ht="15"/>
    <row r="38177" ht="15"/>
    <row r="38178" ht="15"/>
    <row r="38179" ht="15"/>
    <row r="38180" ht="15"/>
    <row r="38181" ht="15"/>
    <row r="38182" ht="15"/>
    <row r="38183" ht="15"/>
    <row r="38184" ht="15"/>
    <row r="38185" ht="15"/>
    <row r="38186" ht="15"/>
    <row r="38187" ht="15"/>
    <row r="38188" ht="15"/>
    <row r="38189" ht="15"/>
    <row r="38190" ht="15"/>
    <row r="38191" ht="15"/>
    <row r="38192" ht="15"/>
    <row r="38193" ht="15"/>
    <row r="38194" ht="15"/>
    <row r="38195" ht="15"/>
    <row r="38196" ht="15"/>
    <row r="38197" ht="15"/>
    <row r="38198" ht="15"/>
    <row r="38199" ht="15"/>
    <row r="38200" ht="15"/>
    <row r="38201" ht="15"/>
    <row r="38202" ht="15"/>
    <row r="38203" ht="15"/>
    <row r="38204" ht="15"/>
    <row r="38205" ht="15"/>
    <row r="38206" ht="15"/>
    <row r="38207" ht="15"/>
    <row r="38208" ht="15"/>
    <row r="38209" ht="15"/>
    <row r="38210" ht="15"/>
    <row r="38211" ht="15"/>
    <row r="38212" ht="15"/>
    <row r="38213" ht="15"/>
    <row r="38214" ht="15"/>
    <row r="38215" ht="15"/>
    <row r="38216" ht="15"/>
    <row r="38217" ht="15"/>
    <row r="38218" ht="15"/>
    <row r="38219" ht="15"/>
    <row r="38220" ht="15"/>
    <row r="38221" ht="15"/>
    <row r="38222" ht="15"/>
    <row r="38223" ht="15"/>
    <row r="38224" ht="15"/>
    <row r="38225" ht="15"/>
    <row r="38226" ht="15"/>
    <row r="38227" ht="15"/>
    <row r="38228" ht="15"/>
    <row r="38229" ht="15"/>
    <row r="38230" ht="15"/>
    <row r="38231" ht="15"/>
    <row r="38232" ht="15"/>
    <row r="38233" ht="15"/>
    <row r="38234" ht="15"/>
    <row r="38235" ht="15"/>
    <row r="38236" ht="15"/>
    <row r="38237" ht="15"/>
    <row r="38238" ht="15"/>
    <row r="38239" ht="15"/>
    <row r="38240" ht="15"/>
    <row r="38241" ht="15"/>
    <row r="38242" ht="15"/>
    <row r="38243" ht="15"/>
    <row r="38244" ht="15"/>
    <row r="38245" ht="15"/>
    <row r="38246" ht="15"/>
    <row r="38247" ht="15"/>
    <row r="38248" ht="15"/>
    <row r="38249" ht="15"/>
    <row r="38250" ht="15"/>
    <row r="38251" ht="15"/>
    <row r="38252" ht="15"/>
    <row r="38253" ht="15"/>
    <row r="38254" ht="15"/>
    <row r="38255" ht="15"/>
    <row r="38256" ht="15"/>
    <row r="38257" ht="15"/>
    <row r="38258" ht="15"/>
    <row r="38259" ht="15"/>
    <row r="38260" ht="15"/>
    <row r="38261" ht="15"/>
    <row r="38262" ht="15"/>
    <row r="38263" ht="15"/>
    <row r="38264" ht="15"/>
    <row r="38265" ht="15"/>
    <row r="38266" ht="15"/>
    <row r="38267" ht="15"/>
    <row r="38268" ht="15"/>
    <row r="38269" ht="15"/>
    <row r="38270" ht="15"/>
    <row r="38271" ht="15"/>
    <row r="38272" ht="15"/>
    <row r="38273" ht="15"/>
    <row r="38274" ht="15"/>
    <row r="38275" ht="15"/>
    <row r="38276" ht="15"/>
    <row r="38277" ht="15"/>
    <row r="38278" ht="15"/>
    <row r="38279" ht="15"/>
    <row r="38280" ht="15"/>
    <row r="38281" ht="15"/>
    <row r="38282" ht="15"/>
    <row r="38283" ht="15"/>
    <row r="38284" ht="15"/>
    <row r="38285" ht="15"/>
    <row r="38286" ht="15"/>
    <row r="38287" ht="15"/>
    <row r="38288" ht="15"/>
    <row r="38289" ht="15"/>
    <row r="38290" ht="15"/>
    <row r="38291" ht="15"/>
    <row r="38292" ht="15"/>
    <row r="38293" ht="15"/>
    <row r="38294" ht="15"/>
    <row r="38295" ht="15"/>
    <row r="38296" ht="15"/>
    <row r="38297" ht="15"/>
    <row r="38298" ht="15"/>
    <row r="38299" ht="15"/>
    <row r="38300" ht="15"/>
    <row r="38301" ht="15"/>
    <row r="38302" ht="15"/>
    <row r="38303" ht="15"/>
    <row r="38304" ht="15"/>
    <row r="38305" ht="15"/>
    <row r="38306" ht="15"/>
    <row r="38307" ht="15"/>
    <row r="38308" ht="15"/>
    <row r="38309" ht="15"/>
    <row r="38310" ht="15"/>
    <row r="38311" ht="15"/>
    <row r="38312" ht="15"/>
    <row r="38313" ht="15"/>
    <row r="38314" ht="15"/>
    <row r="38315" ht="15"/>
    <row r="38316" ht="15"/>
    <row r="38317" ht="15"/>
    <row r="38318" ht="15"/>
    <row r="38319" ht="15"/>
    <row r="38320" ht="15"/>
    <row r="38321" ht="15"/>
    <row r="38322" ht="15"/>
    <row r="38323" ht="15"/>
    <row r="38324" ht="15"/>
    <row r="38325" ht="15"/>
    <row r="38326" ht="15"/>
    <row r="38327" ht="15"/>
    <row r="38328" ht="15"/>
    <row r="38329" ht="15"/>
    <row r="38330" ht="15"/>
    <row r="38331" ht="15"/>
    <row r="38332" ht="15"/>
    <row r="38333" ht="15"/>
    <row r="38334" ht="15"/>
    <row r="38335" ht="15"/>
    <row r="38336" ht="15"/>
    <row r="38337" ht="15"/>
    <row r="38338" ht="15"/>
    <row r="38339" ht="15"/>
    <row r="38340" ht="15"/>
    <row r="38341" ht="15"/>
    <row r="38342" ht="15"/>
    <row r="38343" ht="15"/>
    <row r="38344" ht="15"/>
    <row r="38345" ht="15"/>
    <row r="38346" ht="15"/>
    <row r="38347" ht="15"/>
    <row r="38348" ht="15"/>
    <row r="38349" ht="15"/>
    <row r="38350" ht="15"/>
    <row r="38351" ht="15"/>
    <row r="38352" ht="15"/>
    <row r="38353" ht="15"/>
    <row r="38354" ht="15"/>
    <row r="38355" ht="15"/>
    <row r="38356" ht="15"/>
    <row r="38357" ht="15"/>
    <row r="38358" ht="15"/>
    <row r="38359" ht="15"/>
    <row r="38360" ht="15"/>
    <row r="38361" ht="15"/>
    <row r="38362" ht="15"/>
    <row r="38363" ht="15"/>
    <row r="38364" ht="15"/>
    <row r="38365" ht="15"/>
    <row r="38366" ht="15"/>
    <row r="38367" ht="15"/>
    <row r="38368" ht="15"/>
    <row r="38369" ht="15"/>
    <row r="38370" ht="15"/>
    <row r="38371" ht="15"/>
    <row r="38372" ht="15"/>
    <row r="38373" ht="15"/>
    <row r="38374" ht="15"/>
    <row r="38375" ht="15"/>
    <row r="38376" ht="15"/>
    <row r="38377" ht="15"/>
    <row r="38378" ht="15"/>
    <row r="38379" ht="15"/>
    <row r="38380" ht="15"/>
    <row r="38381" ht="15"/>
    <row r="38382" ht="15"/>
    <row r="38383" ht="15"/>
    <row r="38384" ht="15"/>
    <row r="38385" ht="15"/>
    <row r="38386" ht="15"/>
    <row r="38387" ht="15"/>
    <row r="38388" ht="15"/>
    <row r="38389" ht="15"/>
    <row r="38390" ht="15"/>
    <row r="38391" ht="15"/>
    <row r="38392" ht="15"/>
    <row r="38393" ht="15"/>
    <row r="38394" ht="15"/>
    <row r="38395" ht="15"/>
    <row r="38396" ht="15"/>
    <row r="38397" ht="15"/>
    <row r="38398" ht="15"/>
    <row r="38399" ht="15"/>
    <row r="38400" ht="15"/>
    <row r="38401" ht="15"/>
    <row r="38402" ht="15"/>
    <row r="38403" ht="15"/>
    <row r="38404" ht="15"/>
    <row r="38405" ht="15"/>
    <row r="38406" ht="15"/>
    <row r="38407" ht="15"/>
    <row r="38408" ht="15"/>
    <row r="38409" ht="15"/>
    <row r="38410" ht="15"/>
    <row r="38411" ht="15"/>
    <row r="38412" ht="15"/>
    <row r="38413" ht="15"/>
    <row r="38414" ht="15"/>
    <row r="38415" ht="15"/>
    <row r="38416" ht="15"/>
    <row r="38417" ht="15"/>
    <row r="38418" ht="15"/>
    <row r="38419" ht="15"/>
    <row r="38420" ht="15"/>
    <row r="38421" ht="15"/>
    <row r="38422" ht="15"/>
    <row r="38423" ht="15"/>
    <row r="38424" ht="15"/>
    <row r="38425" ht="15"/>
    <row r="38426" ht="15"/>
    <row r="38427" ht="15"/>
    <row r="38428" ht="15"/>
    <row r="38429" ht="15"/>
    <row r="38430" ht="15"/>
    <row r="38431" ht="15"/>
    <row r="38432" ht="15"/>
    <row r="38433" ht="15"/>
    <row r="38434" ht="15"/>
    <row r="38435" ht="15"/>
    <row r="38436" ht="15"/>
    <row r="38437" ht="15"/>
    <row r="38438" ht="15"/>
    <row r="38439" ht="15"/>
    <row r="38440" ht="15"/>
    <row r="38441" ht="15"/>
    <row r="38442" ht="15"/>
    <row r="38443" ht="15"/>
    <row r="38444" ht="15"/>
    <row r="38445" ht="15"/>
    <row r="38446" ht="15"/>
    <row r="38447" ht="15"/>
    <row r="38448" ht="15"/>
    <row r="38449" ht="15"/>
    <row r="38450" ht="15"/>
    <row r="38451" ht="15"/>
    <row r="38452" ht="15"/>
    <row r="38453" ht="15"/>
    <row r="38454" ht="15"/>
    <row r="38455" ht="15"/>
    <row r="38456" ht="15"/>
    <row r="38457" ht="15"/>
    <row r="38458" ht="15"/>
    <row r="38459" ht="15"/>
    <row r="38460" ht="15"/>
    <row r="38461" ht="15"/>
    <row r="38462" ht="15"/>
    <row r="38463" ht="15"/>
    <row r="38464" ht="15"/>
    <row r="38465" ht="15"/>
    <row r="38466" ht="15"/>
    <row r="38467" ht="15"/>
    <row r="38468" ht="15"/>
    <row r="38469" ht="15"/>
    <row r="38470" ht="15"/>
    <row r="38471" ht="15"/>
    <row r="38472" ht="15"/>
    <row r="38473" ht="15"/>
    <row r="38474" ht="15"/>
    <row r="38475" ht="15"/>
    <row r="38476" ht="15"/>
    <row r="38477" ht="15"/>
    <row r="38478" ht="15"/>
    <row r="38479" ht="15"/>
    <row r="38480" ht="15"/>
    <row r="38481" ht="15"/>
    <row r="38482" ht="15"/>
    <row r="38483" ht="15"/>
    <row r="38484" ht="15"/>
    <row r="38485" ht="15"/>
    <row r="38486" ht="15"/>
    <row r="38487" ht="15"/>
    <row r="38488" ht="15"/>
    <row r="38489" ht="15"/>
    <row r="38490" ht="15"/>
    <row r="38491" ht="15"/>
    <row r="38492" ht="15"/>
    <row r="38493" ht="15"/>
    <row r="38494" ht="15"/>
    <row r="38495" ht="15"/>
    <row r="38496" ht="15"/>
    <row r="38497" ht="15"/>
    <row r="38498" ht="15"/>
    <row r="38499" ht="15"/>
    <row r="38500" ht="15"/>
    <row r="38501" ht="15"/>
    <row r="38502" ht="15"/>
    <row r="38503" ht="15"/>
    <row r="38504" ht="15"/>
    <row r="38505" ht="15"/>
    <row r="38506" ht="15"/>
    <row r="38507" ht="15"/>
    <row r="38508" ht="15"/>
    <row r="38509" ht="15"/>
    <row r="38510" ht="15"/>
    <row r="38511" ht="15"/>
    <row r="38512" ht="15"/>
    <row r="38513" ht="15"/>
    <row r="38514" ht="15"/>
    <row r="38515" ht="15"/>
    <row r="38516" ht="15"/>
    <row r="38517" ht="15"/>
    <row r="38518" ht="15"/>
    <row r="38519" ht="15"/>
    <row r="38520" ht="15"/>
    <row r="38521" ht="15"/>
    <row r="38522" ht="15"/>
    <row r="38523" ht="15"/>
    <row r="38524" ht="15"/>
    <row r="38525" ht="15"/>
    <row r="38526" ht="15"/>
    <row r="38527" ht="15"/>
    <row r="38528" ht="15"/>
    <row r="38529" ht="15"/>
    <row r="38530" ht="15"/>
    <row r="38531" ht="15"/>
    <row r="38532" ht="15"/>
    <row r="38533" ht="15"/>
    <row r="38534" ht="15"/>
    <row r="38535" ht="15"/>
    <row r="38536" ht="15"/>
    <row r="38537" ht="15"/>
    <row r="38538" ht="15"/>
    <row r="38539" ht="15"/>
    <row r="38540" ht="15"/>
    <row r="38541" ht="15"/>
    <row r="38542" ht="15"/>
    <row r="38543" ht="15"/>
    <row r="38544" ht="15"/>
    <row r="38545" ht="15"/>
    <row r="38546" ht="15"/>
    <row r="38547" ht="15"/>
    <row r="38548" ht="15"/>
    <row r="38549" ht="15"/>
    <row r="38550" ht="15"/>
    <row r="38551" ht="15"/>
    <row r="38552" ht="15"/>
    <row r="38553" ht="15"/>
    <row r="38554" ht="15"/>
    <row r="38555" ht="15"/>
    <row r="38556" ht="15"/>
    <row r="38557" ht="15"/>
    <row r="38558" ht="15"/>
    <row r="38559" ht="15"/>
    <row r="38560" ht="15"/>
    <row r="38561" ht="15"/>
    <row r="38562" ht="15"/>
    <row r="38563" ht="15"/>
    <row r="38564" ht="15"/>
    <row r="38565" ht="15"/>
    <row r="38566" ht="15"/>
    <row r="38567" ht="15"/>
    <row r="38568" ht="15"/>
    <row r="38569" ht="15"/>
    <row r="38570" ht="15"/>
    <row r="38571" ht="15"/>
    <row r="38572" ht="15"/>
    <row r="38573" ht="15"/>
    <row r="38574" ht="15"/>
    <row r="38575" ht="15"/>
    <row r="38576" ht="15"/>
    <row r="38577" ht="15"/>
    <row r="38578" ht="15"/>
    <row r="38579" ht="15"/>
    <row r="38580" ht="15"/>
    <row r="38581" ht="15"/>
    <row r="38582" ht="15"/>
    <row r="38583" ht="15"/>
    <row r="38584" ht="15"/>
    <row r="38585" ht="15"/>
    <row r="38586" ht="15"/>
    <row r="38587" ht="15"/>
    <row r="38588" ht="15"/>
    <row r="38589" ht="15"/>
    <row r="38590" ht="15"/>
    <row r="38591" ht="15"/>
    <row r="38592" ht="15"/>
    <row r="38593" ht="15"/>
    <row r="38594" ht="15"/>
    <row r="38595" ht="15"/>
    <row r="38596" ht="15"/>
    <row r="38597" ht="15"/>
    <row r="38598" ht="15"/>
    <row r="38599" ht="15"/>
    <row r="38600" ht="15"/>
    <row r="38601" ht="15"/>
    <row r="38602" ht="15"/>
    <row r="38603" ht="15"/>
    <row r="38604" ht="15"/>
    <row r="38605" ht="15"/>
    <row r="38606" ht="15"/>
    <row r="38607" ht="15"/>
    <row r="38608" ht="15"/>
    <row r="38609" ht="15"/>
    <row r="38610" ht="15"/>
    <row r="38611" ht="15"/>
    <row r="38612" ht="15"/>
    <row r="38613" ht="15"/>
    <row r="38614" ht="15"/>
    <row r="38615" ht="15"/>
    <row r="38616" ht="15"/>
    <row r="38617" ht="15"/>
    <row r="38618" ht="15"/>
    <row r="38619" ht="15"/>
    <row r="38620" ht="15"/>
    <row r="38621" ht="15"/>
    <row r="38622" ht="15"/>
    <row r="38623" ht="15"/>
    <row r="38624" ht="15"/>
    <row r="38625" ht="15"/>
    <row r="38626" ht="15"/>
    <row r="38627" ht="15"/>
    <row r="38628" ht="15"/>
    <row r="38629" ht="15"/>
    <row r="38630" ht="15"/>
    <row r="38631" ht="15"/>
    <row r="38632" ht="15"/>
    <row r="38633" ht="15"/>
    <row r="38634" ht="15"/>
    <row r="38635" ht="15"/>
    <row r="38636" ht="15"/>
    <row r="38637" ht="15"/>
    <row r="38638" ht="15"/>
    <row r="38639" ht="15"/>
    <row r="38640" ht="15"/>
    <row r="38641" ht="15"/>
    <row r="38642" ht="15"/>
    <row r="38643" ht="15"/>
    <row r="38644" ht="15"/>
    <row r="38645" ht="15"/>
    <row r="38646" ht="15"/>
    <row r="38647" ht="15"/>
    <row r="38648" ht="15"/>
    <row r="38649" ht="15"/>
    <row r="38650" ht="15"/>
    <row r="38651" ht="15"/>
    <row r="38652" ht="15"/>
    <row r="38653" ht="15"/>
    <row r="38654" ht="15"/>
    <row r="38655" ht="15"/>
    <row r="38656" ht="15"/>
    <row r="38657" ht="15"/>
    <row r="38658" ht="15"/>
    <row r="38659" ht="15"/>
    <row r="38660" ht="15"/>
    <row r="38661" ht="15"/>
    <row r="38662" ht="15"/>
    <row r="38663" ht="15"/>
    <row r="38664" ht="15"/>
    <row r="38665" ht="15"/>
    <row r="38666" ht="15"/>
    <row r="38667" ht="15"/>
    <row r="38668" ht="15"/>
    <row r="38669" ht="15"/>
    <row r="38670" ht="15"/>
    <row r="38671" ht="15"/>
    <row r="38672" ht="15"/>
    <row r="38673" ht="15"/>
    <row r="38674" ht="15"/>
    <row r="38675" ht="15"/>
    <row r="38676" ht="15"/>
    <row r="38677" ht="15"/>
    <row r="38678" ht="15"/>
    <row r="38679" ht="15"/>
    <row r="38680" ht="15"/>
    <row r="38681" ht="15"/>
    <row r="38682" ht="15"/>
    <row r="38683" ht="15"/>
    <row r="38684" ht="15"/>
    <row r="38685" ht="15"/>
    <row r="38686" ht="15"/>
    <row r="38687" ht="15"/>
    <row r="38688" ht="15"/>
    <row r="38689" ht="15"/>
    <row r="38690" ht="15"/>
    <row r="38691" ht="15"/>
    <row r="38692" ht="15"/>
    <row r="38693" ht="15"/>
    <row r="38694" ht="15"/>
    <row r="38695" ht="15"/>
    <row r="38696" ht="15"/>
    <row r="38697" ht="15"/>
    <row r="38698" ht="15"/>
    <row r="38699" ht="15"/>
    <row r="38700" ht="15"/>
    <row r="38701" ht="15"/>
    <row r="38702" ht="15"/>
    <row r="38703" ht="15"/>
    <row r="38704" ht="15"/>
    <row r="38705" ht="15"/>
    <row r="38706" ht="15"/>
    <row r="38707" ht="15"/>
    <row r="38708" ht="15"/>
    <row r="38709" ht="15"/>
    <row r="38710" ht="15"/>
    <row r="38711" ht="15"/>
    <row r="38712" ht="15"/>
    <row r="38713" ht="15"/>
    <row r="38714" ht="15"/>
    <row r="38715" ht="15"/>
    <row r="38716" ht="15"/>
    <row r="38717" ht="15"/>
    <row r="38718" ht="15"/>
    <row r="38719" ht="15"/>
    <row r="38720" ht="15"/>
    <row r="38721" ht="15"/>
    <row r="38722" ht="15"/>
    <row r="38723" ht="15"/>
    <row r="38724" ht="15"/>
    <row r="38725" ht="15"/>
    <row r="38726" ht="15"/>
    <row r="38727" ht="15"/>
    <row r="38728" ht="15"/>
    <row r="38729" ht="15"/>
    <row r="38730" ht="15"/>
    <row r="38731" ht="15"/>
    <row r="38732" ht="15"/>
    <row r="38733" ht="15"/>
    <row r="38734" ht="15"/>
    <row r="38735" ht="15"/>
    <row r="38736" ht="15"/>
    <row r="38737" ht="15"/>
    <row r="38738" ht="15"/>
    <row r="38739" ht="15"/>
    <row r="38740" ht="15"/>
    <row r="38741" ht="15"/>
    <row r="38742" ht="15"/>
    <row r="38743" ht="15"/>
    <row r="38744" ht="15"/>
    <row r="38745" ht="15"/>
    <row r="38746" ht="15"/>
    <row r="38747" ht="15"/>
    <row r="38748" ht="15"/>
    <row r="38749" ht="15"/>
    <row r="38750" ht="15"/>
    <row r="38751" ht="15"/>
    <row r="38752" ht="15"/>
    <row r="38753" ht="15"/>
    <row r="38754" ht="15"/>
    <row r="38755" ht="15"/>
    <row r="38756" ht="15"/>
    <row r="38757" ht="15"/>
    <row r="38758" ht="15"/>
    <row r="38759" ht="15"/>
    <row r="38760" ht="15"/>
    <row r="38761" ht="15"/>
    <row r="38762" ht="15"/>
    <row r="38763" ht="15"/>
    <row r="38764" ht="15"/>
    <row r="38765" ht="15"/>
    <row r="38766" ht="15"/>
    <row r="38767" ht="15"/>
    <row r="38768" ht="15"/>
    <row r="38769" ht="15"/>
    <row r="38770" ht="15"/>
    <row r="38771" ht="15"/>
    <row r="38772" ht="15"/>
    <row r="38773" ht="15"/>
    <row r="38774" ht="15"/>
    <row r="38775" ht="15"/>
    <row r="38776" ht="15"/>
    <row r="38777" ht="15"/>
    <row r="38778" ht="15"/>
    <row r="38779" ht="15"/>
    <row r="38780" ht="15"/>
    <row r="38781" ht="15"/>
    <row r="38782" ht="15"/>
    <row r="38783" ht="15"/>
    <row r="38784" ht="15"/>
    <row r="38785" ht="15"/>
    <row r="38786" ht="15"/>
    <row r="38787" ht="15"/>
    <row r="38788" ht="15"/>
    <row r="38789" ht="15"/>
    <row r="38790" ht="15"/>
    <row r="38791" ht="15"/>
    <row r="38792" ht="15"/>
    <row r="38793" ht="15"/>
    <row r="38794" ht="15"/>
    <row r="38795" ht="15"/>
    <row r="38796" ht="15"/>
    <row r="38797" ht="15"/>
    <row r="38798" ht="15"/>
    <row r="38799" ht="15"/>
    <row r="38800" ht="15"/>
    <row r="38801" ht="15"/>
    <row r="38802" ht="15"/>
    <row r="38803" ht="15"/>
    <row r="38804" ht="15"/>
    <row r="38805" ht="15"/>
    <row r="38806" ht="15"/>
    <row r="38807" ht="15"/>
    <row r="38808" ht="15"/>
    <row r="38809" ht="15"/>
    <row r="38810" ht="15"/>
    <row r="38811" ht="15"/>
    <row r="38812" ht="15"/>
    <row r="38813" ht="15"/>
    <row r="38814" ht="15"/>
    <row r="38815" ht="15"/>
    <row r="38816" ht="15"/>
    <row r="38817" ht="15"/>
    <row r="38818" ht="15"/>
    <row r="38819" ht="15"/>
    <row r="38820" ht="15"/>
    <row r="38821" ht="15"/>
    <row r="38822" ht="15"/>
    <row r="38823" ht="15"/>
    <row r="38824" ht="15"/>
    <row r="38825" ht="15"/>
    <row r="38826" ht="15"/>
    <row r="38827" ht="15"/>
    <row r="38828" ht="15"/>
    <row r="38829" ht="15"/>
    <row r="38830" ht="15"/>
    <row r="38831" ht="15"/>
    <row r="38832" ht="15"/>
    <row r="38833" ht="15"/>
    <row r="38834" ht="15"/>
    <row r="38835" ht="15"/>
    <row r="38836" ht="15"/>
    <row r="38837" ht="15"/>
    <row r="38838" ht="15"/>
    <row r="38839" ht="15"/>
    <row r="38840" ht="15"/>
    <row r="38841" ht="15"/>
    <row r="38842" ht="15"/>
    <row r="38843" ht="15"/>
    <row r="38844" ht="15"/>
    <row r="38845" ht="15"/>
    <row r="38846" ht="15"/>
    <row r="38847" ht="15"/>
    <row r="38848" ht="15"/>
    <row r="38849" ht="15"/>
    <row r="38850" ht="15"/>
    <row r="38851" ht="15"/>
    <row r="38852" ht="15"/>
    <row r="38853" ht="15"/>
    <row r="38854" ht="15"/>
    <row r="38855" ht="15"/>
    <row r="38856" ht="15"/>
    <row r="38857" ht="15"/>
    <row r="38858" ht="15"/>
    <row r="38859" ht="15"/>
    <row r="38860" ht="15"/>
    <row r="38861" ht="15"/>
    <row r="38862" ht="15"/>
    <row r="38863" ht="15"/>
    <row r="38864" ht="15"/>
    <row r="38865" ht="15"/>
    <row r="38866" ht="15"/>
    <row r="38867" ht="15"/>
    <row r="38868" ht="15"/>
    <row r="38869" ht="15"/>
    <row r="38870" ht="15"/>
    <row r="38871" ht="15"/>
    <row r="38872" ht="15"/>
    <row r="38873" ht="15"/>
    <row r="38874" ht="15"/>
    <row r="38875" ht="15"/>
    <row r="38876" ht="15"/>
    <row r="38877" ht="15"/>
    <row r="38878" ht="15"/>
    <row r="38879" ht="15"/>
    <row r="38880" ht="15"/>
    <row r="38881" ht="15"/>
    <row r="38882" ht="15"/>
    <row r="38883" ht="15"/>
    <row r="38884" ht="15"/>
    <row r="38885" ht="15"/>
    <row r="38886" ht="15"/>
    <row r="38887" ht="15"/>
    <row r="38888" ht="15"/>
    <row r="38889" ht="15"/>
    <row r="38890" ht="15"/>
    <row r="38891" ht="15"/>
    <row r="38892" ht="15"/>
    <row r="38893" ht="15"/>
    <row r="38894" ht="15"/>
    <row r="38895" ht="15"/>
    <row r="38896" ht="15"/>
    <row r="38897" ht="15"/>
    <row r="38898" ht="15"/>
    <row r="38899" ht="15"/>
    <row r="38900" ht="15"/>
    <row r="38901" ht="15"/>
    <row r="38902" ht="15"/>
    <row r="38903" ht="15"/>
    <row r="38904" ht="15"/>
    <row r="38905" ht="15"/>
    <row r="38906" ht="15"/>
    <row r="38907" ht="15"/>
    <row r="38908" ht="15"/>
    <row r="38909" ht="15"/>
    <row r="38910" ht="15"/>
    <row r="38911" ht="15"/>
    <row r="38912" ht="15"/>
    <row r="38913" ht="15"/>
    <row r="38914" ht="15"/>
    <row r="38915" ht="15"/>
    <row r="38916" ht="15"/>
    <row r="38917" ht="15"/>
    <row r="38918" ht="15"/>
    <row r="38919" ht="15"/>
    <row r="38920" ht="15"/>
    <row r="38921" ht="15"/>
    <row r="38922" ht="15"/>
    <row r="38923" ht="15"/>
    <row r="38924" ht="15"/>
    <row r="38925" ht="15"/>
    <row r="38926" ht="15"/>
    <row r="38927" ht="15"/>
    <row r="38928" ht="15"/>
    <row r="38929" ht="15"/>
    <row r="38930" ht="15"/>
    <row r="38931" ht="15"/>
    <row r="38932" ht="15"/>
    <row r="38933" ht="15"/>
    <row r="38934" ht="15"/>
    <row r="38935" ht="15"/>
    <row r="38936" ht="15"/>
    <row r="38937" ht="15"/>
    <row r="38938" ht="15"/>
    <row r="38939" ht="15"/>
    <row r="38940" ht="15"/>
    <row r="38941" ht="15"/>
    <row r="38942" ht="15"/>
    <row r="38943" ht="15"/>
    <row r="38944" ht="15"/>
    <row r="38945" ht="15"/>
    <row r="38946" ht="15"/>
    <row r="38947" ht="15"/>
    <row r="38948" ht="15"/>
    <row r="38949" ht="15"/>
    <row r="38950" ht="15"/>
    <row r="38951" ht="15"/>
    <row r="38952" ht="15"/>
    <row r="38953" ht="15"/>
    <row r="38954" ht="15"/>
    <row r="38955" ht="15"/>
    <row r="38956" ht="15"/>
    <row r="38957" ht="15"/>
    <row r="38958" ht="15"/>
    <row r="38959" ht="15"/>
    <row r="38960" ht="15"/>
    <row r="38961" ht="15"/>
    <row r="38962" ht="15"/>
    <row r="38963" ht="15"/>
    <row r="38964" ht="15"/>
    <row r="38965" ht="15"/>
    <row r="38966" ht="15"/>
    <row r="38967" ht="15"/>
    <row r="38968" ht="15"/>
    <row r="38969" ht="15"/>
    <row r="38970" ht="15"/>
    <row r="38971" ht="15"/>
    <row r="38972" ht="15"/>
    <row r="38973" ht="15"/>
    <row r="38974" ht="15"/>
    <row r="38975" ht="15"/>
    <row r="38976" ht="15"/>
    <row r="38977" ht="15"/>
    <row r="38978" ht="15"/>
    <row r="38979" ht="15"/>
    <row r="38980" ht="15"/>
    <row r="38981" ht="15"/>
    <row r="38982" ht="15"/>
    <row r="38983" ht="15"/>
    <row r="38984" ht="15"/>
    <row r="38985" ht="15"/>
    <row r="38986" ht="15"/>
    <row r="38987" ht="15"/>
    <row r="38988" ht="15"/>
    <row r="38989" ht="15"/>
    <row r="38990" ht="15"/>
    <row r="38991" ht="15"/>
    <row r="38992" ht="15"/>
    <row r="38993" ht="15"/>
    <row r="38994" ht="15"/>
    <row r="38995" ht="15"/>
    <row r="38996" ht="15"/>
    <row r="38997" ht="15"/>
    <row r="38998" ht="15"/>
    <row r="38999" ht="15"/>
    <row r="39000" ht="15"/>
    <row r="39001" ht="15"/>
    <row r="39002" ht="15"/>
    <row r="39003" ht="15"/>
    <row r="39004" ht="15"/>
    <row r="39005" ht="15"/>
    <row r="39006" ht="15"/>
    <row r="39007" ht="15"/>
    <row r="39008" ht="15"/>
    <row r="39009" ht="15"/>
    <row r="39010" ht="15"/>
    <row r="39011" ht="15"/>
    <row r="39012" ht="15"/>
    <row r="39013" ht="15"/>
    <row r="39014" ht="15"/>
    <row r="39015" ht="15"/>
    <row r="39016" ht="15"/>
    <row r="39017" ht="15"/>
    <row r="39018" ht="15"/>
    <row r="39019" ht="15"/>
    <row r="39020" ht="15"/>
    <row r="39021" ht="15"/>
    <row r="39022" ht="15"/>
    <row r="39023" ht="15"/>
    <row r="39024" ht="15"/>
    <row r="39025" ht="15"/>
    <row r="39026" ht="15"/>
    <row r="39027" ht="15"/>
    <row r="39028" ht="15"/>
    <row r="39029" ht="15"/>
    <row r="39030" ht="15"/>
    <row r="39031" ht="15"/>
    <row r="39032" ht="15"/>
    <row r="39033" ht="15"/>
    <row r="39034" ht="15"/>
    <row r="39035" ht="15"/>
    <row r="39036" ht="15"/>
    <row r="39037" ht="15"/>
    <row r="39038" ht="15"/>
    <row r="39039" ht="15"/>
    <row r="39040" ht="15"/>
    <row r="39041" ht="15"/>
    <row r="39042" ht="15"/>
    <row r="39043" ht="15"/>
    <row r="39044" ht="15"/>
    <row r="39045" ht="15"/>
    <row r="39046" ht="15"/>
    <row r="39047" ht="15"/>
    <row r="39048" ht="15"/>
    <row r="39049" ht="15"/>
    <row r="39050" ht="15"/>
    <row r="39051" ht="15"/>
    <row r="39052" ht="15"/>
    <row r="39053" ht="15"/>
    <row r="39054" ht="15"/>
    <row r="39055" ht="15"/>
    <row r="39056" ht="15"/>
    <row r="39057" ht="15"/>
    <row r="39058" ht="15"/>
    <row r="39059" ht="15"/>
    <row r="39060" ht="15"/>
    <row r="39061" ht="15"/>
    <row r="39062" ht="15"/>
    <row r="39063" ht="15"/>
    <row r="39064" ht="15"/>
    <row r="39065" ht="15"/>
    <row r="39066" ht="15"/>
    <row r="39067" ht="15"/>
    <row r="39068" ht="15"/>
    <row r="39069" ht="15"/>
    <row r="39070" ht="15"/>
    <row r="39071" ht="15"/>
    <row r="39072" ht="15"/>
    <row r="39073" ht="15"/>
    <row r="39074" ht="15"/>
    <row r="39075" ht="15"/>
    <row r="39076" ht="15"/>
    <row r="39077" ht="15"/>
    <row r="39078" ht="15"/>
    <row r="39079" ht="15"/>
    <row r="39080" ht="15"/>
    <row r="39081" ht="15"/>
    <row r="39082" ht="15"/>
    <row r="39083" ht="15"/>
    <row r="39084" ht="15"/>
    <row r="39085" ht="15"/>
    <row r="39086" ht="15"/>
    <row r="39087" ht="15"/>
    <row r="39088" ht="15"/>
    <row r="39089" ht="15"/>
    <row r="39090" ht="15"/>
    <row r="39091" ht="15"/>
    <row r="39092" ht="15"/>
    <row r="39093" ht="15"/>
    <row r="39094" ht="15"/>
    <row r="39095" ht="15"/>
    <row r="39096" ht="15"/>
    <row r="39097" ht="15"/>
    <row r="39098" ht="15"/>
    <row r="39099" ht="15"/>
    <row r="39100" ht="15"/>
    <row r="39101" ht="15"/>
    <row r="39102" ht="15"/>
    <row r="39103" ht="15"/>
    <row r="39104" ht="15"/>
    <row r="39105" ht="15"/>
    <row r="39106" ht="15"/>
    <row r="39107" ht="15"/>
    <row r="39108" ht="15"/>
    <row r="39109" ht="15"/>
    <row r="39110" ht="15"/>
    <row r="39111" ht="15"/>
    <row r="39112" ht="15"/>
    <row r="39113" ht="15"/>
    <row r="39114" ht="15"/>
    <row r="39115" ht="15"/>
    <row r="39116" ht="15"/>
    <row r="39117" ht="15"/>
    <row r="39118" ht="15"/>
    <row r="39119" ht="15"/>
    <row r="39120" ht="15"/>
    <row r="39121" ht="15"/>
    <row r="39122" ht="15"/>
    <row r="39123" ht="15"/>
    <row r="39124" ht="15"/>
    <row r="39125" ht="15"/>
    <row r="39126" ht="15"/>
    <row r="39127" ht="15"/>
    <row r="39128" ht="15"/>
    <row r="39129" ht="15"/>
    <row r="39130" ht="15"/>
    <row r="39131" ht="15"/>
    <row r="39132" ht="15"/>
    <row r="39133" ht="15"/>
    <row r="39134" ht="15"/>
    <row r="39135" ht="15"/>
    <row r="39136" ht="15"/>
    <row r="39137" ht="15"/>
    <row r="39138" ht="15"/>
    <row r="39139" ht="15"/>
    <row r="39140" ht="15"/>
    <row r="39141" ht="15"/>
    <row r="39142" ht="15"/>
    <row r="39143" ht="15"/>
    <row r="39144" ht="15"/>
    <row r="39145" ht="15"/>
    <row r="39146" ht="15"/>
    <row r="39147" ht="15"/>
    <row r="39148" ht="15"/>
    <row r="39149" ht="15"/>
    <row r="39150" ht="15"/>
    <row r="39151" ht="15"/>
    <row r="39152" ht="15"/>
    <row r="39153" ht="15"/>
    <row r="39154" ht="15"/>
    <row r="39155" ht="15"/>
    <row r="39156" ht="15"/>
    <row r="39157" ht="15"/>
    <row r="39158" ht="15"/>
    <row r="39159" ht="15"/>
    <row r="39160" ht="15"/>
    <row r="39161" ht="15"/>
    <row r="39162" ht="15"/>
    <row r="39163" ht="15"/>
    <row r="39164" ht="15"/>
    <row r="39165" ht="15"/>
    <row r="39166" ht="15"/>
    <row r="39167" ht="15"/>
    <row r="39168" ht="15"/>
    <row r="39169" ht="15"/>
    <row r="39170" ht="15"/>
    <row r="39171" ht="15"/>
    <row r="39172" ht="15"/>
    <row r="39173" ht="15"/>
    <row r="39174" ht="15"/>
    <row r="39175" ht="15"/>
    <row r="39176" ht="15"/>
    <row r="39177" ht="15"/>
    <row r="39178" ht="15"/>
    <row r="39179" ht="15"/>
    <row r="39180" ht="15"/>
    <row r="39181" ht="15"/>
    <row r="39182" ht="15"/>
    <row r="39183" ht="15"/>
    <row r="39184" ht="15"/>
    <row r="39185" ht="15"/>
    <row r="39186" ht="15"/>
    <row r="39187" ht="15"/>
    <row r="39188" ht="15"/>
    <row r="39189" ht="15"/>
    <row r="39190" ht="15"/>
    <row r="39191" ht="15"/>
    <row r="39192" ht="15"/>
    <row r="39193" ht="15"/>
    <row r="39194" ht="15"/>
    <row r="39195" ht="15"/>
    <row r="39196" ht="15"/>
    <row r="39197" ht="15"/>
    <row r="39198" ht="15"/>
    <row r="39199" ht="15"/>
    <row r="39200" ht="15"/>
    <row r="39201" ht="15"/>
    <row r="39202" ht="15"/>
    <row r="39203" ht="15"/>
    <row r="39204" ht="15"/>
    <row r="39205" ht="15"/>
    <row r="39206" ht="15"/>
    <row r="39207" ht="15"/>
    <row r="39208" ht="15"/>
    <row r="39209" ht="15"/>
    <row r="39210" ht="15"/>
    <row r="39211" ht="15"/>
    <row r="39212" ht="15"/>
    <row r="39213" ht="15"/>
    <row r="39214" ht="15"/>
    <row r="39215" ht="15"/>
    <row r="39216" ht="15"/>
    <row r="39217" ht="15"/>
    <row r="39218" ht="15"/>
    <row r="39219" ht="15"/>
    <row r="39220" ht="15"/>
    <row r="39221" ht="15"/>
    <row r="39222" ht="15"/>
    <row r="39223" ht="15"/>
    <row r="39224" ht="15"/>
    <row r="39225" ht="15"/>
    <row r="39226" ht="15"/>
    <row r="39227" ht="15"/>
    <row r="39228" ht="15"/>
    <row r="39229" ht="15"/>
    <row r="39230" ht="15"/>
    <row r="39231" ht="15"/>
    <row r="39232" ht="15"/>
    <row r="39233" ht="15"/>
    <row r="39234" ht="15"/>
    <row r="39235" ht="15"/>
    <row r="39236" ht="15"/>
    <row r="39237" ht="15"/>
    <row r="39238" ht="15"/>
    <row r="39239" ht="15"/>
    <row r="39240" ht="15"/>
    <row r="39241" ht="15"/>
    <row r="39242" ht="15"/>
    <row r="39243" ht="15"/>
    <row r="39244" ht="15"/>
    <row r="39245" ht="15"/>
    <row r="39246" ht="15"/>
    <row r="39247" ht="15"/>
    <row r="39248" ht="15"/>
    <row r="39249" ht="15"/>
    <row r="39250" ht="15"/>
    <row r="39251" ht="15"/>
    <row r="39252" ht="15"/>
    <row r="39253" ht="15"/>
    <row r="39254" ht="15"/>
    <row r="39255" ht="15"/>
    <row r="39256" ht="15"/>
    <row r="39257" ht="15"/>
    <row r="39258" ht="15"/>
    <row r="39259" ht="15"/>
    <row r="39260" ht="15"/>
    <row r="39261" ht="15"/>
    <row r="39262" ht="15"/>
    <row r="39263" ht="15"/>
    <row r="39264" ht="15"/>
    <row r="39265" ht="15"/>
    <row r="39266" ht="15"/>
    <row r="39267" ht="15"/>
    <row r="39268" ht="15"/>
    <row r="39269" ht="15"/>
    <row r="39270" ht="15"/>
    <row r="39271" ht="15"/>
    <row r="39272" ht="15"/>
    <row r="39273" ht="15"/>
    <row r="39274" ht="15"/>
    <row r="39275" ht="15"/>
    <row r="39276" ht="15"/>
    <row r="39277" ht="15"/>
    <row r="39278" ht="15"/>
    <row r="39279" ht="15"/>
    <row r="39280" ht="15"/>
    <row r="39281" ht="15"/>
    <row r="39282" ht="15"/>
    <row r="39283" ht="15"/>
    <row r="39284" ht="15"/>
    <row r="39285" ht="15"/>
    <row r="39286" ht="15"/>
    <row r="39287" ht="15"/>
    <row r="39288" ht="15"/>
    <row r="39289" ht="15"/>
    <row r="39290" ht="15"/>
    <row r="39291" ht="15"/>
    <row r="39292" ht="15"/>
    <row r="39293" ht="15"/>
    <row r="39294" ht="15"/>
    <row r="39295" ht="15"/>
    <row r="39296" ht="15"/>
    <row r="39297" ht="15"/>
    <row r="39298" ht="15"/>
    <row r="39299" ht="15"/>
    <row r="39300" ht="15"/>
    <row r="39301" ht="15"/>
    <row r="39302" ht="15"/>
    <row r="39303" ht="15"/>
    <row r="39304" ht="15"/>
    <row r="39305" ht="15"/>
    <row r="39306" ht="15"/>
    <row r="39307" ht="15"/>
    <row r="39308" ht="15"/>
    <row r="39309" ht="15"/>
    <row r="39310" ht="15"/>
    <row r="39311" ht="15"/>
    <row r="39312" ht="15"/>
    <row r="39313" ht="15"/>
    <row r="39314" ht="15"/>
    <row r="39315" ht="15"/>
    <row r="39316" ht="15"/>
    <row r="39317" ht="15"/>
    <row r="39318" ht="15"/>
    <row r="39319" ht="15"/>
    <row r="39320" ht="15"/>
    <row r="39321" ht="15"/>
    <row r="39322" ht="15"/>
    <row r="39323" ht="15"/>
    <row r="39324" ht="15"/>
    <row r="39325" ht="15"/>
    <row r="39326" ht="15"/>
    <row r="39327" ht="15"/>
    <row r="39328" ht="15"/>
    <row r="39329" ht="15"/>
    <row r="39330" ht="15"/>
    <row r="39331" ht="15"/>
    <row r="39332" ht="15"/>
    <row r="39333" ht="15"/>
    <row r="39334" ht="15"/>
    <row r="39335" ht="15"/>
    <row r="39336" ht="15"/>
    <row r="39337" ht="15"/>
    <row r="39338" ht="15"/>
    <row r="39339" ht="15"/>
    <row r="39340" ht="15"/>
    <row r="39341" ht="15"/>
    <row r="39342" ht="15"/>
    <row r="39343" ht="15"/>
    <row r="39344" ht="15"/>
    <row r="39345" ht="15"/>
    <row r="39346" ht="15"/>
    <row r="39347" ht="15"/>
    <row r="39348" ht="15"/>
    <row r="39349" ht="15"/>
    <row r="39350" ht="15"/>
    <row r="39351" ht="15"/>
    <row r="39352" ht="15"/>
    <row r="39353" ht="15"/>
    <row r="39354" ht="15"/>
    <row r="39355" ht="15"/>
    <row r="39356" ht="15"/>
    <row r="39357" ht="15"/>
    <row r="39358" ht="15"/>
    <row r="39359" ht="15"/>
    <row r="39360" ht="15"/>
    <row r="39361" ht="15"/>
    <row r="39362" ht="15"/>
    <row r="39363" ht="15"/>
    <row r="39364" ht="15"/>
    <row r="39365" ht="15"/>
    <row r="39366" ht="15"/>
    <row r="39367" ht="15"/>
    <row r="39368" ht="15"/>
    <row r="39369" ht="15"/>
    <row r="39370" ht="15"/>
    <row r="39371" ht="15"/>
    <row r="39372" ht="15"/>
    <row r="39373" ht="15"/>
    <row r="39374" ht="15"/>
    <row r="39375" ht="15"/>
    <row r="39376" ht="15"/>
    <row r="39377" ht="15"/>
    <row r="39378" ht="15"/>
    <row r="39379" ht="15"/>
    <row r="39380" ht="15"/>
    <row r="39381" ht="15"/>
    <row r="39382" ht="15"/>
    <row r="39383" ht="15"/>
    <row r="39384" ht="15"/>
    <row r="39385" ht="15"/>
    <row r="39386" ht="15"/>
    <row r="39387" ht="15"/>
    <row r="39388" ht="15"/>
    <row r="39389" ht="15"/>
    <row r="39390" ht="15"/>
    <row r="39391" ht="15"/>
    <row r="39392" ht="15"/>
    <row r="39393" ht="15"/>
    <row r="39394" ht="15"/>
    <row r="39395" ht="15"/>
    <row r="39396" ht="15"/>
    <row r="39397" ht="15"/>
    <row r="39398" ht="15"/>
    <row r="39399" ht="15"/>
    <row r="39400" ht="15"/>
    <row r="39401" ht="15"/>
    <row r="39402" ht="15"/>
    <row r="39403" ht="15"/>
    <row r="39404" ht="15"/>
    <row r="39405" ht="15"/>
    <row r="39406" ht="15"/>
    <row r="39407" ht="15"/>
    <row r="39408" ht="15"/>
    <row r="39409" ht="15"/>
    <row r="39410" ht="15"/>
    <row r="39411" ht="15"/>
    <row r="39412" ht="15"/>
    <row r="39413" ht="15"/>
    <row r="39414" ht="15"/>
    <row r="39415" ht="15"/>
    <row r="39416" ht="15"/>
    <row r="39417" ht="15"/>
    <row r="39418" ht="15"/>
    <row r="39419" ht="15"/>
    <row r="39420" ht="15"/>
    <row r="39421" ht="15"/>
    <row r="39422" ht="15"/>
    <row r="39423" ht="15"/>
    <row r="39424" ht="15"/>
    <row r="39425" ht="15"/>
    <row r="39426" ht="15"/>
    <row r="39427" ht="15"/>
    <row r="39428" ht="15"/>
    <row r="39429" ht="15"/>
    <row r="39430" ht="15"/>
    <row r="39431" ht="15"/>
    <row r="39432" ht="15"/>
    <row r="39433" ht="15"/>
    <row r="39434" ht="15"/>
    <row r="39435" ht="15"/>
    <row r="39436" ht="15"/>
    <row r="39437" ht="15"/>
    <row r="39438" ht="15"/>
    <row r="39439" ht="15"/>
    <row r="39440" ht="15"/>
    <row r="39441" ht="15"/>
    <row r="39442" ht="15"/>
    <row r="39443" ht="15"/>
    <row r="39444" ht="15"/>
    <row r="39445" ht="15"/>
    <row r="39446" ht="15"/>
    <row r="39447" ht="15"/>
    <row r="39448" ht="15"/>
    <row r="39449" ht="15"/>
    <row r="39450" ht="15"/>
    <row r="39451" ht="15"/>
    <row r="39452" ht="15"/>
    <row r="39453" ht="15"/>
    <row r="39454" ht="15"/>
    <row r="39455" ht="15"/>
    <row r="39456" ht="15"/>
    <row r="39457" ht="15"/>
    <row r="39458" ht="15"/>
    <row r="39459" ht="15"/>
    <row r="39460" ht="15"/>
    <row r="39461" ht="15"/>
    <row r="39462" ht="15"/>
    <row r="39463" ht="15"/>
    <row r="39464" ht="15"/>
    <row r="39465" ht="15"/>
    <row r="39466" ht="15"/>
    <row r="39467" ht="15"/>
    <row r="39468" ht="15"/>
    <row r="39469" ht="15"/>
    <row r="39470" ht="15"/>
    <row r="39471" ht="15"/>
    <row r="39472" ht="15"/>
    <row r="39473" ht="15"/>
    <row r="39474" ht="15"/>
    <row r="39475" ht="15"/>
    <row r="39476" ht="15"/>
    <row r="39477" ht="15"/>
    <row r="39478" ht="15"/>
    <row r="39479" ht="15"/>
    <row r="39480" ht="15"/>
    <row r="39481" ht="15"/>
    <row r="39482" ht="15"/>
    <row r="39483" ht="15"/>
    <row r="39484" ht="15"/>
    <row r="39485" ht="15"/>
    <row r="39486" ht="15"/>
    <row r="39487" ht="15"/>
    <row r="39488" ht="15"/>
    <row r="39489" ht="15"/>
    <row r="39490" ht="15"/>
    <row r="39491" ht="15"/>
    <row r="39492" ht="15"/>
    <row r="39493" ht="15"/>
    <row r="39494" ht="15"/>
    <row r="39495" ht="15"/>
    <row r="39496" ht="15"/>
    <row r="39497" ht="15"/>
    <row r="39498" ht="15"/>
    <row r="39499" ht="15"/>
    <row r="39500" ht="15"/>
    <row r="39501" ht="15"/>
    <row r="39502" ht="15"/>
    <row r="39503" ht="15"/>
    <row r="39504" ht="15"/>
    <row r="39505" ht="15"/>
    <row r="39506" ht="15"/>
    <row r="39507" ht="15"/>
    <row r="39508" ht="15"/>
    <row r="39509" ht="15"/>
    <row r="39510" ht="15"/>
    <row r="39511" ht="15"/>
    <row r="39512" ht="15"/>
    <row r="39513" ht="15"/>
    <row r="39514" ht="15"/>
    <row r="39515" ht="15"/>
    <row r="39516" ht="15"/>
    <row r="39517" ht="15"/>
    <row r="39518" ht="15"/>
    <row r="39519" ht="15"/>
    <row r="39520" ht="15"/>
    <row r="39521" ht="15"/>
    <row r="39522" ht="15"/>
    <row r="39523" ht="15"/>
    <row r="39524" ht="15"/>
    <row r="39525" ht="15"/>
    <row r="39526" ht="15"/>
    <row r="39527" ht="15"/>
    <row r="39528" ht="15"/>
    <row r="39529" ht="15"/>
    <row r="39530" ht="15"/>
    <row r="39531" ht="15"/>
    <row r="39532" ht="15"/>
    <row r="39533" ht="15"/>
    <row r="39534" ht="15"/>
    <row r="39535" ht="15"/>
    <row r="39536" ht="15"/>
    <row r="39537" ht="15"/>
    <row r="39538" ht="15"/>
    <row r="39539" ht="15"/>
    <row r="39540" ht="15"/>
    <row r="39541" ht="15"/>
    <row r="39542" ht="15"/>
    <row r="39543" ht="15"/>
    <row r="39544" ht="15"/>
    <row r="39545" ht="15"/>
    <row r="39546" ht="15"/>
    <row r="39547" ht="15"/>
    <row r="39548" ht="15"/>
    <row r="39549" ht="15"/>
    <row r="39550" ht="15"/>
    <row r="39551" ht="15"/>
    <row r="39552" ht="15"/>
    <row r="39553" ht="15"/>
    <row r="39554" ht="15"/>
    <row r="39555" ht="15"/>
    <row r="39556" ht="15"/>
    <row r="39557" ht="15"/>
    <row r="39558" ht="15"/>
    <row r="39559" ht="15"/>
    <row r="39560" ht="15"/>
    <row r="39561" ht="15"/>
    <row r="39562" ht="15"/>
    <row r="39563" ht="15"/>
    <row r="39564" ht="15"/>
    <row r="39565" ht="15"/>
    <row r="39566" ht="15"/>
    <row r="39567" ht="15"/>
    <row r="39568" ht="15"/>
    <row r="39569" ht="15"/>
    <row r="39570" ht="15"/>
    <row r="39571" ht="15"/>
    <row r="39572" ht="15"/>
    <row r="39573" ht="15"/>
    <row r="39574" ht="15"/>
    <row r="39575" ht="15"/>
    <row r="39576" ht="15"/>
    <row r="39577" ht="15"/>
    <row r="39578" ht="15"/>
    <row r="39579" ht="15"/>
    <row r="39580" ht="15"/>
    <row r="39581" ht="15"/>
    <row r="39582" ht="15"/>
    <row r="39583" ht="15"/>
    <row r="39584" ht="15"/>
    <row r="39585" ht="15"/>
    <row r="39586" ht="15"/>
    <row r="39587" ht="15"/>
    <row r="39588" ht="15"/>
    <row r="39589" ht="15"/>
    <row r="39590" ht="15"/>
    <row r="39591" ht="15"/>
    <row r="39592" ht="15"/>
    <row r="39593" ht="15"/>
    <row r="39594" ht="15"/>
    <row r="39595" ht="15"/>
    <row r="39596" ht="15"/>
    <row r="39597" ht="15"/>
    <row r="39598" ht="15"/>
    <row r="39599" ht="15"/>
    <row r="39600" ht="15"/>
    <row r="39601" ht="15"/>
    <row r="39602" ht="15"/>
    <row r="39603" ht="15"/>
    <row r="39604" ht="15"/>
    <row r="39605" ht="15"/>
    <row r="39606" ht="15"/>
    <row r="39607" ht="15"/>
    <row r="39608" ht="15"/>
    <row r="39609" ht="15"/>
    <row r="39610" ht="15"/>
    <row r="39611" ht="15"/>
    <row r="39612" ht="15"/>
    <row r="39613" ht="15"/>
    <row r="39614" ht="15"/>
    <row r="39615" ht="15"/>
    <row r="39616" ht="15"/>
    <row r="39617" ht="15"/>
    <row r="39618" ht="15"/>
    <row r="39619" ht="15"/>
    <row r="39620" ht="15"/>
    <row r="39621" ht="15"/>
    <row r="39622" ht="15"/>
    <row r="39623" ht="15"/>
    <row r="39624" ht="15"/>
    <row r="39625" ht="15"/>
    <row r="39626" ht="15"/>
    <row r="39627" ht="15"/>
    <row r="39628" ht="15"/>
    <row r="39629" ht="15"/>
    <row r="39630" ht="15"/>
    <row r="39631" ht="15"/>
    <row r="39632" ht="15"/>
    <row r="39633" ht="15"/>
    <row r="39634" ht="15"/>
    <row r="39635" ht="15"/>
    <row r="39636" ht="15"/>
    <row r="39637" ht="15"/>
    <row r="39638" ht="15"/>
    <row r="39639" ht="15"/>
    <row r="39640" ht="15"/>
    <row r="39641" ht="15"/>
    <row r="39642" ht="15"/>
    <row r="39643" ht="15"/>
    <row r="39644" ht="15"/>
    <row r="39645" ht="15"/>
    <row r="39646" ht="15"/>
    <row r="39647" ht="15"/>
    <row r="39648" ht="15"/>
    <row r="39649" ht="15"/>
    <row r="39650" ht="15"/>
    <row r="39651" ht="15"/>
    <row r="39652" ht="15"/>
    <row r="39653" ht="15"/>
    <row r="39654" ht="15"/>
    <row r="39655" ht="15"/>
    <row r="39656" ht="15"/>
    <row r="39657" ht="15"/>
    <row r="39658" ht="15"/>
    <row r="39659" ht="15"/>
    <row r="39660" ht="15"/>
    <row r="39661" ht="15"/>
    <row r="39662" ht="15"/>
    <row r="39663" ht="15"/>
    <row r="39664" ht="15"/>
    <row r="39665" ht="15"/>
    <row r="39666" ht="15"/>
    <row r="39667" ht="15"/>
    <row r="39668" ht="15"/>
    <row r="39669" ht="15"/>
    <row r="39670" ht="15"/>
    <row r="39671" ht="15"/>
    <row r="39672" ht="15"/>
    <row r="39673" ht="15"/>
    <row r="39674" ht="15"/>
    <row r="39675" ht="15"/>
    <row r="39676" ht="15"/>
    <row r="39677" ht="15"/>
    <row r="39678" ht="15"/>
    <row r="39679" ht="15"/>
    <row r="39680" ht="15"/>
    <row r="39681" ht="15"/>
    <row r="39682" ht="15"/>
    <row r="39683" ht="15"/>
    <row r="39684" ht="15"/>
    <row r="39685" ht="15"/>
    <row r="39686" ht="15"/>
    <row r="39687" ht="15"/>
    <row r="39688" ht="15"/>
    <row r="39689" ht="15"/>
    <row r="39690" ht="15"/>
    <row r="39691" ht="15"/>
    <row r="39692" ht="15"/>
    <row r="39693" ht="15"/>
    <row r="39694" ht="15"/>
    <row r="39695" ht="15"/>
    <row r="39696" ht="15"/>
    <row r="39697" ht="15"/>
    <row r="39698" ht="15"/>
    <row r="39699" ht="15"/>
    <row r="39700" ht="15"/>
    <row r="39701" ht="15"/>
    <row r="39702" ht="15"/>
    <row r="39703" ht="15"/>
    <row r="39704" ht="15"/>
    <row r="39705" ht="15"/>
    <row r="39706" ht="15"/>
    <row r="39707" ht="15"/>
    <row r="39708" ht="15"/>
    <row r="39709" ht="15"/>
    <row r="39710" ht="15"/>
    <row r="39711" ht="15"/>
    <row r="39712" ht="15"/>
    <row r="39713" ht="15"/>
    <row r="39714" ht="15"/>
    <row r="39715" ht="15"/>
    <row r="39716" ht="15"/>
    <row r="39717" ht="15"/>
    <row r="39718" ht="15"/>
    <row r="39719" ht="15"/>
    <row r="39720" ht="15"/>
    <row r="39721" ht="15"/>
    <row r="39722" ht="15"/>
    <row r="39723" ht="15"/>
    <row r="39724" ht="15"/>
    <row r="39725" ht="15"/>
    <row r="39726" ht="15"/>
    <row r="39727" ht="15"/>
    <row r="39728" ht="15"/>
    <row r="39729" ht="15"/>
    <row r="39730" ht="15"/>
    <row r="39731" ht="15"/>
    <row r="39732" ht="15"/>
    <row r="39733" ht="15"/>
    <row r="39734" ht="15"/>
    <row r="39735" ht="15"/>
    <row r="39736" ht="15"/>
    <row r="39737" ht="15"/>
    <row r="39738" ht="15"/>
    <row r="39739" ht="15"/>
    <row r="39740" ht="15"/>
    <row r="39741" ht="15"/>
    <row r="39742" ht="15"/>
    <row r="39743" ht="15"/>
    <row r="39744" ht="15"/>
    <row r="39745" ht="15"/>
    <row r="39746" ht="15"/>
    <row r="39747" ht="15"/>
    <row r="39748" ht="15"/>
    <row r="39749" ht="15"/>
    <row r="39750" ht="15"/>
    <row r="39751" ht="15"/>
    <row r="39752" ht="15"/>
    <row r="39753" ht="15"/>
    <row r="39754" ht="15"/>
    <row r="39755" ht="15"/>
    <row r="39756" ht="15"/>
    <row r="39757" ht="15"/>
    <row r="39758" ht="15"/>
    <row r="39759" ht="15"/>
    <row r="39760" ht="15"/>
    <row r="39761" ht="15"/>
    <row r="39762" ht="15"/>
    <row r="39763" ht="15"/>
    <row r="39764" ht="15"/>
    <row r="39765" ht="15"/>
    <row r="39766" ht="15"/>
    <row r="39767" ht="15"/>
    <row r="39768" ht="15"/>
    <row r="39769" ht="15"/>
    <row r="39770" ht="15"/>
    <row r="39771" ht="15"/>
    <row r="39772" ht="15"/>
    <row r="39773" ht="15"/>
    <row r="39774" ht="15"/>
    <row r="39775" ht="15"/>
    <row r="39776" ht="15"/>
    <row r="39777" ht="15"/>
    <row r="39778" ht="15"/>
    <row r="39779" ht="15"/>
    <row r="39780" ht="15"/>
    <row r="39781" ht="15"/>
    <row r="39782" ht="15"/>
    <row r="39783" ht="15"/>
    <row r="39784" ht="15"/>
    <row r="39785" ht="15"/>
    <row r="39786" ht="15"/>
    <row r="39787" ht="15"/>
    <row r="39788" ht="15"/>
    <row r="39789" ht="15"/>
    <row r="39790" ht="15"/>
    <row r="39791" ht="15"/>
    <row r="39792" ht="15"/>
    <row r="39793" ht="15"/>
    <row r="39794" ht="15"/>
    <row r="39795" ht="15"/>
    <row r="39796" ht="15"/>
    <row r="39797" ht="15"/>
    <row r="39798" ht="15"/>
    <row r="39799" ht="15"/>
    <row r="39800" ht="15"/>
    <row r="39801" ht="15"/>
    <row r="39802" ht="15"/>
    <row r="39803" ht="15"/>
    <row r="39804" ht="15"/>
    <row r="39805" ht="15"/>
    <row r="39806" ht="15"/>
    <row r="39807" ht="15"/>
    <row r="39808" ht="15"/>
    <row r="39809" ht="15"/>
    <row r="39810" ht="15"/>
    <row r="39811" ht="15"/>
    <row r="39812" ht="15"/>
    <row r="39813" ht="15"/>
    <row r="39814" ht="15"/>
    <row r="39815" ht="15"/>
    <row r="39816" ht="15"/>
    <row r="39817" ht="15"/>
    <row r="39818" ht="15"/>
    <row r="39819" ht="15"/>
    <row r="39820" ht="15"/>
    <row r="39821" ht="15"/>
    <row r="39822" ht="15"/>
    <row r="39823" ht="15"/>
    <row r="39824" ht="15"/>
    <row r="39825" ht="15"/>
    <row r="39826" ht="15"/>
    <row r="39827" ht="15"/>
    <row r="39828" ht="15"/>
    <row r="39829" ht="15"/>
    <row r="39830" ht="15"/>
    <row r="39831" ht="15"/>
    <row r="39832" ht="15"/>
    <row r="39833" ht="15"/>
    <row r="39834" ht="15"/>
    <row r="39835" ht="15"/>
    <row r="39836" ht="15"/>
    <row r="39837" ht="15"/>
    <row r="39838" ht="15"/>
    <row r="39839" ht="15"/>
    <row r="39840" ht="15"/>
    <row r="39841" ht="15"/>
    <row r="39842" ht="15"/>
    <row r="39843" ht="15"/>
    <row r="39844" ht="15"/>
    <row r="39845" ht="15"/>
    <row r="39846" ht="15"/>
    <row r="39847" ht="15"/>
    <row r="39848" ht="15"/>
    <row r="39849" ht="15"/>
    <row r="39850" ht="15"/>
    <row r="39851" ht="15"/>
    <row r="39852" ht="15"/>
    <row r="39853" ht="15"/>
    <row r="39854" ht="15"/>
    <row r="39855" ht="15"/>
    <row r="39856" ht="15"/>
    <row r="39857" ht="15"/>
    <row r="39858" ht="15"/>
    <row r="39859" ht="15"/>
    <row r="39860" ht="15"/>
    <row r="39861" ht="15"/>
    <row r="39862" ht="15"/>
    <row r="39863" ht="15"/>
    <row r="39864" ht="15"/>
    <row r="39865" ht="15"/>
    <row r="39866" ht="15"/>
    <row r="39867" ht="15"/>
    <row r="39868" ht="15"/>
    <row r="39869" ht="15"/>
    <row r="39870" ht="15"/>
    <row r="39871" ht="15"/>
    <row r="39872" ht="15"/>
    <row r="39873" ht="15"/>
    <row r="39874" ht="15"/>
    <row r="39875" ht="15"/>
    <row r="39876" ht="15"/>
    <row r="39877" ht="15"/>
    <row r="39878" ht="15"/>
    <row r="39879" ht="15"/>
    <row r="39880" ht="15"/>
    <row r="39881" ht="15"/>
    <row r="39882" ht="15"/>
    <row r="39883" ht="15"/>
    <row r="39884" ht="15"/>
    <row r="39885" ht="15"/>
    <row r="39886" ht="15"/>
    <row r="39887" ht="15"/>
    <row r="39888" ht="15"/>
    <row r="39889" ht="15"/>
    <row r="39890" ht="15"/>
    <row r="39891" ht="15"/>
    <row r="39892" ht="15"/>
    <row r="39893" ht="15"/>
    <row r="39894" ht="15"/>
    <row r="39895" ht="15"/>
    <row r="39896" ht="15"/>
    <row r="39897" ht="15"/>
    <row r="39898" ht="15"/>
    <row r="39899" ht="15"/>
    <row r="39900" ht="15"/>
    <row r="39901" ht="15"/>
    <row r="39902" ht="15"/>
    <row r="39903" ht="15"/>
    <row r="39904" ht="15"/>
    <row r="39905" ht="15"/>
    <row r="39906" ht="15"/>
    <row r="39907" ht="15"/>
    <row r="39908" ht="15"/>
    <row r="39909" ht="15"/>
    <row r="39910" ht="15"/>
    <row r="39911" ht="15"/>
    <row r="39912" ht="15"/>
    <row r="39913" ht="15"/>
    <row r="39914" ht="15"/>
    <row r="39915" ht="15"/>
    <row r="39916" ht="15"/>
    <row r="39917" ht="15"/>
    <row r="39918" ht="15"/>
    <row r="39919" ht="15"/>
    <row r="39920" ht="15"/>
    <row r="39921" ht="15"/>
    <row r="39922" ht="15"/>
    <row r="39923" ht="15"/>
    <row r="39924" ht="15"/>
    <row r="39925" ht="15"/>
    <row r="39926" ht="15"/>
    <row r="39927" ht="15"/>
    <row r="39928" ht="15"/>
    <row r="39929" ht="15"/>
    <row r="39930" ht="15"/>
    <row r="39931" ht="15"/>
    <row r="39932" ht="15"/>
    <row r="39933" ht="15"/>
    <row r="39934" ht="15"/>
    <row r="39935" ht="15"/>
    <row r="39936" ht="15"/>
    <row r="39937" ht="15"/>
    <row r="39938" ht="15"/>
    <row r="39939" ht="15"/>
    <row r="39940" ht="15"/>
    <row r="39941" ht="15"/>
    <row r="39942" ht="15"/>
    <row r="39943" ht="15"/>
    <row r="39944" ht="15"/>
    <row r="39945" ht="15"/>
    <row r="39946" ht="15"/>
    <row r="39947" ht="15"/>
    <row r="39948" ht="15"/>
    <row r="39949" ht="15"/>
    <row r="39950" ht="15"/>
    <row r="39951" ht="15"/>
    <row r="39952" ht="15"/>
    <row r="39953" ht="15"/>
    <row r="39954" ht="15"/>
    <row r="39955" ht="15"/>
    <row r="39956" ht="15"/>
    <row r="39957" ht="15"/>
    <row r="39958" ht="15"/>
    <row r="39959" ht="15"/>
    <row r="39960" ht="15"/>
    <row r="39961" ht="15"/>
    <row r="39962" ht="15"/>
    <row r="39963" ht="15"/>
    <row r="39964" ht="15"/>
    <row r="39965" ht="15"/>
    <row r="39966" ht="15"/>
    <row r="39967" ht="15"/>
    <row r="39968" ht="15"/>
    <row r="39969" ht="15"/>
    <row r="39970" ht="15"/>
    <row r="39971" ht="15"/>
    <row r="39972" ht="15"/>
    <row r="39973" ht="15"/>
    <row r="39974" ht="15"/>
    <row r="39975" ht="15"/>
    <row r="39976" ht="15"/>
    <row r="39977" ht="15"/>
    <row r="39978" ht="15"/>
    <row r="39979" ht="15"/>
    <row r="39980" ht="15"/>
    <row r="39981" ht="15"/>
    <row r="39982" ht="15"/>
    <row r="39983" ht="15"/>
    <row r="39984" ht="15"/>
    <row r="39985" ht="15"/>
    <row r="39986" ht="15"/>
    <row r="39987" ht="15"/>
    <row r="39988" ht="15"/>
    <row r="39989" ht="15"/>
    <row r="39990" ht="15"/>
    <row r="39991" ht="15"/>
    <row r="39992" ht="15"/>
    <row r="39993" ht="15"/>
    <row r="39994" ht="15"/>
    <row r="39995" ht="15"/>
    <row r="39996" ht="15"/>
    <row r="39997" ht="15"/>
    <row r="39998" ht="15"/>
    <row r="39999" ht="15"/>
    <row r="40000" ht="15"/>
    <row r="40001" ht="15"/>
    <row r="40002" ht="15"/>
    <row r="40003" ht="15"/>
    <row r="40004" ht="15"/>
    <row r="40005" ht="15"/>
    <row r="40006" ht="15"/>
    <row r="40007" ht="15"/>
    <row r="40008" ht="15"/>
    <row r="40009" ht="15"/>
    <row r="40010" ht="15"/>
    <row r="40011" ht="15"/>
    <row r="40012" ht="15"/>
    <row r="40013" ht="15"/>
    <row r="40014" ht="15"/>
    <row r="40015" ht="15"/>
    <row r="40016" ht="15"/>
    <row r="40017" ht="15"/>
    <row r="40018" ht="15"/>
    <row r="40019" ht="15"/>
    <row r="40020" ht="15"/>
    <row r="40021" ht="15"/>
    <row r="40022" ht="15"/>
    <row r="40023" ht="15"/>
    <row r="40024" ht="15"/>
    <row r="40025" ht="15"/>
    <row r="40026" ht="15"/>
    <row r="40027" ht="15"/>
    <row r="40028" ht="15"/>
    <row r="40029" ht="15"/>
    <row r="40030" ht="15"/>
    <row r="40031" ht="15"/>
    <row r="40032" ht="15"/>
    <row r="40033" ht="15"/>
    <row r="40034" ht="15"/>
    <row r="40035" ht="15"/>
    <row r="40036" ht="15"/>
    <row r="40037" ht="15"/>
    <row r="40038" ht="15"/>
    <row r="40039" ht="15"/>
    <row r="40040" ht="15"/>
    <row r="40041" ht="15"/>
    <row r="40042" ht="15"/>
    <row r="40043" ht="15"/>
    <row r="40044" ht="15"/>
    <row r="40045" ht="15"/>
    <row r="40046" ht="15"/>
    <row r="40047" ht="15"/>
    <row r="40048" ht="15"/>
    <row r="40049" ht="15"/>
    <row r="40050" ht="15"/>
    <row r="40051" ht="15"/>
    <row r="40052" ht="15"/>
    <row r="40053" ht="15"/>
    <row r="40054" ht="15"/>
    <row r="40055" ht="15"/>
    <row r="40056" ht="15"/>
    <row r="40057" ht="15"/>
    <row r="40058" ht="15"/>
    <row r="40059" ht="15"/>
    <row r="40060" ht="15"/>
    <row r="40061" ht="15"/>
    <row r="40062" ht="15"/>
    <row r="40063" ht="15"/>
    <row r="40064" ht="15"/>
    <row r="40065" ht="15"/>
    <row r="40066" ht="15"/>
    <row r="40067" ht="15"/>
    <row r="40068" ht="15"/>
    <row r="40069" ht="15"/>
    <row r="40070" ht="15"/>
    <row r="40071" ht="15"/>
    <row r="40072" ht="15"/>
    <row r="40073" ht="15"/>
    <row r="40074" ht="15"/>
    <row r="40075" ht="15"/>
    <row r="40076" ht="15"/>
    <row r="40077" ht="15"/>
    <row r="40078" ht="15"/>
    <row r="40079" ht="15"/>
    <row r="40080" ht="15"/>
    <row r="40081" ht="15"/>
    <row r="40082" ht="15"/>
    <row r="40083" ht="15"/>
    <row r="40084" ht="15"/>
    <row r="40085" ht="15"/>
    <row r="40086" ht="15"/>
    <row r="40087" ht="15"/>
    <row r="40088" ht="15"/>
    <row r="40089" ht="15"/>
    <row r="40090" ht="15"/>
    <row r="40091" ht="15"/>
    <row r="40092" ht="15"/>
    <row r="40093" ht="15"/>
    <row r="40094" ht="15"/>
    <row r="40095" ht="15"/>
    <row r="40096" ht="15"/>
    <row r="40097" ht="15"/>
    <row r="40098" ht="15"/>
    <row r="40099" ht="15"/>
    <row r="40100" ht="15"/>
    <row r="40101" ht="15"/>
    <row r="40102" ht="15"/>
    <row r="40103" ht="15"/>
    <row r="40104" ht="15"/>
    <row r="40105" ht="15"/>
    <row r="40106" ht="15"/>
    <row r="40107" ht="15"/>
    <row r="40108" ht="15"/>
    <row r="40109" ht="15"/>
    <row r="40110" ht="15"/>
    <row r="40111" ht="15"/>
    <row r="40112" ht="15"/>
    <row r="40113" ht="15"/>
    <row r="40114" ht="15"/>
    <row r="40115" ht="15"/>
    <row r="40116" ht="15"/>
    <row r="40117" ht="15"/>
    <row r="40118" ht="15"/>
    <row r="40119" ht="15"/>
    <row r="40120" ht="15"/>
    <row r="40121" ht="15"/>
    <row r="40122" ht="15"/>
    <row r="40123" ht="15"/>
    <row r="40124" ht="15"/>
    <row r="40125" ht="15"/>
    <row r="40126" ht="15"/>
    <row r="40127" ht="15"/>
    <row r="40128" ht="15"/>
    <row r="40129" ht="15"/>
    <row r="40130" ht="15"/>
    <row r="40131" ht="15"/>
    <row r="40132" ht="15"/>
    <row r="40133" ht="15"/>
    <row r="40134" ht="15"/>
    <row r="40135" ht="15"/>
    <row r="40136" ht="15"/>
    <row r="40137" ht="15"/>
    <row r="40138" ht="15"/>
    <row r="40139" ht="15"/>
    <row r="40140" ht="15"/>
    <row r="40141" ht="15"/>
    <row r="40142" ht="15"/>
    <row r="40143" ht="15"/>
    <row r="40144" ht="15"/>
    <row r="40145" ht="15"/>
    <row r="40146" ht="15"/>
    <row r="40147" ht="15"/>
    <row r="40148" ht="15"/>
    <row r="40149" ht="15"/>
    <row r="40150" ht="15"/>
    <row r="40151" ht="15"/>
    <row r="40152" ht="15"/>
    <row r="40153" ht="15"/>
    <row r="40154" ht="15"/>
    <row r="40155" ht="15"/>
    <row r="40156" ht="15"/>
    <row r="40157" ht="15"/>
    <row r="40158" ht="15"/>
    <row r="40159" ht="15"/>
    <row r="40160" ht="15"/>
    <row r="40161" ht="15"/>
    <row r="40162" ht="15"/>
    <row r="40163" ht="15"/>
    <row r="40164" ht="15"/>
    <row r="40165" ht="15"/>
    <row r="40166" ht="15"/>
    <row r="40167" ht="15"/>
    <row r="40168" ht="15"/>
    <row r="40169" ht="15"/>
    <row r="40170" ht="15"/>
    <row r="40171" ht="15"/>
    <row r="40172" ht="15"/>
    <row r="40173" ht="15"/>
    <row r="40174" ht="15"/>
    <row r="40175" ht="15"/>
    <row r="40176" ht="15"/>
    <row r="40177" ht="15"/>
    <row r="40178" ht="15"/>
    <row r="40179" ht="15"/>
    <row r="40180" ht="15"/>
    <row r="40181" ht="15"/>
    <row r="40182" ht="15"/>
    <row r="40183" ht="15"/>
    <row r="40184" ht="15"/>
    <row r="40185" ht="15"/>
    <row r="40186" ht="15"/>
    <row r="40187" ht="15"/>
    <row r="40188" ht="15"/>
    <row r="40189" ht="15"/>
    <row r="40190" ht="15"/>
    <row r="40191" ht="15"/>
    <row r="40192" ht="15"/>
    <row r="40193" ht="15"/>
    <row r="40194" ht="15"/>
    <row r="40195" ht="15"/>
    <row r="40196" ht="15"/>
    <row r="40197" ht="15"/>
    <row r="40198" ht="15"/>
    <row r="40199" ht="15"/>
    <row r="40200" ht="15"/>
    <row r="40201" ht="15"/>
    <row r="40202" ht="15"/>
    <row r="40203" ht="15"/>
    <row r="40204" ht="15"/>
    <row r="40205" ht="15"/>
    <row r="40206" ht="15"/>
    <row r="40207" ht="15"/>
    <row r="40208" ht="15"/>
    <row r="40209" ht="15"/>
    <row r="40210" ht="15"/>
    <row r="40211" ht="15"/>
    <row r="40212" ht="15"/>
    <row r="40213" ht="15"/>
    <row r="40214" ht="15"/>
    <row r="40215" ht="15"/>
    <row r="40216" ht="15"/>
    <row r="40217" ht="15"/>
    <row r="40218" ht="15"/>
    <row r="40219" ht="15"/>
    <row r="40220" ht="15"/>
    <row r="40221" ht="15"/>
    <row r="40222" ht="15"/>
    <row r="40223" ht="15"/>
    <row r="40224" ht="15"/>
    <row r="40225" ht="15"/>
    <row r="40226" ht="15"/>
    <row r="40227" ht="15"/>
    <row r="40228" ht="15"/>
    <row r="40229" ht="15"/>
    <row r="40230" ht="15"/>
    <row r="40231" ht="15"/>
    <row r="40232" ht="15"/>
    <row r="40233" ht="15"/>
    <row r="40234" ht="15"/>
    <row r="40235" ht="15"/>
    <row r="40236" ht="15"/>
    <row r="40237" ht="15"/>
    <row r="40238" ht="15"/>
    <row r="40239" ht="15"/>
    <row r="40240" ht="15"/>
    <row r="40241" ht="15"/>
    <row r="40242" ht="15"/>
    <row r="40243" ht="15"/>
    <row r="40244" ht="15"/>
    <row r="40245" ht="15"/>
    <row r="40246" ht="15"/>
    <row r="40247" ht="15"/>
    <row r="40248" ht="15"/>
    <row r="40249" ht="15"/>
    <row r="40250" ht="15"/>
    <row r="40251" ht="15"/>
    <row r="40252" ht="15"/>
    <row r="40253" ht="15"/>
    <row r="40254" ht="15"/>
    <row r="40255" ht="15"/>
    <row r="40256" ht="15"/>
    <row r="40257" ht="15"/>
    <row r="40258" ht="15"/>
    <row r="40259" ht="15"/>
    <row r="40260" ht="15"/>
    <row r="40261" ht="15"/>
    <row r="40262" ht="15"/>
    <row r="40263" ht="15"/>
    <row r="40264" ht="15"/>
    <row r="40265" ht="15"/>
    <row r="40266" ht="15"/>
    <row r="40267" ht="15"/>
    <row r="40268" ht="15"/>
    <row r="40269" ht="15"/>
    <row r="40270" ht="15"/>
    <row r="40271" ht="15"/>
    <row r="40272" ht="15"/>
    <row r="40273" ht="15"/>
    <row r="40274" ht="15"/>
    <row r="40275" ht="15"/>
    <row r="40276" ht="15"/>
    <row r="40277" ht="15"/>
    <row r="40278" ht="15"/>
    <row r="40279" ht="15"/>
    <row r="40280" ht="15"/>
    <row r="40281" ht="15"/>
    <row r="40282" ht="15"/>
    <row r="40283" ht="15"/>
    <row r="40284" ht="15"/>
    <row r="40285" ht="15"/>
    <row r="40286" ht="15"/>
    <row r="40287" ht="15"/>
    <row r="40288" ht="15"/>
    <row r="40289" ht="15"/>
    <row r="40290" ht="15"/>
    <row r="40291" ht="15"/>
    <row r="40292" ht="15"/>
    <row r="40293" ht="15"/>
    <row r="40294" ht="15"/>
    <row r="40295" ht="15"/>
    <row r="40296" ht="15"/>
    <row r="40297" ht="15"/>
    <row r="40298" ht="15"/>
    <row r="40299" ht="15"/>
    <row r="40300" ht="15"/>
    <row r="40301" ht="15"/>
    <row r="40302" ht="15"/>
    <row r="40303" ht="15"/>
    <row r="40304" ht="15"/>
    <row r="40305" ht="15"/>
    <row r="40306" ht="15"/>
    <row r="40307" ht="15"/>
    <row r="40308" ht="15"/>
    <row r="40309" ht="15"/>
    <row r="40310" ht="15"/>
    <row r="40311" ht="15"/>
    <row r="40312" ht="15"/>
    <row r="40313" ht="15"/>
    <row r="40314" ht="15"/>
    <row r="40315" ht="15"/>
    <row r="40316" ht="15"/>
    <row r="40317" ht="15"/>
    <row r="40318" ht="15"/>
    <row r="40319" ht="15"/>
    <row r="40320" ht="15"/>
    <row r="40321" ht="15"/>
    <row r="40322" ht="15"/>
    <row r="40323" ht="15"/>
    <row r="40324" ht="15"/>
    <row r="40325" ht="15"/>
    <row r="40326" ht="15"/>
    <row r="40327" ht="15"/>
    <row r="40328" ht="15"/>
    <row r="40329" ht="15"/>
    <row r="40330" ht="15"/>
    <row r="40331" ht="15"/>
    <row r="40332" ht="15"/>
    <row r="40333" ht="15"/>
    <row r="40334" ht="15"/>
    <row r="40335" ht="15"/>
    <row r="40336" ht="15"/>
    <row r="40337" ht="15"/>
    <row r="40338" ht="15"/>
    <row r="40339" ht="15"/>
    <row r="40340" ht="15"/>
    <row r="40341" ht="15"/>
    <row r="40342" ht="15"/>
    <row r="40343" ht="15"/>
    <row r="40344" ht="15"/>
    <row r="40345" ht="15"/>
    <row r="40346" ht="15"/>
    <row r="40347" ht="15"/>
    <row r="40348" ht="15"/>
    <row r="40349" ht="15"/>
    <row r="40350" ht="15"/>
    <row r="40351" ht="15"/>
    <row r="40352" ht="15"/>
    <row r="40353" ht="15"/>
    <row r="40354" ht="15"/>
    <row r="40355" ht="15"/>
    <row r="40356" ht="15"/>
    <row r="40357" ht="15"/>
    <row r="40358" ht="15"/>
    <row r="40359" ht="15"/>
    <row r="40360" ht="15"/>
    <row r="40361" ht="15"/>
    <row r="40362" ht="15"/>
    <row r="40363" ht="15"/>
    <row r="40364" ht="15"/>
    <row r="40365" ht="15"/>
    <row r="40366" ht="15"/>
    <row r="40367" ht="15"/>
    <row r="40368" ht="15"/>
    <row r="40369" ht="15"/>
    <row r="40370" ht="15"/>
    <row r="40371" ht="15"/>
    <row r="40372" ht="15"/>
    <row r="40373" ht="15"/>
    <row r="40374" ht="15"/>
    <row r="40375" ht="15"/>
    <row r="40376" ht="15"/>
    <row r="40377" ht="15"/>
    <row r="40378" ht="15"/>
    <row r="40379" ht="15"/>
    <row r="40380" ht="15"/>
    <row r="40381" ht="15"/>
    <row r="40382" ht="15"/>
    <row r="40383" ht="15"/>
    <row r="40384" ht="15"/>
    <row r="40385" ht="15"/>
    <row r="40386" ht="15"/>
    <row r="40387" ht="15"/>
    <row r="40388" ht="15"/>
    <row r="40389" ht="15"/>
    <row r="40390" ht="15"/>
    <row r="40391" ht="15"/>
    <row r="40392" ht="15"/>
    <row r="40393" ht="15"/>
    <row r="40394" ht="15"/>
    <row r="40395" ht="15"/>
    <row r="40396" ht="15"/>
    <row r="40397" ht="15"/>
    <row r="40398" ht="15"/>
    <row r="40399" ht="15"/>
    <row r="40400" ht="15"/>
    <row r="40401" ht="15"/>
    <row r="40402" ht="15"/>
    <row r="40403" ht="15"/>
    <row r="40404" ht="15"/>
    <row r="40405" ht="15"/>
    <row r="40406" ht="15"/>
    <row r="40407" ht="15"/>
    <row r="40408" ht="15"/>
    <row r="40409" ht="15"/>
    <row r="40410" ht="15"/>
    <row r="40411" ht="15"/>
    <row r="40412" ht="15"/>
    <row r="40413" ht="15"/>
    <row r="40414" ht="15"/>
    <row r="40415" ht="15"/>
    <row r="40416" ht="15"/>
    <row r="40417" ht="15"/>
    <row r="40418" ht="15"/>
    <row r="40419" ht="15"/>
    <row r="40420" ht="15"/>
    <row r="40421" ht="15"/>
    <row r="40422" ht="15"/>
    <row r="40423" ht="15"/>
    <row r="40424" ht="15"/>
    <row r="40425" ht="15"/>
    <row r="40426" ht="15"/>
    <row r="40427" ht="15"/>
    <row r="40428" ht="15"/>
    <row r="40429" ht="15"/>
    <row r="40430" ht="15"/>
    <row r="40431" ht="15"/>
    <row r="40432" ht="15"/>
    <row r="40433" ht="15"/>
    <row r="40434" ht="15"/>
    <row r="40435" ht="15"/>
    <row r="40436" ht="15"/>
    <row r="40437" ht="15"/>
    <row r="40438" ht="15"/>
    <row r="40439" ht="15"/>
    <row r="40440" ht="15"/>
    <row r="40441" ht="15"/>
    <row r="40442" ht="15"/>
    <row r="40443" ht="15"/>
    <row r="40444" ht="15"/>
    <row r="40445" ht="15"/>
    <row r="40446" ht="15"/>
    <row r="40447" ht="15"/>
    <row r="40448" ht="15"/>
    <row r="40449" ht="15"/>
    <row r="40450" ht="15"/>
    <row r="40451" ht="15"/>
    <row r="40452" ht="15"/>
    <row r="40453" ht="15"/>
    <row r="40454" ht="15"/>
    <row r="40455" ht="15"/>
    <row r="40456" ht="15"/>
    <row r="40457" ht="15"/>
    <row r="40458" ht="15"/>
    <row r="40459" ht="15"/>
    <row r="40460" ht="15"/>
    <row r="40461" ht="15"/>
    <row r="40462" ht="15"/>
    <row r="40463" ht="15"/>
    <row r="40464" ht="15"/>
    <row r="40465" ht="15"/>
    <row r="40466" ht="15"/>
    <row r="40467" ht="15"/>
    <row r="40468" ht="15"/>
    <row r="40469" ht="15"/>
    <row r="40470" ht="15"/>
    <row r="40471" ht="15"/>
    <row r="40472" ht="15"/>
    <row r="40473" ht="15"/>
    <row r="40474" ht="15"/>
    <row r="40475" ht="15"/>
    <row r="40476" ht="15"/>
    <row r="40477" ht="15"/>
    <row r="40478" ht="15"/>
    <row r="40479" ht="15"/>
    <row r="40480" ht="15"/>
    <row r="40481" ht="15"/>
    <row r="40482" ht="15"/>
    <row r="40483" ht="15"/>
    <row r="40484" ht="15"/>
    <row r="40485" ht="15"/>
    <row r="40486" ht="15"/>
    <row r="40487" ht="15"/>
    <row r="40488" ht="15"/>
    <row r="40489" ht="15"/>
    <row r="40490" ht="15"/>
    <row r="40491" ht="15"/>
    <row r="40492" ht="15"/>
    <row r="40493" ht="15"/>
    <row r="40494" ht="15"/>
    <row r="40495" ht="15"/>
    <row r="40496" ht="15"/>
    <row r="40497" ht="15"/>
    <row r="40498" ht="15"/>
    <row r="40499" ht="15"/>
    <row r="40500" ht="15"/>
    <row r="40501" ht="15"/>
    <row r="40502" ht="15"/>
    <row r="40503" ht="15"/>
    <row r="40504" ht="15"/>
    <row r="40505" ht="15"/>
    <row r="40506" ht="15"/>
    <row r="40507" ht="15"/>
    <row r="40508" ht="15"/>
    <row r="40509" ht="15"/>
    <row r="40510" ht="15"/>
    <row r="40511" ht="15"/>
    <row r="40512" ht="15"/>
    <row r="40513" ht="15"/>
    <row r="40514" ht="15"/>
    <row r="40515" ht="15"/>
    <row r="40516" ht="15"/>
    <row r="40517" ht="15"/>
    <row r="40518" ht="15"/>
    <row r="40519" ht="15"/>
    <row r="40520" ht="15"/>
    <row r="40521" ht="15"/>
    <row r="40522" ht="15"/>
    <row r="40523" ht="15"/>
    <row r="40524" ht="15"/>
    <row r="40525" ht="15"/>
    <row r="40526" ht="15"/>
    <row r="40527" ht="15"/>
    <row r="40528" ht="15"/>
    <row r="40529" ht="15"/>
    <row r="40530" ht="15"/>
    <row r="40531" ht="15"/>
    <row r="40532" ht="15"/>
    <row r="40533" ht="15"/>
    <row r="40534" ht="15"/>
    <row r="40535" ht="15"/>
    <row r="40536" ht="15"/>
    <row r="40537" ht="15"/>
    <row r="40538" ht="15"/>
    <row r="40539" ht="15"/>
    <row r="40540" ht="15"/>
    <row r="40541" ht="15"/>
    <row r="40542" ht="15"/>
    <row r="40543" ht="15"/>
    <row r="40544" ht="15"/>
    <row r="40545" ht="15"/>
    <row r="40546" ht="15"/>
    <row r="40547" ht="15"/>
    <row r="40548" ht="15"/>
    <row r="40549" ht="15"/>
    <row r="40550" ht="15"/>
    <row r="40551" ht="15"/>
    <row r="40552" ht="15"/>
    <row r="40553" ht="15"/>
    <row r="40554" ht="15"/>
    <row r="40555" ht="15"/>
    <row r="40556" ht="15"/>
    <row r="40557" ht="15"/>
    <row r="40558" ht="15"/>
    <row r="40559" ht="15"/>
    <row r="40560" ht="15"/>
    <row r="40561" ht="15"/>
    <row r="40562" ht="15"/>
    <row r="40563" ht="15"/>
    <row r="40564" ht="15"/>
    <row r="40565" ht="15"/>
    <row r="40566" ht="15"/>
    <row r="40567" ht="15"/>
    <row r="40568" ht="15"/>
    <row r="40569" ht="15"/>
    <row r="40570" ht="15"/>
    <row r="40571" ht="15"/>
    <row r="40572" ht="15"/>
    <row r="40573" ht="15"/>
    <row r="40574" ht="15"/>
    <row r="40575" ht="15"/>
    <row r="40576" ht="15"/>
    <row r="40577" ht="15"/>
    <row r="40578" ht="15"/>
    <row r="40579" ht="15"/>
    <row r="40580" ht="15"/>
    <row r="40581" ht="15"/>
    <row r="40582" ht="15"/>
    <row r="40583" ht="15"/>
    <row r="40584" ht="15"/>
    <row r="40585" ht="15"/>
    <row r="40586" ht="15"/>
    <row r="40587" ht="15"/>
    <row r="40588" ht="15"/>
    <row r="40589" ht="15"/>
    <row r="40590" ht="15"/>
    <row r="40591" ht="15"/>
    <row r="40592" ht="15"/>
    <row r="40593" ht="15"/>
    <row r="40594" ht="15"/>
    <row r="40595" ht="15"/>
    <row r="40596" ht="15"/>
    <row r="40597" ht="15"/>
    <row r="40598" ht="15"/>
    <row r="40599" ht="15"/>
    <row r="40600" ht="15"/>
    <row r="40601" ht="15"/>
    <row r="40602" ht="15"/>
    <row r="40603" ht="15"/>
    <row r="40604" ht="15"/>
    <row r="40605" ht="15"/>
    <row r="40606" ht="15"/>
    <row r="40607" ht="15"/>
    <row r="40608" ht="15"/>
    <row r="40609" ht="15"/>
    <row r="40610" ht="15"/>
    <row r="40611" ht="15"/>
    <row r="40612" ht="15"/>
    <row r="40613" ht="15"/>
    <row r="40614" ht="15"/>
    <row r="40615" ht="15"/>
    <row r="40616" ht="15"/>
    <row r="40617" ht="15"/>
    <row r="40618" ht="15"/>
    <row r="40619" ht="15"/>
    <row r="40620" ht="15"/>
    <row r="40621" ht="15"/>
    <row r="40622" ht="15"/>
    <row r="40623" ht="15"/>
    <row r="40624" ht="15"/>
    <row r="40625" ht="15"/>
    <row r="40626" ht="15"/>
    <row r="40627" ht="15"/>
    <row r="40628" ht="15"/>
    <row r="40629" ht="15"/>
    <row r="40630" ht="15"/>
    <row r="40631" ht="15"/>
    <row r="40632" ht="15"/>
    <row r="40633" ht="15"/>
    <row r="40634" ht="15"/>
    <row r="40635" ht="15"/>
    <row r="40636" ht="15"/>
    <row r="40637" ht="15"/>
    <row r="40638" ht="15"/>
    <row r="40639" ht="15"/>
    <row r="40640" ht="15"/>
    <row r="40641" ht="15"/>
    <row r="40642" ht="15"/>
    <row r="40643" ht="15"/>
    <row r="40644" ht="15"/>
    <row r="40645" ht="15"/>
    <row r="40646" ht="15"/>
    <row r="40647" ht="15"/>
    <row r="40648" ht="15"/>
    <row r="40649" ht="15"/>
    <row r="40650" ht="15"/>
    <row r="40651" ht="15"/>
    <row r="40652" ht="15"/>
    <row r="40653" ht="15"/>
    <row r="40654" ht="15"/>
    <row r="40655" ht="15"/>
    <row r="40656" ht="15"/>
    <row r="40657" ht="15"/>
    <row r="40658" ht="15"/>
    <row r="40659" ht="15"/>
    <row r="40660" ht="15"/>
    <row r="40661" ht="15"/>
    <row r="40662" ht="15"/>
    <row r="40663" ht="15"/>
    <row r="40664" ht="15"/>
    <row r="40665" ht="15"/>
    <row r="40666" ht="15"/>
    <row r="40667" ht="15"/>
    <row r="40668" ht="15"/>
    <row r="40669" ht="15"/>
    <row r="40670" ht="15"/>
    <row r="40671" ht="15"/>
    <row r="40672" ht="15"/>
    <row r="40673" ht="15"/>
    <row r="40674" ht="15"/>
    <row r="40675" ht="15"/>
    <row r="40676" ht="15"/>
    <row r="40677" ht="15"/>
    <row r="40678" ht="15"/>
    <row r="40679" ht="15"/>
    <row r="40680" ht="15"/>
    <row r="40681" ht="15"/>
    <row r="40682" ht="15"/>
    <row r="40683" ht="15"/>
    <row r="40684" ht="15"/>
    <row r="40685" ht="15"/>
    <row r="40686" ht="15"/>
    <row r="40687" ht="15"/>
    <row r="40688" ht="15"/>
    <row r="40689" ht="15"/>
    <row r="40690" ht="15"/>
    <row r="40691" ht="15"/>
    <row r="40692" ht="15"/>
    <row r="40693" ht="15"/>
    <row r="40694" ht="15"/>
    <row r="40695" ht="15"/>
    <row r="40696" ht="15"/>
    <row r="40697" ht="15"/>
    <row r="40698" ht="15"/>
    <row r="40699" ht="15"/>
    <row r="40700" ht="15"/>
    <row r="40701" ht="15"/>
    <row r="40702" ht="15"/>
    <row r="40703" ht="15"/>
    <row r="40704" ht="15"/>
    <row r="40705" ht="15"/>
    <row r="40706" ht="15"/>
    <row r="40707" ht="15"/>
    <row r="40708" ht="15"/>
    <row r="40709" ht="15"/>
    <row r="40710" ht="15"/>
    <row r="40711" ht="15"/>
    <row r="40712" ht="15"/>
    <row r="40713" ht="15"/>
    <row r="40714" ht="15"/>
    <row r="40715" ht="15"/>
    <row r="40716" ht="15"/>
    <row r="40717" ht="15"/>
    <row r="40718" ht="15"/>
    <row r="40719" ht="15"/>
    <row r="40720" ht="15"/>
    <row r="40721" ht="15"/>
    <row r="40722" ht="15"/>
    <row r="40723" ht="15"/>
    <row r="40724" ht="15"/>
    <row r="40725" ht="15"/>
    <row r="40726" ht="15"/>
    <row r="40727" ht="15"/>
    <row r="40728" ht="15"/>
    <row r="40729" ht="15"/>
    <row r="40730" ht="15"/>
    <row r="40731" ht="15"/>
    <row r="40732" ht="15"/>
    <row r="40733" ht="15"/>
    <row r="40734" ht="15"/>
    <row r="40735" ht="15"/>
    <row r="40736" ht="15"/>
    <row r="40737" ht="15"/>
    <row r="40738" ht="15"/>
    <row r="40739" ht="15"/>
    <row r="40740" ht="15"/>
    <row r="40741" ht="15"/>
    <row r="40742" ht="15"/>
    <row r="40743" ht="15"/>
    <row r="40744" ht="15"/>
    <row r="40745" ht="15"/>
    <row r="40746" ht="15"/>
    <row r="40747" ht="15"/>
    <row r="40748" ht="15"/>
    <row r="40749" ht="15"/>
    <row r="40750" ht="15"/>
    <row r="40751" ht="15"/>
    <row r="40752" ht="15"/>
    <row r="40753" ht="15"/>
    <row r="40754" ht="15"/>
    <row r="40755" ht="15"/>
    <row r="40756" ht="15"/>
    <row r="40757" ht="15"/>
    <row r="40758" ht="15"/>
    <row r="40759" ht="15"/>
    <row r="40760" ht="15"/>
    <row r="40761" ht="15"/>
    <row r="40762" ht="15"/>
    <row r="40763" ht="15"/>
    <row r="40764" ht="15"/>
    <row r="40765" ht="15"/>
    <row r="40766" ht="15"/>
    <row r="40767" ht="15"/>
    <row r="40768" ht="15"/>
    <row r="40769" ht="15"/>
    <row r="40770" ht="15"/>
    <row r="40771" ht="15"/>
    <row r="40772" ht="15"/>
    <row r="40773" ht="15"/>
    <row r="40774" ht="15"/>
    <row r="40775" ht="15"/>
    <row r="40776" ht="15"/>
    <row r="40777" ht="15"/>
    <row r="40778" ht="15"/>
    <row r="40779" ht="15"/>
    <row r="40780" ht="15"/>
    <row r="40781" ht="15"/>
    <row r="40782" ht="15"/>
    <row r="40783" ht="15"/>
    <row r="40784" ht="15"/>
    <row r="40785" ht="15"/>
    <row r="40786" ht="15"/>
    <row r="40787" ht="15"/>
    <row r="40788" ht="15"/>
    <row r="40789" ht="15"/>
    <row r="40790" ht="15"/>
    <row r="40791" ht="15"/>
    <row r="40792" ht="15"/>
    <row r="40793" ht="15"/>
    <row r="40794" ht="15"/>
    <row r="40795" ht="15"/>
    <row r="40796" ht="15"/>
    <row r="40797" ht="15"/>
    <row r="40798" ht="15"/>
    <row r="40799" ht="15"/>
    <row r="40800" ht="15"/>
    <row r="40801" ht="15"/>
    <row r="40802" ht="15"/>
    <row r="40803" ht="15"/>
    <row r="40804" ht="15"/>
    <row r="40805" ht="15"/>
    <row r="40806" ht="15"/>
    <row r="40807" ht="15"/>
    <row r="40808" ht="15"/>
    <row r="40809" ht="15"/>
    <row r="40810" ht="15"/>
    <row r="40811" ht="15"/>
    <row r="40812" ht="15"/>
    <row r="40813" ht="15"/>
    <row r="40814" ht="15"/>
    <row r="40815" ht="15"/>
    <row r="40816" ht="15"/>
    <row r="40817" ht="15"/>
    <row r="40818" ht="15"/>
    <row r="40819" ht="15"/>
    <row r="40820" ht="15"/>
    <row r="40821" ht="15"/>
    <row r="40822" ht="15"/>
    <row r="40823" ht="15"/>
    <row r="40824" ht="15"/>
    <row r="40825" ht="15"/>
    <row r="40826" ht="15"/>
    <row r="40827" ht="15"/>
    <row r="40828" ht="15"/>
    <row r="40829" ht="15"/>
    <row r="40830" ht="15"/>
    <row r="40831" ht="15"/>
    <row r="40832" ht="15"/>
    <row r="40833" ht="15"/>
    <row r="40834" ht="15"/>
    <row r="40835" ht="15"/>
    <row r="40836" ht="15"/>
    <row r="40837" ht="15"/>
    <row r="40838" ht="15"/>
    <row r="40839" ht="15"/>
    <row r="40840" ht="15"/>
    <row r="40841" ht="15"/>
    <row r="40842" ht="15"/>
    <row r="40843" ht="15"/>
    <row r="40844" ht="15"/>
    <row r="40845" ht="15"/>
    <row r="40846" ht="15"/>
    <row r="40847" ht="15"/>
    <row r="40848" ht="15"/>
    <row r="40849" ht="15"/>
    <row r="40850" ht="15"/>
    <row r="40851" ht="15"/>
    <row r="40852" ht="15"/>
    <row r="40853" ht="15"/>
    <row r="40854" ht="15"/>
    <row r="40855" ht="15"/>
    <row r="40856" ht="15"/>
    <row r="40857" ht="15"/>
    <row r="40858" ht="15"/>
    <row r="40859" ht="15"/>
    <row r="40860" ht="15"/>
    <row r="40861" ht="15"/>
    <row r="40862" ht="15"/>
    <row r="40863" ht="15"/>
    <row r="40864" ht="15"/>
    <row r="40865" ht="15"/>
    <row r="40866" ht="15"/>
    <row r="40867" ht="15"/>
    <row r="40868" ht="15"/>
    <row r="40869" ht="15"/>
    <row r="40870" ht="15"/>
    <row r="40871" ht="15"/>
    <row r="40872" ht="15"/>
    <row r="40873" ht="15"/>
    <row r="40874" ht="15"/>
    <row r="40875" ht="15"/>
    <row r="40876" ht="15"/>
    <row r="40877" ht="15"/>
    <row r="40878" ht="15"/>
    <row r="40879" ht="15"/>
    <row r="40880" ht="15"/>
    <row r="40881" ht="15"/>
    <row r="40882" ht="15"/>
    <row r="40883" ht="15"/>
    <row r="40884" ht="15"/>
    <row r="40885" ht="15"/>
    <row r="40886" ht="15"/>
    <row r="40887" ht="15"/>
    <row r="40888" ht="15"/>
    <row r="40889" ht="15"/>
    <row r="40890" ht="15"/>
    <row r="40891" ht="15"/>
    <row r="40892" ht="15"/>
    <row r="40893" ht="15"/>
    <row r="40894" ht="15"/>
    <row r="40895" ht="15"/>
    <row r="40896" ht="15"/>
    <row r="40897" ht="15"/>
    <row r="40898" ht="15"/>
    <row r="40899" ht="15"/>
    <row r="40900" ht="15"/>
    <row r="40901" ht="15"/>
    <row r="40902" ht="15"/>
    <row r="40903" ht="15"/>
    <row r="40904" ht="15"/>
    <row r="40905" ht="15"/>
    <row r="40906" ht="15"/>
    <row r="40907" ht="15"/>
    <row r="40908" ht="15"/>
    <row r="40909" ht="15"/>
    <row r="40910" ht="15"/>
    <row r="40911" ht="15"/>
    <row r="40912" ht="15"/>
    <row r="40913" ht="15"/>
    <row r="40914" ht="15"/>
    <row r="40915" ht="15"/>
    <row r="40916" ht="15"/>
    <row r="40917" ht="15"/>
    <row r="40918" ht="15"/>
    <row r="40919" ht="15"/>
    <row r="40920" ht="15"/>
    <row r="40921" ht="15"/>
    <row r="40922" ht="15"/>
    <row r="40923" ht="15"/>
    <row r="40924" ht="15"/>
    <row r="40925" ht="15"/>
    <row r="40926" ht="15"/>
    <row r="40927" ht="15"/>
    <row r="40928" ht="15"/>
    <row r="40929" ht="15"/>
    <row r="40930" ht="15"/>
    <row r="40931" ht="15"/>
    <row r="40932" ht="15"/>
    <row r="40933" ht="15"/>
    <row r="40934" ht="15"/>
    <row r="40935" ht="15"/>
    <row r="40936" ht="15"/>
    <row r="40937" ht="15"/>
    <row r="40938" ht="15"/>
    <row r="40939" ht="15"/>
    <row r="40940" ht="15"/>
    <row r="40941" ht="15"/>
    <row r="40942" ht="15"/>
    <row r="40943" ht="15"/>
    <row r="40944" ht="15"/>
    <row r="40945" ht="15"/>
    <row r="40946" ht="15"/>
    <row r="40947" ht="15"/>
    <row r="40948" ht="15"/>
    <row r="40949" ht="15"/>
    <row r="40950" ht="15"/>
    <row r="40951" ht="15"/>
    <row r="40952" ht="15"/>
    <row r="40953" ht="15"/>
    <row r="40954" ht="15"/>
    <row r="40955" ht="15"/>
    <row r="40956" ht="15"/>
    <row r="40957" ht="15"/>
    <row r="40958" ht="15"/>
    <row r="40959" ht="15"/>
    <row r="40960" ht="15"/>
    <row r="40961" ht="15"/>
    <row r="40962" ht="15"/>
    <row r="40963" ht="15"/>
    <row r="40964" ht="15"/>
    <row r="40965" ht="15"/>
    <row r="40966" ht="15"/>
    <row r="40967" ht="15"/>
    <row r="40968" ht="15"/>
    <row r="40969" ht="15"/>
    <row r="40970" ht="15"/>
    <row r="40971" ht="15"/>
    <row r="40972" ht="15"/>
    <row r="40973" ht="15"/>
    <row r="40974" ht="15"/>
    <row r="40975" ht="15"/>
    <row r="40976" ht="15"/>
    <row r="40977" ht="15"/>
    <row r="40978" ht="15"/>
    <row r="40979" ht="15"/>
    <row r="40980" ht="15"/>
    <row r="40981" ht="15"/>
    <row r="40982" ht="15"/>
    <row r="40983" ht="15"/>
    <row r="40984" ht="15"/>
    <row r="40985" ht="15"/>
    <row r="40986" ht="15"/>
    <row r="40987" ht="15"/>
    <row r="40988" ht="15"/>
    <row r="40989" ht="15"/>
    <row r="4099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0"/>
    <dataValidation allowBlank="1" showInputMessage="1" showErrorMessage="1" promptTitle="Vertex 2 Name" prompt="Enter the name of the edge's second vertex." sqref="B3:B140"/>
    <dataValidation allowBlank="1" showInputMessage="1" showErrorMessage="1" promptTitle="Vertex 1 Name" prompt="Enter the name of the edge's first vertex." sqref="A3:A1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0"/>
    <dataValidation allowBlank="1" showInputMessage="1" promptTitle="Edge Width" prompt="Enter an optional edge width between 1 and 10." errorTitle="Invalid Edge Width" error="The optional edge width must be a whole number between 1 and 10." sqref="D3:D140"/>
    <dataValidation allowBlank="1" showInputMessage="1" promptTitle="Edge Color" prompt="To select an optional edge color, right-click and select Select Color on the right-click menu." sqref="C3:C1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0"/>
    <dataValidation allowBlank="1" showErrorMessage="1" sqref="N2:N1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0"/>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AF854-D888-43F3-B876-642596A03448}">
  <dimension ref="A25:B73"/>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01" t="s">
        <v>7719</v>
      </c>
      <c r="B25" t="s">
        <v>7718</v>
      </c>
    </row>
    <row r="26" spans="1:2" ht="15">
      <c r="A26" s="102" t="s">
        <v>306</v>
      </c>
      <c r="B26" s="3">
        <v>138</v>
      </c>
    </row>
    <row r="27" spans="1:2" ht="15">
      <c r="A27" s="103" t="s">
        <v>7756</v>
      </c>
      <c r="B27" s="3">
        <v>1</v>
      </c>
    </row>
    <row r="28" spans="1:2" ht="15">
      <c r="A28" s="104" t="s">
        <v>7836</v>
      </c>
      <c r="B28" s="3">
        <v>1</v>
      </c>
    </row>
    <row r="29" spans="1:2" ht="15">
      <c r="A29" s="105" t="s">
        <v>7734</v>
      </c>
      <c r="B29" s="3">
        <v>1</v>
      </c>
    </row>
    <row r="30" spans="1:2" ht="15">
      <c r="A30" s="103" t="s">
        <v>7721</v>
      </c>
      <c r="B30" s="3">
        <v>137</v>
      </c>
    </row>
    <row r="31" spans="1:2" ht="15">
      <c r="A31" s="104" t="s">
        <v>7759</v>
      </c>
      <c r="B31" s="3">
        <v>5</v>
      </c>
    </row>
    <row r="32" spans="1:2" ht="15">
      <c r="A32" s="105" t="s">
        <v>7725</v>
      </c>
      <c r="B32" s="3">
        <v>5</v>
      </c>
    </row>
    <row r="33" spans="1:2" ht="15">
      <c r="A33" s="104" t="s">
        <v>7761</v>
      </c>
      <c r="B33" s="3">
        <v>21</v>
      </c>
    </row>
    <row r="34" spans="1:2" ht="15">
      <c r="A34" s="105" t="s">
        <v>7730</v>
      </c>
      <c r="B34" s="3">
        <v>1</v>
      </c>
    </row>
    <row r="35" spans="1:2" ht="15">
      <c r="A35" s="105" t="s">
        <v>7732</v>
      </c>
      <c r="B35" s="3">
        <v>1</v>
      </c>
    </row>
    <row r="36" spans="1:2" ht="15">
      <c r="A36" s="105" t="s">
        <v>7733</v>
      </c>
      <c r="B36" s="3">
        <v>5</v>
      </c>
    </row>
    <row r="37" spans="1:2" ht="15">
      <c r="A37" s="105" t="s">
        <v>7725</v>
      </c>
      <c r="B37" s="3">
        <v>1</v>
      </c>
    </row>
    <row r="38" spans="1:2" ht="15">
      <c r="A38" s="105" t="s">
        <v>7758</v>
      </c>
      <c r="B38" s="3">
        <v>11</v>
      </c>
    </row>
    <row r="39" spans="1:2" ht="15">
      <c r="A39" s="105" t="s">
        <v>7763</v>
      </c>
      <c r="B39" s="3">
        <v>2</v>
      </c>
    </row>
    <row r="40" spans="1:2" ht="15">
      <c r="A40" s="104" t="s">
        <v>7762</v>
      </c>
      <c r="B40" s="3">
        <v>19</v>
      </c>
    </row>
    <row r="41" spans="1:2" ht="15">
      <c r="A41" s="105" t="s">
        <v>7740</v>
      </c>
      <c r="B41" s="3">
        <v>1</v>
      </c>
    </row>
    <row r="42" spans="1:2" ht="15">
      <c r="A42" s="105" t="s">
        <v>7757</v>
      </c>
      <c r="B42" s="3">
        <v>2</v>
      </c>
    </row>
    <row r="43" spans="1:2" ht="15">
      <c r="A43" s="105" t="s">
        <v>7725</v>
      </c>
      <c r="B43" s="3">
        <v>6</v>
      </c>
    </row>
    <row r="44" spans="1:2" ht="15">
      <c r="A44" s="105" t="s">
        <v>7754</v>
      </c>
      <c r="B44" s="3">
        <v>1</v>
      </c>
    </row>
    <row r="45" spans="1:2" ht="15">
      <c r="A45" s="105" t="s">
        <v>7755</v>
      </c>
      <c r="B45" s="3">
        <v>5</v>
      </c>
    </row>
    <row r="46" spans="1:2" ht="15">
      <c r="A46" s="105" t="s">
        <v>7760</v>
      </c>
      <c r="B46" s="3">
        <v>2</v>
      </c>
    </row>
    <row r="47" spans="1:2" ht="15">
      <c r="A47" s="105" t="s">
        <v>7727</v>
      </c>
      <c r="B47" s="3">
        <v>2</v>
      </c>
    </row>
    <row r="48" spans="1:2" ht="15">
      <c r="A48" s="104" t="s">
        <v>7723</v>
      </c>
      <c r="B48" s="3">
        <v>29</v>
      </c>
    </row>
    <row r="49" spans="1:2" ht="15">
      <c r="A49" s="105" t="s">
        <v>7731</v>
      </c>
      <c r="B49" s="3">
        <v>1</v>
      </c>
    </row>
    <row r="50" spans="1:2" ht="15">
      <c r="A50" s="105" t="s">
        <v>7733</v>
      </c>
      <c r="B50" s="3">
        <v>11</v>
      </c>
    </row>
    <row r="51" spans="1:2" ht="15">
      <c r="A51" s="105" t="s">
        <v>7757</v>
      </c>
      <c r="B51" s="3">
        <v>1</v>
      </c>
    </row>
    <row r="52" spans="1:2" ht="15">
      <c r="A52" s="105" t="s">
        <v>7725</v>
      </c>
      <c r="B52" s="3">
        <v>11</v>
      </c>
    </row>
    <row r="53" spans="1:2" ht="15">
      <c r="A53" s="105" t="s">
        <v>7763</v>
      </c>
      <c r="B53" s="3">
        <v>1</v>
      </c>
    </row>
    <row r="54" spans="1:2" ht="15">
      <c r="A54" s="105" t="s">
        <v>7754</v>
      </c>
      <c r="B54" s="3">
        <v>2</v>
      </c>
    </row>
    <row r="55" spans="1:2" ht="15">
      <c r="A55" s="105" t="s">
        <v>7738</v>
      </c>
      <c r="B55" s="3">
        <v>2</v>
      </c>
    </row>
    <row r="56" spans="1:2" ht="15">
      <c r="A56" s="104" t="s">
        <v>7724</v>
      </c>
      <c r="B56" s="3">
        <v>7</v>
      </c>
    </row>
    <row r="57" spans="1:2" ht="15">
      <c r="A57" s="105" t="s">
        <v>7734</v>
      </c>
      <c r="B57" s="3">
        <v>2</v>
      </c>
    </row>
    <row r="58" spans="1:2" ht="15">
      <c r="A58" s="105" t="s">
        <v>7728</v>
      </c>
      <c r="B58" s="3">
        <v>5</v>
      </c>
    </row>
    <row r="59" spans="1:2" ht="15">
      <c r="A59" s="104" t="s">
        <v>7726</v>
      </c>
      <c r="B59" s="3">
        <v>5</v>
      </c>
    </row>
    <row r="60" spans="1:2" ht="15">
      <c r="A60" s="105" t="s">
        <v>7727</v>
      </c>
      <c r="B60" s="3">
        <v>5</v>
      </c>
    </row>
    <row r="61" spans="1:2" ht="15">
      <c r="A61" s="104" t="s">
        <v>7729</v>
      </c>
      <c r="B61" s="3">
        <v>10</v>
      </c>
    </row>
    <row r="62" spans="1:2" ht="15">
      <c r="A62" s="105" t="s">
        <v>7727</v>
      </c>
      <c r="B62" s="3">
        <v>5</v>
      </c>
    </row>
    <row r="63" spans="1:2" ht="15">
      <c r="A63" s="105" t="s">
        <v>7737</v>
      </c>
      <c r="B63" s="3">
        <v>5</v>
      </c>
    </row>
    <row r="64" spans="1:2" ht="15">
      <c r="A64" s="104" t="s">
        <v>7736</v>
      </c>
      <c r="B64" s="3">
        <v>28</v>
      </c>
    </row>
    <row r="65" spans="1:2" ht="15">
      <c r="A65" s="105" t="s">
        <v>7722</v>
      </c>
      <c r="B65" s="3">
        <v>27</v>
      </c>
    </row>
    <row r="66" spans="1:2" ht="15">
      <c r="A66" s="105" t="s">
        <v>7735</v>
      </c>
      <c r="B66" s="3">
        <v>1</v>
      </c>
    </row>
    <row r="67" spans="1:2" ht="15">
      <c r="A67" s="104" t="s">
        <v>7739</v>
      </c>
      <c r="B67" s="3">
        <v>13</v>
      </c>
    </row>
    <row r="68" spans="1:2" ht="15">
      <c r="A68" s="105" t="s">
        <v>7757</v>
      </c>
      <c r="B68" s="3">
        <v>1</v>
      </c>
    </row>
    <row r="69" spans="1:2" ht="15">
      <c r="A69" s="105" t="s">
        <v>7725</v>
      </c>
      <c r="B69" s="3">
        <v>1</v>
      </c>
    </row>
    <row r="70" spans="1:2" ht="15">
      <c r="A70" s="105" t="s">
        <v>7763</v>
      </c>
      <c r="B70" s="3">
        <v>1</v>
      </c>
    </row>
    <row r="71" spans="1:2" ht="15">
      <c r="A71" s="105" t="s">
        <v>7754</v>
      </c>
      <c r="B71" s="3">
        <v>2</v>
      </c>
    </row>
    <row r="72" spans="1:2" ht="15">
      <c r="A72" s="105" t="s">
        <v>7755</v>
      </c>
      <c r="B72" s="3">
        <v>8</v>
      </c>
    </row>
    <row r="73" spans="1:2" ht="15">
      <c r="A73" s="102" t="s">
        <v>7720</v>
      </c>
      <c r="B73" s="3">
        <v>138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35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260</v>
      </c>
      <c r="AE2" s="13" t="s">
        <v>261</v>
      </c>
      <c r="AF2" s="13" t="s">
        <v>262</v>
      </c>
      <c r="AG2" s="13" t="s">
        <v>263</v>
      </c>
      <c r="AH2" s="13" t="s">
        <v>264</v>
      </c>
      <c r="AI2" s="13" t="s">
        <v>265</v>
      </c>
      <c r="AJ2" s="13" t="s">
        <v>266</v>
      </c>
      <c r="AK2" s="13" t="s">
        <v>267</v>
      </c>
      <c r="AL2" s="13" t="s">
        <v>268</v>
      </c>
      <c r="AM2" s="13" t="s">
        <v>269</v>
      </c>
      <c r="AN2" s="13" t="s">
        <v>270</v>
      </c>
      <c r="AO2" s="13" t="s">
        <v>271</v>
      </c>
      <c r="AP2" s="13" t="s">
        <v>272</v>
      </c>
      <c r="AQ2" s="13" t="s">
        <v>273</v>
      </c>
      <c r="AR2" s="13" t="s">
        <v>274</v>
      </c>
      <c r="AS2" s="13" t="s">
        <v>275</v>
      </c>
      <c r="AT2" s="13" t="s">
        <v>230</v>
      </c>
      <c r="AU2" s="13" t="s">
        <v>276</v>
      </c>
      <c r="AV2" s="13" t="s">
        <v>277</v>
      </c>
      <c r="AW2" s="13" t="s">
        <v>278</v>
      </c>
      <c r="AX2" s="13" t="s">
        <v>279</v>
      </c>
      <c r="AY2" s="13" t="s">
        <v>280</v>
      </c>
      <c r="AZ2" s="13" t="s">
        <v>281</v>
      </c>
      <c r="BA2" s="13" t="s">
        <v>293</v>
      </c>
      <c r="BB2" s="96" t="s">
        <v>335</v>
      </c>
      <c r="BC2" s="96" t="s">
        <v>336</v>
      </c>
      <c r="BD2" s="96" t="s">
        <v>337</v>
      </c>
      <c r="BE2" s="96" t="s">
        <v>338</v>
      </c>
      <c r="BF2" s="96" t="s">
        <v>339</v>
      </c>
      <c r="BG2" s="96" t="s">
        <v>340</v>
      </c>
      <c r="BH2" s="96" t="s">
        <v>341</v>
      </c>
      <c r="BI2" s="96" t="s">
        <v>342</v>
      </c>
      <c r="BJ2" s="96" t="s">
        <v>344</v>
      </c>
      <c r="BK2" s="96" t="s">
        <v>7708</v>
      </c>
      <c r="BL2" s="96" t="s">
        <v>7709</v>
      </c>
      <c r="BM2" s="96" t="s">
        <v>7710</v>
      </c>
      <c r="BN2" s="96" t="s">
        <v>7711</v>
      </c>
      <c r="BO2" s="96" t="s">
        <v>7712</v>
      </c>
      <c r="BP2" s="96" t="s">
        <v>7713</v>
      </c>
      <c r="BQ2" s="96" t="s">
        <v>7714</v>
      </c>
      <c r="BR2" s="96" t="s">
        <v>7715</v>
      </c>
      <c r="BS2" s="96" t="s">
        <v>7716</v>
      </c>
      <c r="BT2" s="96" t="s">
        <v>7717</v>
      </c>
      <c r="BU2" s="3"/>
      <c r="BV2" s="3"/>
    </row>
    <row r="3" spans="1:74" ht="15" customHeight="1">
      <c r="A3" s="65" t="s">
        <v>7867</v>
      </c>
      <c r="B3" s="66"/>
      <c r="C3" s="66" t="s">
        <v>64</v>
      </c>
      <c r="D3" s="67">
        <v>100</v>
      </c>
      <c r="E3" s="69"/>
      <c r="F3" s="89" t="str">
        <f>HYPERLINK("https://pbs.twimg.com/profile_images/1859892593/logo_twiter_normal.png")</f>
        <v>https://pbs.twimg.com/profile_images/1859892593/logo_twiter_normal.png</v>
      </c>
      <c r="G3" s="66"/>
      <c r="H3" s="70" t="s">
        <v>7867</v>
      </c>
      <c r="I3" s="71"/>
      <c r="J3" s="71" t="s">
        <v>159</v>
      </c>
      <c r="K3" s="70" t="s">
        <v>8128</v>
      </c>
      <c r="L3" s="74">
        <v>1</v>
      </c>
      <c r="M3" s="75">
        <v>6260.34228515625</v>
      </c>
      <c r="N3" s="75">
        <v>7987.298828125</v>
      </c>
      <c r="O3" s="76"/>
      <c r="P3" s="77"/>
      <c r="Q3" s="77"/>
      <c r="R3" s="49"/>
      <c r="S3" s="49">
        <v>0</v>
      </c>
      <c r="T3" s="49">
        <v>1</v>
      </c>
      <c r="U3" s="50">
        <v>0</v>
      </c>
      <c r="V3" s="50">
        <v>0.021277</v>
      </c>
      <c r="W3" s="50">
        <v>0</v>
      </c>
      <c r="X3" s="50">
        <v>0.449244</v>
      </c>
      <c r="Y3" s="50">
        <v>0</v>
      </c>
      <c r="Z3" s="50">
        <v>0</v>
      </c>
      <c r="AA3" s="72">
        <v>3</v>
      </c>
      <c r="AB3" s="72"/>
      <c r="AC3" s="73"/>
      <c r="AD3" s="79" t="s">
        <v>8015</v>
      </c>
      <c r="AE3" s="84" t="s">
        <v>8046</v>
      </c>
      <c r="AF3" s="79">
        <v>234</v>
      </c>
      <c r="AG3" s="79">
        <v>99</v>
      </c>
      <c r="AH3" s="79">
        <v>627</v>
      </c>
      <c r="AI3" s="79">
        <v>13</v>
      </c>
      <c r="AJ3" s="79"/>
      <c r="AK3" s="79" t="s">
        <v>8077</v>
      </c>
      <c r="AL3" s="79" t="s">
        <v>7828</v>
      </c>
      <c r="AM3" s="86" t="str">
        <f>HYPERLINK("https://t.co/18Ier5pEtc")</f>
        <v>https://t.co/18Ier5pEtc</v>
      </c>
      <c r="AN3" s="79"/>
      <c r="AO3" s="81">
        <v>40801.24912037037</v>
      </c>
      <c r="AP3" s="86"/>
      <c r="AQ3" s="79" t="b">
        <v>1</v>
      </c>
      <c r="AR3" s="79" t="b">
        <v>0</v>
      </c>
      <c r="AS3" s="79" t="b">
        <v>1</v>
      </c>
      <c r="AT3" s="79"/>
      <c r="AU3" s="79">
        <v>17</v>
      </c>
      <c r="AV3" s="86" t="str">
        <f>HYPERLINK("https://abs.twimg.com/images/themes/theme1/bg.png")</f>
        <v>https://abs.twimg.com/images/themes/theme1/bg.png</v>
      </c>
      <c r="AW3" s="79" t="b">
        <v>0</v>
      </c>
      <c r="AX3" s="79" t="s">
        <v>286</v>
      </c>
      <c r="AY3" s="86" t="str">
        <f>HYPERLINK("https://twitter.com/maserrabcn")</f>
        <v>https://twitter.com/maserrabcn</v>
      </c>
      <c r="AZ3" s="79" t="s">
        <v>66</v>
      </c>
      <c r="BA3" s="79" t="str">
        <f>REPLACE(INDEX(GroupVertices[Group],MATCH(Vertices[[#This Row],[Vertex]],GroupVertices[Vertex],0)),1,1,"")</f>
        <v>1</v>
      </c>
      <c r="BB3" s="49">
        <v>0</v>
      </c>
      <c r="BC3" s="50">
        <v>0</v>
      </c>
      <c r="BD3" s="49">
        <v>0</v>
      </c>
      <c r="BE3" s="50">
        <v>0</v>
      </c>
      <c r="BF3" s="49">
        <v>0</v>
      </c>
      <c r="BG3" s="50">
        <v>0</v>
      </c>
      <c r="BH3" s="49">
        <v>17</v>
      </c>
      <c r="BI3" s="50">
        <v>100</v>
      </c>
      <c r="BJ3" s="49">
        <v>17</v>
      </c>
      <c r="BK3" s="49" t="s">
        <v>8205</v>
      </c>
      <c r="BL3" s="49" t="s">
        <v>8205</v>
      </c>
      <c r="BM3" s="49" t="s">
        <v>7895</v>
      </c>
      <c r="BN3" s="49" t="s">
        <v>7895</v>
      </c>
      <c r="BO3" s="49" t="s">
        <v>7897</v>
      </c>
      <c r="BP3" s="49" t="s">
        <v>7897</v>
      </c>
      <c r="BQ3" s="100" t="s">
        <v>8257</v>
      </c>
      <c r="BR3" s="100" t="s">
        <v>8257</v>
      </c>
      <c r="BS3" s="100" t="s">
        <v>8270</v>
      </c>
      <c r="BT3" s="100" t="s">
        <v>8270</v>
      </c>
      <c r="BU3" s="3"/>
      <c r="BV3" s="3"/>
    </row>
    <row r="4" spans="1:77" ht="15">
      <c r="A4" s="65" t="s">
        <v>7868</v>
      </c>
      <c r="B4" s="66"/>
      <c r="C4" s="66" t="s">
        <v>64</v>
      </c>
      <c r="D4" s="67">
        <v>800</v>
      </c>
      <c r="E4" s="106"/>
      <c r="F4" s="89" t="str">
        <f>HYPERLINK("https://pbs.twimg.com/profile_images/1406883820729667587/dN0a-uap_normal.jpg")</f>
        <v>https://pbs.twimg.com/profile_images/1406883820729667587/dN0a-uap_normal.jpg</v>
      </c>
      <c r="G4" s="107"/>
      <c r="H4" s="70" t="s">
        <v>7868</v>
      </c>
      <c r="I4" s="71"/>
      <c r="J4" s="108" t="s">
        <v>75</v>
      </c>
      <c r="K4" s="70" t="s">
        <v>8094</v>
      </c>
      <c r="L4" s="109">
        <v>9999</v>
      </c>
      <c r="M4" s="75">
        <v>3572.09375</v>
      </c>
      <c r="N4" s="75">
        <v>4939.89794921875</v>
      </c>
      <c r="O4" s="76"/>
      <c r="P4" s="77"/>
      <c r="Q4" s="77"/>
      <c r="R4" s="110"/>
      <c r="S4" s="49">
        <v>24</v>
      </c>
      <c r="T4" s="49">
        <v>0</v>
      </c>
      <c r="U4" s="50">
        <v>530</v>
      </c>
      <c r="V4" s="50">
        <v>0.041667</v>
      </c>
      <c r="W4" s="50">
        <v>0</v>
      </c>
      <c r="X4" s="50">
        <v>8.449258</v>
      </c>
      <c r="Y4" s="50">
        <v>0.016304347826086956</v>
      </c>
      <c r="Z4" s="50">
        <v>0</v>
      </c>
      <c r="AA4" s="72">
        <v>4</v>
      </c>
      <c r="AB4" s="72"/>
      <c r="AC4" s="73"/>
      <c r="AD4" s="80" t="s">
        <v>7988</v>
      </c>
      <c r="AE4" s="85" t="s">
        <v>8016</v>
      </c>
      <c r="AF4" s="80">
        <v>1363</v>
      </c>
      <c r="AG4" s="80">
        <v>450</v>
      </c>
      <c r="AH4" s="80">
        <v>5937</v>
      </c>
      <c r="AI4" s="80">
        <v>3775</v>
      </c>
      <c r="AJ4" s="80"/>
      <c r="AK4" s="80" t="s">
        <v>8047</v>
      </c>
      <c r="AL4" s="80" t="s">
        <v>7829</v>
      </c>
      <c r="AM4" s="83" t="str">
        <f>HYPERLINK("https://t.co/2GIy6jaa6f")</f>
        <v>https://t.co/2GIy6jaa6f</v>
      </c>
      <c r="AN4" s="80"/>
      <c r="AO4" s="82">
        <v>44286.527395833335</v>
      </c>
      <c r="AP4" s="83" t="str">
        <f>HYPERLINK("https://pbs.twimg.com/profile_banners/1377239026432888832/1624709406")</f>
        <v>https://pbs.twimg.com/profile_banners/1377239026432888832/1624709406</v>
      </c>
      <c r="AQ4" s="80" t="b">
        <v>1</v>
      </c>
      <c r="AR4" s="80" t="b">
        <v>0</v>
      </c>
      <c r="AS4" s="80" t="b">
        <v>0</v>
      </c>
      <c r="AT4" s="80"/>
      <c r="AU4" s="80">
        <v>9</v>
      </c>
      <c r="AV4" s="80"/>
      <c r="AW4" s="80" t="b">
        <v>0</v>
      </c>
      <c r="AX4" s="80" t="s">
        <v>286</v>
      </c>
      <c r="AY4" s="83" t="str">
        <f>HYPERLINK("https://twitter.com/hashtagmarketi7")</f>
        <v>https://twitter.com/hashtagmarketi7</v>
      </c>
      <c r="AZ4" s="80" t="s">
        <v>65</v>
      </c>
      <c r="BA4" s="79"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7842</v>
      </c>
      <c r="B5" s="66"/>
      <c r="C5" s="66" t="s">
        <v>64</v>
      </c>
      <c r="D5" s="67">
        <v>100</v>
      </c>
      <c r="E5" s="106"/>
      <c r="F5" s="89" t="str">
        <f>HYPERLINK("https://pbs.twimg.com/profile_images/1380241291469058049/PEfCxN-R_normal.jpg")</f>
        <v>https://pbs.twimg.com/profile_images/1380241291469058049/PEfCxN-R_normal.jpg</v>
      </c>
      <c r="G5" s="107"/>
      <c r="H5" s="70" t="s">
        <v>7842</v>
      </c>
      <c r="I5" s="71"/>
      <c r="J5" s="108" t="s">
        <v>159</v>
      </c>
      <c r="K5" s="70" t="s">
        <v>8095</v>
      </c>
      <c r="L5" s="109">
        <v>1</v>
      </c>
      <c r="M5" s="75">
        <v>5369.25244140625</v>
      </c>
      <c r="N5" s="75">
        <v>9216.7587890625</v>
      </c>
      <c r="O5" s="76"/>
      <c r="P5" s="77"/>
      <c r="Q5" s="77"/>
      <c r="R5" s="110"/>
      <c r="S5" s="49">
        <v>0</v>
      </c>
      <c r="T5" s="49">
        <v>1</v>
      </c>
      <c r="U5" s="50">
        <v>0</v>
      </c>
      <c r="V5" s="50">
        <v>0.021277</v>
      </c>
      <c r="W5" s="50">
        <v>0</v>
      </c>
      <c r="X5" s="50">
        <v>0.449244</v>
      </c>
      <c r="Y5" s="50">
        <v>0</v>
      </c>
      <c r="Z5" s="50">
        <v>0</v>
      </c>
      <c r="AA5" s="72">
        <v>5</v>
      </c>
      <c r="AB5" s="72"/>
      <c r="AC5" s="73"/>
      <c r="AD5" s="80" t="s">
        <v>7989</v>
      </c>
      <c r="AE5" s="85" t="s">
        <v>8017</v>
      </c>
      <c r="AF5" s="80">
        <v>841</v>
      </c>
      <c r="AG5" s="80">
        <v>4962</v>
      </c>
      <c r="AH5" s="80">
        <v>30792</v>
      </c>
      <c r="AI5" s="80">
        <v>45</v>
      </c>
      <c r="AJ5" s="80"/>
      <c r="AK5" s="80" t="s">
        <v>8048</v>
      </c>
      <c r="AL5" s="80" t="s">
        <v>8078</v>
      </c>
      <c r="AM5" s="83" t="str">
        <f>HYPERLINK("https://t.co/R3473DI5dR")</f>
        <v>https://t.co/R3473DI5dR</v>
      </c>
      <c r="AN5" s="80"/>
      <c r="AO5" s="82">
        <v>40493.61851851852</v>
      </c>
      <c r="AP5" s="83" t="str">
        <f>HYPERLINK("https://pbs.twimg.com/profile_banners/214492604/1398697089")</f>
        <v>https://pbs.twimg.com/profile_banners/214492604/1398697089</v>
      </c>
      <c r="AQ5" s="80" t="b">
        <v>0</v>
      </c>
      <c r="AR5" s="80" t="b">
        <v>0</v>
      </c>
      <c r="AS5" s="80" t="b">
        <v>1</v>
      </c>
      <c r="AT5" s="80"/>
      <c r="AU5" s="80">
        <v>493</v>
      </c>
      <c r="AV5" s="83" t="str">
        <f>HYPERLINK("https://abs.twimg.com/images/themes/theme1/bg.png")</f>
        <v>https://abs.twimg.com/images/themes/theme1/bg.png</v>
      </c>
      <c r="AW5" s="80" t="b">
        <v>0</v>
      </c>
      <c r="AX5" s="80" t="s">
        <v>286</v>
      </c>
      <c r="AY5" s="83" t="str">
        <f>HYPERLINK("https://twitter.com/manolorodriguez")</f>
        <v>https://twitter.com/manolorodriguez</v>
      </c>
      <c r="AZ5" s="80" t="s">
        <v>66</v>
      </c>
      <c r="BA5" s="79" t="str">
        <f>REPLACE(INDEX(GroupVertices[Group],MATCH(Vertices[[#This Row],[Vertex]],GroupVertices[Vertex],0)),1,1,"")</f>
        <v>1</v>
      </c>
      <c r="BB5" s="49">
        <v>0</v>
      </c>
      <c r="BC5" s="50">
        <v>0</v>
      </c>
      <c r="BD5" s="49">
        <v>0</v>
      </c>
      <c r="BE5" s="50">
        <v>0</v>
      </c>
      <c r="BF5" s="49">
        <v>0</v>
      </c>
      <c r="BG5" s="50">
        <v>0</v>
      </c>
      <c r="BH5" s="49">
        <v>15</v>
      </c>
      <c r="BI5" s="50">
        <v>100</v>
      </c>
      <c r="BJ5" s="49">
        <v>15</v>
      </c>
      <c r="BK5" s="49" t="s">
        <v>8205</v>
      </c>
      <c r="BL5" s="49" t="s">
        <v>8205</v>
      </c>
      <c r="BM5" s="49" t="s">
        <v>7895</v>
      </c>
      <c r="BN5" s="49" t="s">
        <v>7895</v>
      </c>
      <c r="BO5" s="49" t="s">
        <v>7896</v>
      </c>
      <c r="BP5" s="49" t="s">
        <v>7896</v>
      </c>
      <c r="BQ5" s="100" t="s">
        <v>8258</v>
      </c>
      <c r="BR5" s="100" t="s">
        <v>8258</v>
      </c>
      <c r="BS5" s="100" t="s">
        <v>8271</v>
      </c>
      <c r="BT5" s="100" t="s">
        <v>8271</v>
      </c>
      <c r="BU5" s="2"/>
      <c r="BV5" s="3"/>
      <c r="BW5" s="3"/>
      <c r="BX5" s="3"/>
      <c r="BY5" s="3"/>
    </row>
    <row r="6" spans="1:77" ht="15">
      <c r="A6" s="65" t="s">
        <v>7843</v>
      </c>
      <c r="B6" s="66"/>
      <c r="C6" s="66" t="s">
        <v>64</v>
      </c>
      <c r="D6" s="67">
        <v>100</v>
      </c>
      <c r="E6" s="106"/>
      <c r="F6" s="89" t="str">
        <f>HYPERLINK("https://pbs.twimg.com/profile_images/686464584312569856/-J1zMfJU_normal.jpg")</f>
        <v>https://pbs.twimg.com/profile_images/686464584312569856/-J1zMfJU_normal.jpg</v>
      </c>
      <c r="G6" s="107"/>
      <c r="H6" s="70" t="s">
        <v>7843</v>
      </c>
      <c r="I6" s="71"/>
      <c r="J6" s="108" t="s">
        <v>159</v>
      </c>
      <c r="K6" s="70" t="s">
        <v>8096</v>
      </c>
      <c r="L6" s="109">
        <v>1</v>
      </c>
      <c r="M6" s="75">
        <v>7054.43212890625</v>
      </c>
      <c r="N6" s="75">
        <v>4237.03076171875</v>
      </c>
      <c r="O6" s="76"/>
      <c r="P6" s="77"/>
      <c r="Q6" s="77"/>
      <c r="R6" s="110"/>
      <c r="S6" s="49">
        <v>0</v>
      </c>
      <c r="T6" s="49">
        <v>1</v>
      </c>
      <c r="U6" s="50">
        <v>0</v>
      </c>
      <c r="V6" s="50">
        <v>0.021277</v>
      </c>
      <c r="W6" s="50">
        <v>0</v>
      </c>
      <c r="X6" s="50">
        <v>0.449244</v>
      </c>
      <c r="Y6" s="50">
        <v>0</v>
      </c>
      <c r="Z6" s="50">
        <v>0</v>
      </c>
      <c r="AA6" s="72">
        <v>6</v>
      </c>
      <c r="AB6" s="72"/>
      <c r="AC6" s="73"/>
      <c r="AD6" s="80" t="s">
        <v>7843</v>
      </c>
      <c r="AE6" s="85" t="s">
        <v>8018</v>
      </c>
      <c r="AF6" s="80">
        <v>1942</v>
      </c>
      <c r="AG6" s="80">
        <v>922</v>
      </c>
      <c r="AH6" s="80">
        <v>12151</v>
      </c>
      <c r="AI6" s="80">
        <v>1702</v>
      </c>
      <c r="AJ6" s="80"/>
      <c r="AK6" s="80" t="s">
        <v>8049</v>
      </c>
      <c r="AL6" s="80" t="s">
        <v>8079</v>
      </c>
      <c r="AM6" s="83" t="str">
        <f>HYPERLINK("https://t.co/IJBzcNgRtZ")</f>
        <v>https://t.co/IJBzcNgRtZ</v>
      </c>
      <c r="AN6" s="80"/>
      <c r="AO6" s="82">
        <v>42080.66747685185</v>
      </c>
      <c r="AP6" s="83" t="str">
        <f>HYPERLINK("https://pbs.twimg.com/profile_banners/3092801741/1571651719")</f>
        <v>https://pbs.twimg.com/profile_banners/3092801741/1571651719</v>
      </c>
      <c r="AQ6" s="80" t="b">
        <v>0</v>
      </c>
      <c r="AR6" s="80" t="b">
        <v>0</v>
      </c>
      <c r="AS6" s="80" t="b">
        <v>1</v>
      </c>
      <c r="AT6" s="80"/>
      <c r="AU6" s="80">
        <v>87</v>
      </c>
      <c r="AV6" s="83" t="str">
        <f>HYPERLINK("https://abs.twimg.com/images/themes/theme1/bg.png")</f>
        <v>https://abs.twimg.com/images/themes/theme1/bg.png</v>
      </c>
      <c r="AW6" s="80" t="b">
        <v>0</v>
      </c>
      <c r="AX6" s="80" t="s">
        <v>286</v>
      </c>
      <c r="AY6" s="83" t="str">
        <f>HYPERLINK("https://twitter.com/masqueunaweb")</f>
        <v>https://twitter.com/masqueunaweb</v>
      </c>
      <c r="AZ6" s="80" t="s">
        <v>66</v>
      </c>
      <c r="BA6" s="79" t="str">
        <f>REPLACE(INDEX(GroupVertices[Group],MATCH(Vertices[[#This Row],[Vertex]],GroupVertices[Vertex],0)),1,1,"")</f>
        <v>1</v>
      </c>
      <c r="BB6" s="49">
        <v>0</v>
      </c>
      <c r="BC6" s="50">
        <v>0</v>
      </c>
      <c r="BD6" s="49">
        <v>0</v>
      </c>
      <c r="BE6" s="50">
        <v>0</v>
      </c>
      <c r="BF6" s="49">
        <v>0</v>
      </c>
      <c r="BG6" s="50">
        <v>0</v>
      </c>
      <c r="BH6" s="49">
        <v>17</v>
      </c>
      <c r="BI6" s="50">
        <v>100</v>
      </c>
      <c r="BJ6" s="49">
        <v>17</v>
      </c>
      <c r="BK6" s="49" t="s">
        <v>8205</v>
      </c>
      <c r="BL6" s="49" t="s">
        <v>8205</v>
      </c>
      <c r="BM6" s="49" t="s">
        <v>7895</v>
      </c>
      <c r="BN6" s="49" t="s">
        <v>7895</v>
      </c>
      <c r="BO6" s="49" t="s">
        <v>7897</v>
      </c>
      <c r="BP6" s="49" t="s">
        <v>7897</v>
      </c>
      <c r="BQ6" s="100" t="s">
        <v>8257</v>
      </c>
      <c r="BR6" s="100" t="s">
        <v>8257</v>
      </c>
      <c r="BS6" s="100" t="s">
        <v>8270</v>
      </c>
      <c r="BT6" s="100" t="s">
        <v>8270</v>
      </c>
      <c r="BU6" s="2"/>
      <c r="BV6" s="3"/>
      <c r="BW6" s="3"/>
      <c r="BX6" s="3"/>
      <c r="BY6" s="3"/>
    </row>
    <row r="7" spans="1:77" ht="15">
      <c r="A7" s="65" t="s">
        <v>7844</v>
      </c>
      <c r="B7" s="66"/>
      <c r="C7" s="66" t="s">
        <v>64</v>
      </c>
      <c r="D7" s="67">
        <v>100</v>
      </c>
      <c r="E7" s="106"/>
      <c r="F7" s="89" t="str">
        <f>HYPERLINK("https://pbs.twimg.com/profile_images/1377529802207412224/nFCsfCmK_normal.jpg")</f>
        <v>https://pbs.twimg.com/profile_images/1377529802207412224/nFCsfCmK_normal.jpg</v>
      </c>
      <c r="G7" s="107"/>
      <c r="H7" s="70" t="s">
        <v>7844</v>
      </c>
      <c r="I7" s="71"/>
      <c r="J7" s="108" t="s">
        <v>159</v>
      </c>
      <c r="K7" s="70" t="s">
        <v>8097</v>
      </c>
      <c r="L7" s="109">
        <v>1</v>
      </c>
      <c r="M7" s="75">
        <v>253.73402404785156</v>
      </c>
      <c r="N7" s="75">
        <v>5185.205078125</v>
      </c>
      <c r="O7" s="76"/>
      <c r="P7" s="77"/>
      <c r="Q7" s="77"/>
      <c r="R7" s="110"/>
      <c r="S7" s="49">
        <v>0</v>
      </c>
      <c r="T7" s="49">
        <v>1</v>
      </c>
      <c r="U7" s="50">
        <v>0</v>
      </c>
      <c r="V7" s="50">
        <v>0.021277</v>
      </c>
      <c r="W7" s="50">
        <v>0</v>
      </c>
      <c r="X7" s="50">
        <v>0.449244</v>
      </c>
      <c r="Y7" s="50">
        <v>0</v>
      </c>
      <c r="Z7" s="50">
        <v>0</v>
      </c>
      <c r="AA7" s="72">
        <v>7</v>
      </c>
      <c r="AB7" s="72"/>
      <c r="AC7" s="73"/>
      <c r="AD7" s="80" t="s">
        <v>7990</v>
      </c>
      <c r="AE7" s="85" t="s">
        <v>8019</v>
      </c>
      <c r="AF7" s="80">
        <v>562</v>
      </c>
      <c r="AG7" s="80">
        <v>513</v>
      </c>
      <c r="AH7" s="80">
        <v>4926</v>
      </c>
      <c r="AI7" s="80">
        <v>1150</v>
      </c>
      <c r="AJ7" s="80"/>
      <c r="AK7" s="80" t="s">
        <v>8050</v>
      </c>
      <c r="AL7" s="80" t="s">
        <v>285</v>
      </c>
      <c r="AM7" s="83" t="str">
        <f>HYPERLINK("https://t.co/ovuEMJaBq3")</f>
        <v>https://t.co/ovuEMJaBq3</v>
      </c>
      <c r="AN7" s="80"/>
      <c r="AO7" s="82">
        <v>44084.7353125</v>
      </c>
      <c r="AP7" s="83" t="str">
        <f>HYPERLINK("https://pbs.twimg.com/profile_banners/1304112048280870915/1626843035")</f>
        <v>https://pbs.twimg.com/profile_banners/1304112048280870915/1626843035</v>
      </c>
      <c r="AQ7" s="80" t="b">
        <v>1</v>
      </c>
      <c r="AR7" s="80" t="b">
        <v>0</v>
      </c>
      <c r="AS7" s="80" t="b">
        <v>0</v>
      </c>
      <c r="AT7" s="80"/>
      <c r="AU7" s="80">
        <v>4</v>
      </c>
      <c r="AV7" s="80"/>
      <c r="AW7" s="80" t="b">
        <v>0</v>
      </c>
      <c r="AX7" s="80" t="s">
        <v>286</v>
      </c>
      <c r="AY7" s="83" t="str">
        <f>HYPERLINK("https://twitter.com/creandoblog")</f>
        <v>https://twitter.com/creandoblog</v>
      </c>
      <c r="AZ7" s="80" t="s">
        <v>66</v>
      </c>
      <c r="BA7" s="79" t="str">
        <f>REPLACE(INDEX(GroupVertices[Group],MATCH(Vertices[[#This Row],[Vertex]],GroupVertices[Vertex],0)),1,1,"")</f>
        <v>1</v>
      </c>
      <c r="BB7" s="49">
        <v>0</v>
      </c>
      <c r="BC7" s="50">
        <v>0</v>
      </c>
      <c r="BD7" s="49">
        <v>0</v>
      </c>
      <c r="BE7" s="50">
        <v>0</v>
      </c>
      <c r="BF7" s="49">
        <v>0</v>
      </c>
      <c r="BG7" s="50">
        <v>0</v>
      </c>
      <c r="BH7" s="49">
        <v>18</v>
      </c>
      <c r="BI7" s="50">
        <v>100</v>
      </c>
      <c r="BJ7" s="49">
        <v>18</v>
      </c>
      <c r="BK7" s="49" t="s">
        <v>8210</v>
      </c>
      <c r="BL7" s="49" t="s">
        <v>8210</v>
      </c>
      <c r="BM7" s="49" t="s">
        <v>7895</v>
      </c>
      <c r="BN7" s="49" t="s">
        <v>7895</v>
      </c>
      <c r="BO7" s="49" t="s">
        <v>7898</v>
      </c>
      <c r="BP7" s="49" t="s">
        <v>7898</v>
      </c>
      <c r="BQ7" s="100" t="s">
        <v>8259</v>
      </c>
      <c r="BR7" s="100" t="s">
        <v>8259</v>
      </c>
      <c r="BS7" s="100" t="s">
        <v>8272</v>
      </c>
      <c r="BT7" s="100" t="s">
        <v>8272</v>
      </c>
      <c r="BU7" s="2"/>
      <c r="BV7" s="3"/>
      <c r="BW7" s="3"/>
      <c r="BX7" s="3"/>
      <c r="BY7" s="3"/>
    </row>
    <row r="8" spans="1:77" ht="15">
      <c r="A8" s="65" t="s">
        <v>7845</v>
      </c>
      <c r="B8" s="66"/>
      <c r="C8" s="66" t="s">
        <v>64</v>
      </c>
      <c r="D8" s="67">
        <v>100</v>
      </c>
      <c r="E8" s="106"/>
      <c r="F8" s="89" t="str">
        <f>HYPERLINK("https://pbs.twimg.com/profile_images/990910239976419328/nUqzDx1A_normal.jpg")</f>
        <v>https://pbs.twimg.com/profile_images/990910239976419328/nUqzDx1A_normal.jpg</v>
      </c>
      <c r="G8" s="107"/>
      <c r="H8" s="70" t="s">
        <v>7845</v>
      </c>
      <c r="I8" s="71"/>
      <c r="J8" s="108" t="s">
        <v>159</v>
      </c>
      <c r="K8" s="70" t="s">
        <v>8098</v>
      </c>
      <c r="L8" s="109">
        <v>1</v>
      </c>
      <c r="M8" s="75">
        <v>5307.79443359375</v>
      </c>
      <c r="N8" s="75">
        <v>1616.3426513671875</v>
      </c>
      <c r="O8" s="76"/>
      <c r="P8" s="77"/>
      <c r="Q8" s="77"/>
      <c r="R8" s="110"/>
      <c r="S8" s="49">
        <v>0</v>
      </c>
      <c r="T8" s="49">
        <v>2</v>
      </c>
      <c r="U8" s="50">
        <v>0</v>
      </c>
      <c r="V8" s="50">
        <v>0.021739</v>
      </c>
      <c r="W8" s="50">
        <v>0</v>
      </c>
      <c r="X8" s="50">
        <v>0.759422</v>
      </c>
      <c r="Y8" s="50">
        <v>0.5</v>
      </c>
      <c r="Z8" s="50">
        <v>0</v>
      </c>
      <c r="AA8" s="72">
        <v>8</v>
      </c>
      <c r="AB8" s="72"/>
      <c r="AC8" s="73"/>
      <c r="AD8" s="80" t="s">
        <v>7991</v>
      </c>
      <c r="AE8" s="85" t="s">
        <v>8020</v>
      </c>
      <c r="AF8" s="80">
        <v>1039</v>
      </c>
      <c r="AG8" s="80">
        <v>889</v>
      </c>
      <c r="AH8" s="80">
        <v>19495</v>
      </c>
      <c r="AI8" s="80">
        <v>7681</v>
      </c>
      <c r="AJ8" s="80"/>
      <c r="AK8" s="80" t="s">
        <v>8051</v>
      </c>
      <c r="AL8" s="80" t="s">
        <v>8080</v>
      </c>
      <c r="AM8" s="83" t="str">
        <f>HYPERLINK("https://t.co/eIeZCOv07Z")</f>
        <v>https://t.co/eIeZCOv07Z</v>
      </c>
      <c r="AN8" s="80"/>
      <c r="AO8" s="82">
        <v>42641.133784722224</v>
      </c>
      <c r="AP8" s="83" t="str">
        <f>HYPERLINK("https://pbs.twimg.com/profile_banners/780968433492062209/1475343149")</f>
        <v>https://pbs.twimg.com/profile_banners/780968433492062209/1475343149</v>
      </c>
      <c r="AQ8" s="80" t="b">
        <v>0</v>
      </c>
      <c r="AR8" s="80" t="b">
        <v>0</v>
      </c>
      <c r="AS8" s="80" t="b">
        <v>0</v>
      </c>
      <c r="AT8" s="80"/>
      <c r="AU8" s="80">
        <v>29</v>
      </c>
      <c r="AV8" s="83" t="str">
        <f>HYPERLINK("https://abs.twimg.com/images/themes/theme1/bg.png")</f>
        <v>https://abs.twimg.com/images/themes/theme1/bg.png</v>
      </c>
      <c r="AW8" s="80" t="b">
        <v>0</v>
      </c>
      <c r="AX8" s="80" t="s">
        <v>286</v>
      </c>
      <c r="AY8" s="83" t="str">
        <f>HYPERLINK("https://twitter.com/esmarketingdigi")</f>
        <v>https://twitter.com/esmarketingdigi</v>
      </c>
      <c r="AZ8" s="80" t="s">
        <v>66</v>
      </c>
      <c r="BA8" s="79" t="str">
        <f>REPLACE(INDEX(GroupVertices[Group],MATCH(Vertices[[#This Row],[Vertex]],GroupVertices[Vertex],0)),1,1,"")</f>
        <v>1</v>
      </c>
      <c r="BB8" s="49">
        <v>0</v>
      </c>
      <c r="BC8" s="50">
        <v>0</v>
      </c>
      <c r="BD8" s="49">
        <v>0</v>
      </c>
      <c r="BE8" s="50">
        <v>0</v>
      </c>
      <c r="BF8" s="49">
        <v>0</v>
      </c>
      <c r="BG8" s="50">
        <v>0</v>
      </c>
      <c r="BH8" s="49">
        <v>21</v>
      </c>
      <c r="BI8" s="50">
        <v>100</v>
      </c>
      <c r="BJ8" s="49">
        <v>21</v>
      </c>
      <c r="BK8" s="49" t="s">
        <v>8205</v>
      </c>
      <c r="BL8" s="49" t="s">
        <v>8205</v>
      </c>
      <c r="BM8" s="49" t="s">
        <v>7895</v>
      </c>
      <c r="BN8" s="49" t="s">
        <v>7895</v>
      </c>
      <c r="BO8" s="49" t="s">
        <v>7897</v>
      </c>
      <c r="BP8" s="49" t="s">
        <v>7897</v>
      </c>
      <c r="BQ8" s="100" t="s">
        <v>8260</v>
      </c>
      <c r="BR8" s="100" t="s">
        <v>8260</v>
      </c>
      <c r="BS8" s="100" t="s">
        <v>8273</v>
      </c>
      <c r="BT8" s="100" t="s">
        <v>8273</v>
      </c>
      <c r="BU8" s="2"/>
      <c r="BV8" s="3"/>
      <c r="BW8" s="3"/>
      <c r="BX8" s="3"/>
      <c r="BY8" s="3"/>
    </row>
    <row r="9" spans="1:77" ht="15">
      <c r="A9" s="65" t="s">
        <v>7847</v>
      </c>
      <c r="B9" s="66"/>
      <c r="C9" s="66" t="s">
        <v>64</v>
      </c>
      <c r="D9" s="67">
        <v>333.33333333333337</v>
      </c>
      <c r="E9" s="106"/>
      <c r="F9" s="89" t="str">
        <f>HYPERLINK("https://pbs.twimg.com/profile_images/1377571982280159232/BLB42K-1_normal.jpg")</f>
        <v>https://pbs.twimg.com/profile_images/1377571982280159232/BLB42K-1_normal.jpg</v>
      </c>
      <c r="G9" s="107"/>
      <c r="H9" s="70" t="s">
        <v>7847</v>
      </c>
      <c r="I9" s="71"/>
      <c r="J9" s="108" t="s">
        <v>159</v>
      </c>
      <c r="K9" s="70" t="s">
        <v>8099</v>
      </c>
      <c r="L9" s="109">
        <v>834.1666666666666</v>
      </c>
      <c r="M9" s="75">
        <v>3903.49658203125</v>
      </c>
      <c r="N9" s="75">
        <v>1655.0159912109375</v>
      </c>
      <c r="O9" s="76"/>
      <c r="P9" s="77"/>
      <c r="Q9" s="77"/>
      <c r="R9" s="110"/>
      <c r="S9" s="49">
        <v>2</v>
      </c>
      <c r="T9" s="49">
        <v>1</v>
      </c>
      <c r="U9" s="50">
        <v>1</v>
      </c>
      <c r="V9" s="50">
        <v>0.022222</v>
      </c>
      <c r="W9" s="50">
        <v>0</v>
      </c>
      <c r="X9" s="50">
        <v>1.094751</v>
      </c>
      <c r="Y9" s="50">
        <v>0.3333333333333333</v>
      </c>
      <c r="Z9" s="50">
        <v>0</v>
      </c>
      <c r="AA9" s="72">
        <v>9</v>
      </c>
      <c r="AB9" s="72"/>
      <c r="AC9" s="73"/>
      <c r="AD9" s="80" t="s">
        <v>7992</v>
      </c>
      <c r="AE9" s="85" t="s">
        <v>8021</v>
      </c>
      <c r="AF9" s="80">
        <v>7639</v>
      </c>
      <c r="AG9" s="80">
        <v>14866</v>
      </c>
      <c r="AH9" s="80">
        <v>20512</v>
      </c>
      <c r="AI9" s="80">
        <v>36937</v>
      </c>
      <c r="AJ9" s="80"/>
      <c r="AK9" s="80" t="s">
        <v>8052</v>
      </c>
      <c r="AL9" s="80" t="s">
        <v>7828</v>
      </c>
      <c r="AM9" s="83" t="str">
        <f>HYPERLINK("https://t.co/HS20wIjbfb")</f>
        <v>https://t.co/HS20wIjbfb</v>
      </c>
      <c r="AN9" s="80"/>
      <c r="AO9" s="82">
        <v>41222.2671412037</v>
      </c>
      <c r="AP9" s="83" t="str">
        <f>HYPERLINK("https://pbs.twimg.com/profile_banners/936235920/1622694800")</f>
        <v>https://pbs.twimg.com/profile_banners/936235920/1622694800</v>
      </c>
      <c r="AQ9" s="80" t="b">
        <v>0</v>
      </c>
      <c r="AR9" s="80" t="b">
        <v>0</v>
      </c>
      <c r="AS9" s="80" t="b">
        <v>0</v>
      </c>
      <c r="AT9" s="80"/>
      <c r="AU9" s="80">
        <v>402</v>
      </c>
      <c r="AV9" s="83" t="str">
        <f>HYPERLINK("https://abs.twimg.com/images/themes/theme1/bg.png")</f>
        <v>https://abs.twimg.com/images/themes/theme1/bg.png</v>
      </c>
      <c r="AW9" s="80" t="b">
        <v>0</v>
      </c>
      <c r="AX9" s="80" t="s">
        <v>286</v>
      </c>
      <c r="AY9" s="83" t="str">
        <f>HYPERLINK("https://twitter.com/esmktdigital")</f>
        <v>https://twitter.com/esmktdigital</v>
      </c>
      <c r="AZ9" s="80" t="s">
        <v>66</v>
      </c>
      <c r="BA9" s="79" t="str">
        <f>REPLACE(INDEX(GroupVertices[Group],MATCH(Vertices[[#This Row],[Vertex]],GroupVertices[Vertex],0)),1,1,"")</f>
        <v>1</v>
      </c>
      <c r="BB9" s="49">
        <v>0</v>
      </c>
      <c r="BC9" s="50">
        <v>0</v>
      </c>
      <c r="BD9" s="49">
        <v>0</v>
      </c>
      <c r="BE9" s="50">
        <v>0</v>
      </c>
      <c r="BF9" s="49">
        <v>0</v>
      </c>
      <c r="BG9" s="50">
        <v>0</v>
      </c>
      <c r="BH9" s="49">
        <v>17</v>
      </c>
      <c r="BI9" s="50">
        <v>100</v>
      </c>
      <c r="BJ9" s="49">
        <v>17</v>
      </c>
      <c r="BK9" s="49" t="s">
        <v>8205</v>
      </c>
      <c r="BL9" s="49" t="s">
        <v>8205</v>
      </c>
      <c r="BM9" s="49" t="s">
        <v>7895</v>
      </c>
      <c r="BN9" s="49" t="s">
        <v>7895</v>
      </c>
      <c r="BO9" s="49" t="s">
        <v>7897</v>
      </c>
      <c r="BP9" s="49" t="s">
        <v>7897</v>
      </c>
      <c r="BQ9" s="100" t="s">
        <v>8257</v>
      </c>
      <c r="BR9" s="100" t="s">
        <v>8257</v>
      </c>
      <c r="BS9" s="100" t="s">
        <v>8270</v>
      </c>
      <c r="BT9" s="100" t="s">
        <v>8270</v>
      </c>
      <c r="BU9" s="2"/>
      <c r="BV9" s="3"/>
      <c r="BW9" s="3"/>
      <c r="BX9" s="3"/>
      <c r="BY9" s="3"/>
    </row>
    <row r="10" spans="1:77" ht="15">
      <c r="A10" s="65" t="s">
        <v>7846</v>
      </c>
      <c r="B10" s="66"/>
      <c r="C10" s="66" t="s">
        <v>64</v>
      </c>
      <c r="D10" s="67">
        <v>100</v>
      </c>
      <c r="E10" s="106"/>
      <c r="F10" s="89" t="str">
        <f>HYPERLINK("https://pbs.twimg.com/profile_images/1183886780992495616/IChAyya2_normal.jpg")</f>
        <v>https://pbs.twimg.com/profile_images/1183886780992495616/IChAyya2_normal.jpg</v>
      </c>
      <c r="G10" s="107"/>
      <c r="H10" s="70" t="s">
        <v>7846</v>
      </c>
      <c r="I10" s="71"/>
      <c r="J10" s="108" t="s">
        <v>159</v>
      </c>
      <c r="K10" s="70" t="s">
        <v>8100</v>
      </c>
      <c r="L10" s="109">
        <v>1</v>
      </c>
      <c r="M10" s="75">
        <v>6571.76708984375</v>
      </c>
      <c r="N10" s="75">
        <v>2247.362060546875</v>
      </c>
      <c r="O10" s="76"/>
      <c r="P10" s="77"/>
      <c r="Q10" s="77"/>
      <c r="R10" s="110"/>
      <c r="S10" s="49">
        <v>0</v>
      </c>
      <c r="T10" s="49">
        <v>1</v>
      </c>
      <c r="U10" s="50">
        <v>0</v>
      </c>
      <c r="V10" s="50">
        <v>0.021277</v>
      </c>
      <c r="W10" s="50">
        <v>0</v>
      </c>
      <c r="X10" s="50">
        <v>0.449244</v>
      </c>
      <c r="Y10" s="50">
        <v>0</v>
      </c>
      <c r="Z10" s="50">
        <v>0</v>
      </c>
      <c r="AA10" s="72">
        <v>10</v>
      </c>
      <c r="AB10" s="72"/>
      <c r="AC10" s="73"/>
      <c r="AD10" s="80" t="s">
        <v>7993</v>
      </c>
      <c r="AE10" s="85" t="s">
        <v>8022</v>
      </c>
      <c r="AF10" s="80">
        <v>1452</v>
      </c>
      <c r="AG10" s="80">
        <v>410</v>
      </c>
      <c r="AH10" s="80">
        <v>11325</v>
      </c>
      <c r="AI10" s="80">
        <v>12069</v>
      </c>
      <c r="AJ10" s="80"/>
      <c r="AK10" s="80" t="s">
        <v>8053</v>
      </c>
      <c r="AL10" s="80" t="s">
        <v>8081</v>
      </c>
      <c r="AM10" s="83" t="str">
        <f>HYPERLINK("https://t.co/BemIsnKKwG")</f>
        <v>https://t.co/BemIsnKKwG</v>
      </c>
      <c r="AN10" s="80"/>
      <c r="AO10" s="82">
        <v>42861.59354166667</v>
      </c>
      <c r="AP10" s="83" t="str">
        <f>HYPERLINK("https://pbs.twimg.com/profile_banners/860860377659322369/1614785726")</f>
        <v>https://pbs.twimg.com/profile_banners/860860377659322369/1614785726</v>
      </c>
      <c r="AQ10" s="80" t="b">
        <v>1</v>
      </c>
      <c r="AR10" s="80" t="b">
        <v>0</v>
      </c>
      <c r="AS10" s="80" t="b">
        <v>1</v>
      </c>
      <c r="AT10" s="80"/>
      <c r="AU10" s="80">
        <v>1</v>
      </c>
      <c r="AV10" s="80"/>
      <c r="AW10" s="80" t="b">
        <v>0</v>
      </c>
      <c r="AX10" s="80" t="s">
        <v>286</v>
      </c>
      <c r="AY10" s="83" t="str">
        <f>HYPERLINK("https://twitter.com/jperezpa26")</f>
        <v>https://twitter.com/jperezpa26</v>
      </c>
      <c r="AZ10" s="80" t="s">
        <v>66</v>
      </c>
      <c r="BA10" s="79" t="str">
        <f>REPLACE(INDEX(GroupVertices[Group],MATCH(Vertices[[#This Row],[Vertex]],GroupVertices[Vertex],0)),1,1,"")</f>
        <v>1</v>
      </c>
      <c r="BB10" s="49">
        <v>0</v>
      </c>
      <c r="BC10" s="50">
        <v>0</v>
      </c>
      <c r="BD10" s="49">
        <v>0</v>
      </c>
      <c r="BE10" s="50">
        <v>0</v>
      </c>
      <c r="BF10" s="49">
        <v>0</v>
      </c>
      <c r="BG10" s="50">
        <v>0</v>
      </c>
      <c r="BH10" s="49">
        <v>17</v>
      </c>
      <c r="BI10" s="50">
        <v>100</v>
      </c>
      <c r="BJ10" s="49">
        <v>17</v>
      </c>
      <c r="BK10" s="49" t="s">
        <v>8205</v>
      </c>
      <c r="BL10" s="49" t="s">
        <v>8205</v>
      </c>
      <c r="BM10" s="49" t="s">
        <v>7895</v>
      </c>
      <c r="BN10" s="49" t="s">
        <v>7895</v>
      </c>
      <c r="BO10" s="49" t="s">
        <v>7897</v>
      </c>
      <c r="BP10" s="49" t="s">
        <v>7897</v>
      </c>
      <c r="BQ10" s="100" t="s">
        <v>8257</v>
      </c>
      <c r="BR10" s="100" t="s">
        <v>8257</v>
      </c>
      <c r="BS10" s="100" t="s">
        <v>8270</v>
      </c>
      <c r="BT10" s="100" t="s">
        <v>8270</v>
      </c>
      <c r="BU10" s="2"/>
      <c r="BV10" s="3"/>
      <c r="BW10" s="3"/>
      <c r="BX10" s="3"/>
      <c r="BY10" s="3"/>
    </row>
    <row r="11" spans="1:77" ht="15">
      <c r="A11" s="65" t="s">
        <v>7848</v>
      </c>
      <c r="B11" s="66"/>
      <c r="C11" s="66" t="s">
        <v>64</v>
      </c>
      <c r="D11" s="67">
        <v>100</v>
      </c>
      <c r="E11" s="106"/>
      <c r="F11" s="89" t="str">
        <f>HYPERLINK("https://pbs.twimg.com/profile_images/1094520390645370880/oM0ryzBJ_normal.jpg")</f>
        <v>https://pbs.twimg.com/profile_images/1094520390645370880/oM0ryzBJ_normal.jpg</v>
      </c>
      <c r="G11" s="107"/>
      <c r="H11" s="70" t="s">
        <v>7848</v>
      </c>
      <c r="I11" s="71"/>
      <c r="J11" s="108" t="s">
        <v>159</v>
      </c>
      <c r="K11" s="70" t="s">
        <v>8101</v>
      </c>
      <c r="L11" s="109">
        <v>1</v>
      </c>
      <c r="M11" s="75">
        <v>2387.192626953125</v>
      </c>
      <c r="N11" s="75">
        <v>726.6268920898438</v>
      </c>
      <c r="O11" s="76"/>
      <c r="P11" s="77"/>
      <c r="Q11" s="77"/>
      <c r="R11" s="110"/>
      <c r="S11" s="49">
        <v>0</v>
      </c>
      <c r="T11" s="49">
        <v>2</v>
      </c>
      <c r="U11" s="50">
        <v>0</v>
      </c>
      <c r="V11" s="50">
        <v>0.021739</v>
      </c>
      <c r="W11" s="50">
        <v>0</v>
      </c>
      <c r="X11" s="50">
        <v>0.759422</v>
      </c>
      <c r="Y11" s="50">
        <v>0.5</v>
      </c>
      <c r="Z11" s="50">
        <v>0</v>
      </c>
      <c r="AA11" s="72">
        <v>11</v>
      </c>
      <c r="AB11" s="72"/>
      <c r="AC11" s="73"/>
      <c r="AD11" s="80" t="s">
        <v>7994</v>
      </c>
      <c r="AE11" s="85" t="s">
        <v>8023</v>
      </c>
      <c r="AF11" s="80">
        <v>4258</v>
      </c>
      <c r="AG11" s="80">
        <v>3374</v>
      </c>
      <c r="AH11" s="80">
        <v>23758</v>
      </c>
      <c r="AI11" s="80">
        <v>18970</v>
      </c>
      <c r="AJ11" s="80"/>
      <c r="AK11" s="80" t="s">
        <v>8054</v>
      </c>
      <c r="AL11" s="80" t="s">
        <v>8082</v>
      </c>
      <c r="AM11" s="83" t="str">
        <f>HYPERLINK("https://t.co/5r3OAmlcRd")</f>
        <v>https://t.co/5r3OAmlcRd</v>
      </c>
      <c r="AN11" s="80"/>
      <c r="AO11" s="82">
        <v>40233.57005787037</v>
      </c>
      <c r="AP11" s="83" t="str">
        <f>HYPERLINK("https://pbs.twimg.com/profile_banners/117081872/1439044823")</f>
        <v>https://pbs.twimg.com/profile_banners/117081872/1439044823</v>
      </c>
      <c r="AQ11" s="80" t="b">
        <v>0</v>
      </c>
      <c r="AR11" s="80" t="b">
        <v>0</v>
      </c>
      <c r="AS11" s="80" t="b">
        <v>0</v>
      </c>
      <c r="AT11" s="80"/>
      <c r="AU11" s="80">
        <v>228</v>
      </c>
      <c r="AV11" s="83" t="str">
        <f>HYPERLINK("https://abs.twimg.com/images/themes/theme9/bg.gif")</f>
        <v>https://abs.twimg.com/images/themes/theme9/bg.gif</v>
      </c>
      <c r="AW11" s="80" t="b">
        <v>0</v>
      </c>
      <c r="AX11" s="80" t="s">
        <v>286</v>
      </c>
      <c r="AY11" s="83" t="str">
        <f>HYPERLINK("https://twitter.com/anayr7")</f>
        <v>https://twitter.com/anayr7</v>
      </c>
      <c r="AZ11" s="80" t="s">
        <v>66</v>
      </c>
      <c r="BA11" s="79" t="str">
        <f>REPLACE(INDEX(GroupVertices[Group],MATCH(Vertices[[#This Row],[Vertex]],GroupVertices[Vertex],0)),1,1,"")</f>
        <v>1</v>
      </c>
      <c r="BB11" s="49">
        <v>0</v>
      </c>
      <c r="BC11" s="50">
        <v>0</v>
      </c>
      <c r="BD11" s="49">
        <v>0</v>
      </c>
      <c r="BE11" s="50">
        <v>0</v>
      </c>
      <c r="BF11" s="49">
        <v>0</v>
      </c>
      <c r="BG11" s="50">
        <v>0</v>
      </c>
      <c r="BH11" s="49">
        <v>17</v>
      </c>
      <c r="BI11" s="50">
        <v>100</v>
      </c>
      <c r="BJ11" s="49">
        <v>17</v>
      </c>
      <c r="BK11" s="49" t="s">
        <v>8205</v>
      </c>
      <c r="BL11" s="49" t="s">
        <v>8205</v>
      </c>
      <c r="BM11" s="49" t="s">
        <v>7895</v>
      </c>
      <c r="BN11" s="49" t="s">
        <v>7895</v>
      </c>
      <c r="BO11" s="49" t="s">
        <v>7897</v>
      </c>
      <c r="BP11" s="49" t="s">
        <v>7897</v>
      </c>
      <c r="BQ11" s="100" t="s">
        <v>8257</v>
      </c>
      <c r="BR11" s="100" t="s">
        <v>8257</v>
      </c>
      <c r="BS11" s="100" t="s">
        <v>8270</v>
      </c>
      <c r="BT11" s="100" t="s">
        <v>8270</v>
      </c>
      <c r="BU11" s="2"/>
      <c r="BV11" s="3"/>
      <c r="BW11" s="3"/>
      <c r="BX11" s="3"/>
      <c r="BY11" s="3"/>
    </row>
    <row r="12" spans="1:77" ht="15">
      <c r="A12" s="65" t="s">
        <v>7849</v>
      </c>
      <c r="B12" s="66"/>
      <c r="C12" s="66" t="s">
        <v>64</v>
      </c>
      <c r="D12" s="67">
        <v>216.66666666666669</v>
      </c>
      <c r="E12" s="106"/>
      <c r="F12" s="89" t="str">
        <f>HYPERLINK("https://pbs.twimg.com/profile_images/1259761009079828480/1Kdk8Qbc_normal.jpg")</f>
        <v>https://pbs.twimg.com/profile_images/1259761009079828480/1Kdk8Qbc_normal.jpg</v>
      </c>
      <c r="G12" s="107"/>
      <c r="H12" s="70" t="s">
        <v>7849</v>
      </c>
      <c r="I12" s="71"/>
      <c r="J12" s="108" t="s">
        <v>159</v>
      </c>
      <c r="K12" s="70" t="s">
        <v>8102</v>
      </c>
      <c r="L12" s="109">
        <v>417.5833333333333</v>
      </c>
      <c r="M12" s="75">
        <v>3976.8935546875</v>
      </c>
      <c r="N12" s="75">
        <v>9540.0390625</v>
      </c>
      <c r="O12" s="76"/>
      <c r="P12" s="77"/>
      <c r="Q12" s="77"/>
      <c r="R12" s="110"/>
      <c r="S12" s="49">
        <v>1</v>
      </c>
      <c r="T12" s="49">
        <v>1</v>
      </c>
      <c r="U12" s="50">
        <v>0</v>
      </c>
      <c r="V12" s="50">
        <v>0.021739</v>
      </c>
      <c r="W12" s="50">
        <v>0</v>
      </c>
      <c r="X12" s="50">
        <v>0.781292</v>
      </c>
      <c r="Y12" s="50">
        <v>0.5</v>
      </c>
      <c r="Z12" s="50">
        <v>0</v>
      </c>
      <c r="AA12" s="72">
        <v>12</v>
      </c>
      <c r="AB12" s="72"/>
      <c r="AC12" s="73"/>
      <c r="AD12" s="80" t="s">
        <v>7995</v>
      </c>
      <c r="AE12" s="85" t="s">
        <v>8024</v>
      </c>
      <c r="AF12" s="80">
        <v>1653</v>
      </c>
      <c r="AG12" s="80">
        <v>1913</v>
      </c>
      <c r="AH12" s="80">
        <v>32646</v>
      </c>
      <c r="AI12" s="80">
        <v>16647</v>
      </c>
      <c r="AJ12" s="80"/>
      <c r="AK12" s="80" t="s">
        <v>8055</v>
      </c>
      <c r="AL12" s="80" t="s">
        <v>8083</v>
      </c>
      <c r="AM12" s="83" t="str">
        <f>HYPERLINK("https://t.co/SQxWEvNkOn")</f>
        <v>https://t.co/SQxWEvNkOn</v>
      </c>
      <c r="AN12" s="80"/>
      <c r="AO12" s="82">
        <v>40389.27707175926</v>
      </c>
      <c r="AP12" s="83" t="str">
        <f>HYPERLINK("https://pbs.twimg.com/profile_banners/172648195/1626427041")</f>
        <v>https://pbs.twimg.com/profile_banners/172648195/1626427041</v>
      </c>
      <c r="AQ12" s="80" t="b">
        <v>0</v>
      </c>
      <c r="AR12" s="80" t="b">
        <v>0</v>
      </c>
      <c r="AS12" s="80" t="b">
        <v>1</v>
      </c>
      <c r="AT12" s="80"/>
      <c r="AU12" s="80">
        <v>170</v>
      </c>
      <c r="AV12" s="83" t="str">
        <f>HYPERLINK("https://abs.twimg.com/images/themes/theme4/bg.gif")</f>
        <v>https://abs.twimg.com/images/themes/theme4/bg.gif</v>
      </c>
      <c r="AW12" s="80" t="b">
        <v>0</v>
      </c>
      <c r="AX12" s="80" t="s">
        <v>286</v>
      </c>
      <c r="AY12" s="83" t="str">
        <f>HYPERLINK("https://twitter.com/richartasanchez")</f>
        <v>https://twitter.com/richartasanchez</v>
      </c>
      <c r="AZ12" s="80" t="s">
        <v>66</v>
      </c>
      <c r="BA12" s="79" t="str">
        <f>REPLACE(INDEX(GroupVertices[Group],MATCH(Vertices[[#This Row],[Vertex]],GroupVertices[Vertex],0)),1,1,"")</f>
        <v>1</v>
      </c>
      <c r="BB12" s="49">
        <v>0</v>
      </c>
      <c r="BC12" s="50">
        <v>0</v>
      </c>
      <c r="BD12" s="49">
        <v>0</v>
      </c>
      <c r="BE12" s="50">
        <v>0</v>
      </c>
      <c r="BF12" s="49">
        <v>0</v>
      </c>
      <c r="BG12" s="50">
        <v>0</v>
      </c>
      <c r="BH12" s="49">
        <v>32</v>
      </c>
      <c r="BI12" s="50">
        <v>100</v>
      </c>
      <c r="BJ12" s="49">
        <v>32</v>
      </c>
      <c r="BK12" s="49" t="s">
        <v>8249</v>
      </c>
      <c r="BL12" s="49" t="s">
        <v>8249</v>
      </c>
      <c r="BM12" s="49" t="s">
        <v>7895</v>
      </c>
      <c r="BN12" s="49" t="s">
        <v>7895</v>
      </c>
      <c r="BO12" s="49" t="s">
        <v>8252</v>
      </c>
      <c r="BP12" s="49" t="s">
        <v>8255</v>
      </c>
      <c r="BQ12" s="100" t="s">
        <v>8261</v>
      </c>
      <c r="BR12" s="100" t="s">
        <v>8268</v>
      </c>
      <c r="BS12" s="100" t="s">
        <v>8274</v>
      </c>
      <c r="BT12" s="100" t="s">
        <v>8280</v>
      </c>
      <c r="BU12" s="2"/>
      <c r="BV12" s="3"/>
      <c r="BW12" s="3"/>
      <c r="BX12" s="3"/>
      <c r="BY12" s="3"/>
    </row>
    <row r="13" spans="1:77" ht="15">
      <c r="A13" s="65" t="s">
        <v>7850</v>
      </c>
      <c r="B13" s="66"/>
      <c r="C13" s="66" t="s">
        <v>64</v>
      </c>
      <c r="D13" s="67">
        <v>100</v>
      </c>
      <c r="E13" s="106"/>
      <c r="F13" s="89" t="str">
        <f>HYPERLINK("https://pbs.twimg.com/profile_images/1411597407536693250/GVcrmUCW_normal.jpg")</f>
        <v>https://pbs.twimg.com/profile_images/1411597407536693250/GVcrmUCW_normal.jpg</v>
      </c>
      <c r="G13" s="107"/>
      <c r="H13" s="70" t="s">
        <v>7850</v>
      </c>
      <c r="I13" s="71"/>
      <c r="J13" s="108" t="s">
        <v>159</v>
      </c>
      <c r="K13" s="70" t="s">
        <v>8103</v>
      </c>
      <c r="L13" s="109">
        <v>1</v>
      </c>
      <c r="M13" s="75">
        <v>2958.2177734375</v>
      </c>
      <c r="N13" s="75">
        <v>9658.125</v>
      </c>
      <c r="O13" s="76"/>
      <c r="P13" s="77"/>
      <c r="Q13" s="77"/>
      <c r="R13" s="110"/>
      <c r="S13" s="49">
        <v>0</v>
      </c>
      <c r="T13" s="49">
        <v>2</v>
      </c>
      <c r="U13" s="50">
        <v>0</v>
      </c>
      <c r="V13" s="50">
        <v>0.021739</v>
      </c>
      <c r="W13" s="50">
        <v>0</v>
      </c>
      <c r="X13" s="50">
        <v>0.781292</v>
      </c>
      <c r="Y13" s="50">
        <v>0.5</v>
      </c>
      <c r="Z13" s="50">
        <v>0</v>
      </c>
      <c r="AA13" s="72">
        <v>13</v>
      </c>
      <c r="AB13" s="72"/>
      <c r="AC13" s="73"/>
      <c r="AD13" s="80" t="s">
        <v>7996</v>
      </c>
      <c r="AE13" s="85" t="s">
        <v>8025</v>
      </c>
      <c r="AF13" s="80">
        <v>12717</v>
      </c>
      <c r="AG13" s="80">
        <v>21935</v>
      </c>
      <c r="AH13" s="80">
        <v>306148</v>
      </c>
      <c r="AI13" s="80">
        <v>441287</v>
      </c>
      <c r="AJ13" s="80"/>
      <c r="AK13" s="80" t="s">
        <v>8056</v>
      </c>
      <c r="AL13" s="80" t="s">
        <v>8084</v>
      </c>
      <c r="AM13" s="83" t="str">
        <f>HYPERLINK("https://t.co/TOm2xzYiGG")</f>
        <v>https://t.co/TOm2xzYiGG</v>
      </c>
      <c r="AN13" s="80"/>
      <c r="AO13" s="82">
        <v>41437.55993055556</v>
      </c>
      <c r="AP13" s="83" t="str">
        <f>HYPERLINK("https://pbs.twimg.com/profile_banners/1510550473/1607032716")</f>
        <v>https://pbs.twimg.com/profile_banners/1510550473/1607032716</v>
      </c>
      <c r="AQ13" s="80" t="b">
        <v>1</v>
      </c>
      <c r="AR13" s="80" t="b">
        <v>0</v>
      </c>
      <c r="AS13" s="80" t="b">
        <v>1</v>
      </c>
      <c r="AT13" s="80"/>
      <c r="AU13" s="80">
        <v>348</v>
      </c>
      <c r="AV13" s="83" t="str">
        <f>HYPERLINK("https://abs.twimg.com/images/themes/theme1/bg.png")</f>
        <v>https://abs.twimg.com/images/themes/theme1/bg.png</v>
      </c>
      <c r="AW13" s="80" t="b">
        <v>0</v>
      </c>
      <c r="AX13" s="80" t="s">
        <v>286</v>
      </c>
      <c r="AY13" s="83" t="str">
        <f>HYPERLINK("https://twitter.com/s_msonia")</f>
        <v>https://twitter.com/s_msonia</v>
      </c>
      <c r="AZ13" s="80" t="s">
        <v>66</v>
      </c>
      <c r="BA13" s="79" t="str">
        <f>REPLACE(INDEX(GroupVertices[Group],MATCH(Vertices[[#This Row],[Vertex]],GroupVertices[Vertex],0)),1,1,"")</f>
        <v>1</v>
      </c>
      <c r="BB13" s="49">
        <v>0</v>
      </c>
      <c r="BC13" s="50">
        <v>0</v>
      </c>
      <c r="BD13" s="49">
        <v>0</v>
      </c>
      <c r="BE13" s="50">
        <v>0</v>
      </c>
      <c r="BF13" s="49">
        <v>0</v>
      </c>
      <c r="BG13" s="50">
        <v>0</v>
      </c>
      <c r="BH13" s="49">
        <v>17</v>
      </c>
      <c r="BI13" s="50">
        <v>100</v>
      </c>
      <c r="BJ13" s="49">
        <v>17</v>
      </c>
      <c r="BK13" s="49" t="s">
        <v>8205</v>
      </c>
      <c r="BL13" s="49" t="s">
        <v>8205</v>
      </c>
      <c r="BM13" s="49" t="s">
        <v>7895</v>
      </c>
      <c r="BN13" s="49" t="s">
        <v>7895</v>
      </c>
      <c r="BO13" s="49" t="s">
        <v>7897</v>
      </c>
      <c r="BP13" s="49" t="s">
        <v>7897</v>
      </c>
      <c r="BQ13" s="100" t="s">
        <v>8257</v>
      </c>
      <c r="BR13" s="100" t="s">
        <v>8257</v>
      </c>
      <c r="BS13" s="100" t="s">
        <v>8270</v>
      </c>
      <c r="BT13" s="100" t="s">
        <v>8270</v>
      </c>
      <c r="BU13" s="2"/>
      <c r="BV13" s="3"/>
      <c r="BW13" s="3"/>
      <c r="BX13" s="3"/>
      <c r="BY13" s="3"/>
    </row>
    <row r="14" spans="1:77" ht="15">
      <c r="A14" s="65" t="s">
        <v>7851</v>
      </c>
      <c r="B14" s="66"/>
      <c r="C14" s="66" t="s">
        <v>64</v>
      </c>
      <c r="D14" s="67">
        <v>100</v>
      </c>
      <c r="E14" s="106"/>
      <c r="F14" s="89" t="str">
        <f>HYPERLINK("https://pbs.twimg.com/profile_images/1105091465758363649/L9590gmE_normal.jpg")</f>
        <v>https://pbs.twimg.com/profile_images/1105091465758363649/L9590gmE_normal.jpg</v>
      </c>
      <c r="G14" s="107"/>
      <c r="H14" s="70" t="s">
        <v>7851</v>
      </c>
      <c r="I14" s="71"/>
      <c r="J14" s="108" t="s">
        <v>159</v>
      </c>
      <c r="K14" s="70" t="s">
        <v>8104</v>
      </c>
      <c r="L14" s="109">
        <v>1</v>
      </c>
      <c r="M14" s="75">
        <v>907.406982421875</v>
      </c>
      <c r="N14" s="75">
        <v>1455.401611328125</v>
      </c>
      <c r="O14" s="76"/>
      <c r="P14" s="77"/>
      <c r="Q14" s="77"/>
      <c r="R14" s="110"/>
      <c r="S14" s="49">
        <v>0</v>
      </c>
      <c r="T14" s="49">
        <v>1</v>
      </c>
      <c r="U14" s="50">
        <v>0</v>
      </c>
      <c r="V14" s="50">
        <v>0.021277</v>
      </c>
      <c r="W14" s="50">
        <v>0</v>
      </c>
      <c r="X14" s="50">
        <v>0.449244</v>
      </c>
      <c r="Y14" s="50">
        <v>0</v>
      </c>
      <c r="Z14" s="50">
        <v>0</v>
      </c>
      <c r="AA14" s="72">
        <v>14</v>
      </c>
      <c r="AB14" s="72"/>
      <c r="AC14" s="73"/>
      <c r="AD14" s="80" t="s">
        <v>7997</v>
      </c>
      <c r="AE14" s="85" t="s">
        <v>8026</v>
      </c>
      <c r="AF14" s="80">
        <v>632</v>
      </c>
      <c r="AG14" s="80">
        <v>875</v>
      </c>
      <c r="AH14" s="80">
        <v>9184</v>
      </c>
      <c r="AI14" s="80">
        <v>1748</v>
      </c>
      <c r="AJ14" s="80"/>
      <c r="AK14" s="80" t="s">
        <v>8057</v>
      </c>
      <c r="AL14" s="80"/>
      <c r="AM14" s="83" t="str">
        <f>HYPERLINK("https://t.co/RNZMJat4rz")</f>
        <v>https://t.co/RNZMJat4rz</v>
      </c>
      <c r="AN14" s="80"/>
      <c r="AO14" s="82">
        <v>43535.54204861111</v>
      </c>
      <c r="AP14" s="83" t="str">
        <f>HYPERLINK("https://pbs.twimg.com/profile_banners/1105091138128658432/1561417444")</f>
        <v>https://pbs.twimg.com/profile_banners/1105091138128658432/1561417444</v>
      </c>
      <c r="AQ14" s="80" t="b">
        <v>1</v>
      </c>
      <c r="AR14" s="80" t="b">
        <v>0</v>
      </c>
      <c r="AS14" s="80" t="b">
        <v>0</v>
      </c>
      <c r="AT14" s="80"/>
      <c r="AU14" s="80">
        <v>8</v>
      </c>
      <c r="AV14" s="80"/>
      <c r="AW14" s="80" t="b">
        <v>0</v>
      </c>
      <c r="AX14" s="80" t="s">
        <v>286</v>
      </c>
      <c r="AY14" s="83" t="str">
        <f>HYPERLINK("https://twitter.com/bloguero_pro")</f>
        <v>https://twitter.com/bloguero_pro</v>
      </c>
      <c r="AZ14" s="80" t="s">
        <v>66</v>
      </c>
      <c r="BA14" s="79" t="str">
        <f>REPLACE(INDEX(GroupVertices[Group],MATCH(Vertices[[#This Row],[Vertex]],GroupVertices[Vertex],0)),1,1,"")</f>
        <v>1</v>
      </c>
      <c r="BB14" s="49">
        <v>0</v>
      </c>
      <c r="BC14" s="50">
        <v>0</v>
      </c>
      <c r="BD14" s="49">
        <v>0</v>
      </c>
      <c r="BE14" s="50">
        <v>0</v>
      </c>
      <c r="BF14" s="49">
        <v>0</v>
      </c>
      <c r="BG14" s="50">
        <v>0</v>
      </c>
      <c r="BH14" s="49">
        <v>17</v>
      </c>
      <c r="BI14" s="50">
        <v>100</v>
      </c>
      <c r="BJ14" s="49">
        <v>17</v>
      </c>
      <c r="BK14" s="49" t="s">
        <v>8205</v>
      </c>
      <c r="BL14" s="49" t="s">
        <v>8205</v>
      </c>
      <c r="BM14" s="49" t="s">
        <v>7895</v>
      </c>
      <c r="BN14" s="49" t="s">
        <v>7895</v>
      </c>
      <c r="BO14" s="49" t="s">
        <v>7897</v>
      </c>
      <c r="BP14" s="49" t="s">
        <v>7897</v>
      </c>
      <c r="BQ14" s="100" t="s">
        <v>8257</v>
      </c>
      <c r="BR14" s="100" t="s">
        <v>8257</v>
      </c>
      <c r="BS14" s="100" t="s">
        <v>8270</v>
      </c>
      <c r="BT14" s="100" t="s">
        <v>8270</v>
      </c>
      <c r="BU14" s="2"/>
      <c r="BV14" s="3"/>
      <c r="BW14" s="3"/>
      <c r="BX14" s="3"/>
      <c r="BY14" s="3"/>
    </row>
    <row r="15" spans="1:77" ht="15">
      <c r="A15" s="65" t="s">
        <v>7852</v>
      </c>
      <c r="B15" s="66"/>
      <c r="C15" s="66" t="s">
        <v>64</v>
      </c>
      <c r="D15" s="67">
        <v>100</v>
      </c>
      <c r="E15" s="106"/>
      <c r="F15" s="89" t="str">
        <f>HYPERLINK("https://pbs.twimg.com/profile_images/1400722074159632389/0pSVmMKI_normal.jpg")</f>
        <v>https://pbs.twimg.com/profile_images/1400722074159632389/0pSVmMKI_normal.jpg</v>
      </c>
      <c r="G15" s="107"/>
      <c r="H15" s="70" t="s">
        <v>7852</v>
      </c>
      <c r="I15" s="71"/>
      <c r="J15" s="108" t="s">
        <v>159</v>
      </c>
      <c r="K15" s="70" t="s">
        <v>8105</v>
      </c>
      <c r="L15" s="109">
        <v>1</v>
      </c>
      <c r="M15" s="75">
        <v>7179.73291015625</v>
      </c>
      <c r="N15" s="75">
        <v>2994.664306640625</v>
      </c>
      <c r="O15" s="76"/>
      <c r="P15" s="77"/>
      <c r="Q15" s="77"/>
      <c r="R15" s="110"/>
      <c r="S15" s="49">
        <v>0</v>
      </c>
      <c r="T15" s="49">
        <v>6</v>
      </c>
      <c r="U15" s="50">
        <v>2</v>
      </c>
      <c r="V15" s="50">
        <v>0.083333</v>
      </c>
      <c r="W15" s="50">
        <v>0.092833</v>
      </c>
      <c r="X15" s="50">
        <v>0.920547</v>
      </c>
      <c r="Y15" s="50">
        <v>0.3333333333333333</v>
      </c>
      <c r="Z15" s="50">
        <v>0</v>
      </c>
      <c r="AA15" s="72">
        <v>15</v>
      </c>
      <c r="AB15" s="72"/>
      <c r="AC15" s="73"/>
      <c r="AD15" s="80" t="s">
        <v>7998</v>
      </c>
      <c r="AE15" s="85" t="s">
        <v>8027</v>
      </c>
      <c r="AF15" s="80">
        <v>608</v>
      </c>
      <c r="AG15" s="80">
        <v>624</v>
      </c>
      <c r="AH15" s="80">
        <v>15521</v>
      </c>
      <c r="AI15" s="80">
        <v>16110</v>
      </c>
      <c r="AJ15" s="80"/>
      <c r="AK15" s="80" t="s">
        <v>8058</v>
      </c>
      <c r="AL15" s="80" t="s">
        <v>284</v>
      </c>
      <c r="AM15" s="83" t="str">
        <f>HYPERLINK("https://t.co/181yQYRKUF")</f>
        <v>https://t.co/181yQYRKUF</v>
      </c>
      <c r="AN15" s="80"/>
      <c r="AO15" s="82">
        <v>42757.545069444444</v>
      </c>
      <c r="AP15" s="83" t="str">
        <f>HYPERLINK("https://pbs.twimg.com/profile_banners/823154473476431872/1616477894")</f>
        <v>https://pbs.twimg.com/profile_banners/823154473476431872/1616477894</v>
      </c>
      <c r="AQ15" s="80" t="b">
        <v>1</v>
      </c>
      <c r="AR15" s="80" t="b">
        <v>0</v>
      </c>
      <c r="AS15" s="80" t="b">
        <v>0</v>
      </c>
      <c r="AT15" s="80"/>
      <c r="AU15" s="80">
        <v>6</v>
      </c>
      <c r="AV15" s="80"/>
      <c r="AW15" s="80" t="b">
        <v>0</v>
      </c>
      <c r="AX15" s="80" t="s">
        <v>286</v>
      </c>
      <c r="AY15" s="83" t="str">
        <f>HYPERLINK("https://twitter.com/shubhamkanwar97")</f>
        <v>https://twitter.com/shubhamkanwar97</v>
      </c>
      <c r="AZ15" s="80" t="s">
        <v>66</v>
      </c>
      <c r="BA15" s="79" t="str">
        <f>REPLACE(INDEX(GroupVertices[Group],MATCH(Vertices[[#This Row],[Vertex]],GroupVertices[Vertex],0)),1,1,"")</f>
        <v>2</v>
      </c>
      <c r="BB15" s="49">
        <v>0</v>
      </c>
      <c r="BC15" s="50">
        <v>0</v>
      </c>
      <c r="BD15" s="49">
        <v>0</v>
      </c>
      <c r="BE15" s="50">
        <v>0</v>
      </c>
      <c r="BF15" s="49">
        <v>0</v>
      </c>
      <c r="BG15" s="50">
        <v>0</v>
      </c>
      <c r="BH15" s="49">
        <v>27</v>
      </c>
      <c r="BI15" s="50">
        <v>100</v>
      </c>
      <c r="BJ15" s="49">
        <v>27</v>
      </c>
      <c r="BK15" s="49"/>
      <c r="BL15" s="49"/>
      <c r="BM15" s="49"/>
      <c r="BN15" s="49"/>
      <c r="BO15" s="49" t="s">
        <v>8220</v>
      </c>
      <c r="BP15" s="49" t="s">
        <v>8220</v>
      </c>
      <c r="BQ15" s="100" t="s">
        <v>8262</v>
      </c>
      <c r="BR15" s="100" t="s">
        <v>8262</v>
      </c>
      <c r="BS15" s="100" t="s">
        <v>8244</v>
      </c>
      <c r="BT15" s="100" t="s">
        <v>8244</v>
      </c>
      <c r="BU15" s="2"/>
      <c r="BV15" s="3"/>
      <c r="BW15" s="3"/>
      <c r="BX15" s="3"/>
      <c r="BY15" s="3"/>
    </row>
    <row r="16" spans="1:77" ht="15">
      <c r="A16" s="65" t="s">
        <v>7869</v>
      </c>
      <c r="B16" s="66"/>
      <c r="C16" s="66" t="s">
        <v>64</v>
      </c>
      <c r="D16" s="67">
        <v>800</v>
      </c>
      <c r="E16" s="106"/>
      <c r="F16" s="89" t="str">
        <f>HYPERLINK("https://pbs.twimg.com/profile_images/1411605452404764673/EbL7794d_normal.jpg")</f>
        <v>https://pbs.twimg.com/profile_images/1411605452404764673/EbL7794d_normal.jpg</v>
      </c>
      <c r="G16" s="107"/>
      <c r="H16" s="70" t="s">
        <v>7869</v>
      </c>
      <c r="I16" s="71"/>
      <c r="J16" s="108" t="s">
        <v>75</v>
      </c>
      <c r="K16" s="70" t="s">
        <v>8106</v>
      </c>
      <c r="L16" s="109">
        <v>2500.5</v>
      </c>
      <c r="M16" s="75">
        <v>9397.494140625</v>
      </c>
      <c r="N16" s="75">
        <v>7001.4951171875</v>
      </c>
      <c r="O16" s="76"/>
      <c r="P16" s="77"/>
      <c r="Q16" s="77"/>
      <c r="R16" s="110"/>
      <c r="S16" s="49">
        <v>6</v>
      </c>
      <c r="T16" s="49">
        <v>0</v>
      </c>
      <c r="U16" s="50">
        <v>2</v>
      </c>
      <c r="V16" s="50">
        <v>0.083333</v>
      </c>
      <c r="W16" s="50">
        <v>0.092833</v>
      </c>
      <c r="X16" s="50">
        <v>0.920547</v>
      </c>
      <c r="Y16" s="50">
        <v>0.3333333333333333</v>
      </c>
      <c r="Z16" s="50">
        <v>0</v>
      </c>
      <c r="AA16" s="72">
        <v>16</v>
      </c>
      <c r="AB16" s="72"/>
      <c r="AC16" s="73"/>
      <c r="AD16" s="80" t="s">
        <v>7999</v>
      </c>
      <c r="AE16" s="85" t="s">
        <v>8028</v>
      </c>
      <c r="AF16" s="80">
        <v>776</v>
      </c>
      <c r="AG16" s="80">
        <v>2435</v>
      </c>
      <c r="AH16" s="80">
        <v>4963</v>
      </c>
      <c r="AI16" s="80">
        <v>3313</v>
      </c>
      <c r="AJ16" s="80"/>
      <c r="AK16" s="80" t="s">
        <v>8059</v>
      </c>
      <c r="AL16" s="80" t="s">
        <v>8085</v>
      </c>
      <c r="AM16" s="83" t="str">
        <f>HYPERLINK("https://t.co/IHQGubMa9B")</f>
        <v>https://t.co/IHQGubMa9B</v>
      </c>
      <c r="AN16" s="80"/>
      <c r="AO16" s="82">
        <v>42068.034317129626</v>
      </c>
      <c r="AP16" s="83" t="str">
        <f>HYPERLINK("https://pbs.twimg.com/profile_banners/3071324950/1625387942")</f>
        <v>https://pbs.twimg.com/profile_banners/3071324950/1625387942</v>
      </c>
      <c r="AQ16" s="80" t="b">
        <v>1</v>
      </c>
      <c r="AR16" s="80" t="b">
        <v>0</v>
      </c>
      <c r="AS16" s="80" t="b">
        <v>0</v>
      </c>
      <c r="AT16" s="80"/>
      <c r="AU16" s="80">
        <v>526</v>
      </c>
      <c r="AV16" s="83" t="str">
        <f>HYPERLINK("https://abs.twimg.com/images/themes/theme1/bg.png")</f>
        <v>https://abs.twimg.com/images/themes/theme1/bg.png</v>
      </c>
      <c r="AW16" s="80" t="b">
        <v>0</v>
      </c>
      <c r="AX16" s="80" t="s">
        <v>286</v>
      </c>
      <c r="AY16" s="83" t="str">
        <f>HYPERLINK("https://twitter.com/iotslam")</f>
        <v>https://twitter.com/iotslam</v>
      </c>
      <c r="AZ16" s="80" t="s">
        <v>65</v>
      </c>
      <c r="BA16" s="79"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7870</v>
      </c>
      <c r="B17" s="66"/>
      <c r="C17" s="66" t="s">
        <v>64</v>
      </c>
      <c r="D17" s="67">
        <v>800</v>
      </c>
      <c r="E17" s="106"/>
      <c r="F17" s="89" t="str">
        <f>HYPERLINK("https://pbs.twimg.com/profile_images/1035465638406500352/CXMfnWPV_normal.jpg")</f>
        <v>https://pbs.twimg.com/profile_images/1035465638406500352/CXMfnWPV_normal.jpg</v>
      </c>
      <c r="G17" s="107"/>
      <c r="H17" s="70" t="s">
        <v>7870</v>
      </c>
      <c r="I17" s="71"/>
      <c r="J17" s="108" t="s">
        <v>75</v>
      </c>
      <c r="K17" s="70" t="s">
        <v>8107</v>
      </c>
      <c r="L17" s="109">
        <v>2500.5</v>
      </c>
      <c r="M17" s="75">
        <v>8390.6025390625</v>
      </c>
      <c r="N17" s="75">
        <v>808.084228515625</v>
      </c>
      <c r="O17" s="76"/>
      <c r="P17" s="77"/>
      <c r="Q17" s="77"/>
      <c r="R17" s="110"/>
      <c r="S17" s="49">
        <v>6</v>
      </c>
      <c r="T17" s="49">
        <v>0</v>
      </c>
      <c r="U17" s="50">
        <v>2</v>
      </c>
      <c r="V17" s="50">
        <v>0.083333</v>
      </c>
      <c r="W17" s="50">
        <v>0.092833</v>
      </c>
      <c r="X17" s="50">
        <v>0.920547</v>
      </c>
      <c r="Y17" s="50">
        <v>0.3333333333333333</v>
      </c>
      <c r="Z17" s="50">
        <v>0</v>
      </c>
      <c r="AA17" s="72">
        <v>17</v>
      </c>
      <c r="AB17" s="72"/>
      <c r="AC17" s="73"/>
      <c r="AD17" s="80" t="s">
        <v>8000</v>
      </c>
      <c r="AE17" s="85" t="s">
        <v>8029</v>
      </c>
      <c r="AF17" s="80">
        <v>152</v>
      </c>
      <c r="AG17" s="80">
        <v>45147</v>
      </c>
      <c r="AH17" s="80">
        <v>14667</v>
      </c>
      <c r="AI17" s="80">
        <v>19394</v>
      </c>
      <c r="AJ17" s="80"/>
      <c r="AK17" s="80" t="s">
        <v>8060</v>
      </c>
      <c r="AL17" s="80" t="s">
        <v>7827</v>
      </c>
      <c r="AM17" s="83" t="str">
        <f>HYPERLINK("https://t.co/BY0s1MgLR3")</f>
        <v>https://t.co/BY0s1MgLR3</v>
      </c>
      <c r="AN17" s="80"/>
      <c r="AO17" s="82">
        <v>40288.539189814815</v>
      </c>
      <c r="AP17" s="83" t="str">
        <f>HYPERLINK("https://pbs.twimg.com/profile_banners/135138822/1624315593")</f>
        <v>https://pbs.twimg.com/profile_banners/135138822/1624315593</v>
      </c>
      <c r="AQ17" s="80" t="b">
        <v>0</v>
      </c>
      <c r="AR17" s="80" t="b">
        <v>0</v>
      </c>
      <c r="AS17" s="80" t="b">
        <v>1</v>
      </c>
      <c r="AT17" s="80"/>
      <c r="AU17" s="80">
        <v>1420</v>
      </c>
      <c r="AV17" s="83" t="str">
        <f>HYPERLINK("https://abs.twimg.com/images/themes/theme1/bg.png")</f>
        <v>https://abs.twimg.com/images/themes/theme1/bg.png</v>
      </c>
      <c r="AW17" s="80" t="b">
        <v>1</v>
      </c>
      <c r="AX17" s="80" t="s">
        <v>286</v>
      </c>
      <c r="AY17" s="83" t="str">
        <f>HYPERLINK("https://twitter.com/iotchannel")</f>
        <v>https://twitter.com/iotchannel</v>
      </c>
      <c r="AZ17" s="80" t="s">
        <v>65</v>
      </c>
      <c r="BA17" s="79"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7871</v>
      </c>
      <c r="B18" s="66"/>
      <c r="C18" s="66" t="s">
        <v>64</v>
      </c>
      <c r="D18" s="67">
        <v>800</v>
      </c>
      <c r="E18" s="106"/>
      <c r="F18" s="89" t="str">
        <f>HYPERLINK("https://pbs.twimg.com/profile_images/1111181503201988612/Qst7fSdW_normal.png")</f>
        <v>https://pbs.twimg.com/profile_images/1111181503201988612/Qst7fSdW_normal.png</v>
      </c>
      <c r="G18" s="107"/>
      <c r="H18" s="70" t="s">
        <v>7871</v>
      </c>
      <c r="I18" s="71"/>
      <c r="J18" s="108" t="s">
        <v>75</v>
      </c>
      <c r="K18" s="70" t="s">
        <v>8108</v>
      </c>
      <c r="L18" s="109">
        <v>2500.5</v>
      </c>
      <c r="M18" s="75">
        <v>7314.44775390625</v>
      </c>
      <c r="N18" s="75">
        <v>5848.65576171875</v>
      </c>
      <c r="O18" s="76"/>
      <c r="P18" s="77"/>
      <c r="Q18" s="77"/>
      <c r="R18" s="110"/>
      <c r="S18" s="49">
        <v>6</v>
      </c>
      <c r="T18" s="49">
        <v>0</v>
      </c>
      <c r="U18" s="50">
        <v>2</v>
      </c>
      <c r="V18" s="50">
        <v>0.083333</v>
      </c>
      <c r="W18" s="50">
        <v>0.092833</v>
      </c>
      <c r="X18" s="50">
        <v>0.920547</v>
      </c>
      <c r="Y18" s="50">
        <v>0.3333333333333333</v>
      </c>
      <c r="Z18" s="50">
        <v>0</v>
      </c>
      <c r="AA18" s="72">
        <v>18</v>
      </c>
      <c r="AB18" s="72"/>
      <c r="AC18" s="73"/>
      <c r="AD18" s="80" t="s">
        <v>8001</v>
      </c>
      <c r="AE18" s="85" t="s">
        <v>8030</v>
      </c>
      <c r="AF18" s="80">
        <v>200</v>
      </c>
      <c r="AG18" s="80">
        <v>2240</v>
      </c>
      <c r="AH18" s="80">
        <v>3215</v>
      </c>
      <c r="AI18" s="80">
        <v>4138</v>
      </c>
      <c r="AJ18" s="80"/>
      <c r="AK18" s="80" t="s">
        <v>8061</v>
      </c>
      <c r="AL18" s="80" t="s">
        <v>7827</v>
      </c>
      <c r="AM18" s="83" t="str">
        <f>HYPERLINK("https://t.co/YCYRbspPnB")</f>
        <v>https://t.co/YCYRbspPnB</v>
      </c>
      <c r="AN18" s="80"/>
      <c r="AO18" s="82">
        <v>42993.64538194444</v>
      </c>
      <c r="AP18" s="83" t="str">
        <f>HYPERLINK("https://pbs.twimg.com/profile_banners/908714359135854592/1623677391")</f>
        <v>https://pbs.twimg.com/profile_banners/908714359135854592/1623677391</v>
      </c>
      <c r="AQ18" s="80" t="b">
        <v>1</v>
      </c>
      <c r="AR18" s="80" t="b">
        <v>0</v>
      </c>
      <c r="AS18" s="80" t="b">
        <v>1</v>
      </c>
      <c r="AT18" s="80"/>
      <c r="AU18" s="80">
        <v>31</v>
      </c>
      <c r="AV18" s="80"/>
      <c r="AW18" s="80" t="b">
        <v>0</v>
      </c>
      <c r="AX18" s="80" t="s">
        <v>286</v>
      </c>
      <c r="AY18" s="83" t="str">
        <f>HYPERLINK("https://twitter.com/iotcommunity")</f>
        <v>https://twitter.com/iotcommunity</v>
      </c>
      <c r="AZ18" s="80" t="s">
        <v>65</v>
      </c>
      <c r="BA18" s="79"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7872</v>
      </c>
      <c r="B19" s="66"/>
      <c r="C19" s="66" t="s">
        <v>64</v>
      </c>
      <c r="D19" s="67">
        <v>800</v>
      </c>
      <c r="E19" s="106"/>
      <c r="F19" s="89" t="str">
        <f>HYPERLINK("https://pbs.twimg.com/profile_images/1074763922421440514/LMjX99Kl_normal.jpg")</f>
        <v>https://pbs.twimg.com/profile_images/1074763922421440514/LMjX99Kl_normal.jpg</v>
      </c>
      <c r="G19" s="107"/>
      <c r="H19" s="70" t="s">
        <v>7872</v>
      </c>
      <c r="I19" s="71"/>
      <c r="J19" s="108" t="s">
        <v>75</v>
      </c>
      <c r="K19" s="70" t="s">
        <v>8109</v>
      </c>
      <c r="L19" s="109">
        <v>2500.5</v>
      </c>
      <c r="M19" s="75">
        <v>7884.26806640625</v>
      </c>
      <c r="N19" s="75">
        <v>8483.4814453125</v>
      </c>
      <c r="O19" s="76"/>
      <c r="P19" s="77"/>
      <c r="Q19" s="77"/>
      <c r="R19" s="110"/>
      <c r="S19" s="49">
        <v>6</v>
      </c>
      <c r="T19" s="49">
        <v>0</v>
      </c>
      <c r="U19" s="50">
        <v>2</v>
      </c>
      <c r="V19" s="50">
        <v>0.083333</v>
      </c>
      <c r="W19" s="50">
        <v>0.092833</v>
      </c>
      <c r="X19" s="50">
        <v>0.920547</v>
      </c>
      <c r="Y19" s="50">
        <v>0.3333333333333333</v>
      </c>
      <c r="Z19" s="50">
        <v>0</v>
      </c>
      <c r="AA19" s="72">
        <v>19</v>
      </c>
      <c r="AB19" s="72"/>
      <c r="AC19" s="73"/>
      <c r="AD19" s="80" t="s">
        <v>8002</v>
      </c>
      <c r="AE19" s="85" t="s">
        <v>8031</v>
      </c>
      <c r="AF19" s="80">
        <v>38590</v>
      </c>
      <c r="AG19" s="80">
        <v>57274</v>
      </c>
      <c r="AH19" s="80">
        <v>51264</v>
      </c>
      <c r="AI19" s="80">
        <v>40323</v>
      </c>
      <c r="AJ19" s="80"/>
      <c r="AK19" s="80" t="s">
        <v>8062</v>
      </c>
      <c r="AL19" s="80" t="s">
        <v>8086</v>
      </c>
      <c r="AM19" s="83" t="str">
        <f>HYPERLINK("https://t.co/544tXcmFyp")</f>
        <v>https://t.co/544tXcmFyp</v>
      </c>
      <c r="AN19" s="80"/>
      <c r="AO19" s="82">
        <v>40760.018912037034</v>
      </c>
      <c r="AP19" s="83" t="str">
        <f>HYPERLINK("https://pbs.twimg.com/profile_banners/348783600/1606188809")</f>
        <v>https://pbs.twimg.com/profile_banners/348783600/1606188809</v>
      </c>
      <c r="AQ19" s="80" t="b">
        <v>0</v>
      </c>
      <c r="AR19" s="80" t="b">
        <v>0</v>
      </c>
      <c r="AS19" s="80" t="b">
        <v>0</v>
      </c>
      <c r="AT19" s="80"/>
      <c r="AU19" s="80">
        <v>1851</v>
      </c>
      <c r="AV19" s="83" t="str">
        <f>HYPERLINK("https://abs.twimg.com/images/themes/theme1/bg.png")</f>
        <v>https://abs.twimg.com/images/themes/theme1/bg.png</v>
      </c>
      <c r="AW19" s="80" t="b">
        <v>0</v>
      </c>
      <c r="AX19" s="80" t="s">
        <v>286</v>
      </c>
      <c r="AY19" s="83" t="str">
        <f>HYPERLINK("https://twitter.com/kred")</f>
        <v>https://twitter.com/kred</v>
      </c>
      <c r="AZ19" s="80" t="s">
        <v>65</v>
      </c>
      <c r="BA19" s="79"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7863</v>
      </c>
      <c r="B20" s="66"/>
      <c r="C20" s="66" t="s">
        <v>64</v>
      </c>
      <c r="D20" s="67">
        <v>683.3333333333334</v>
      </c>
      <c r="E20" s="106"/>
      <c r="F20" s="89" t="str">
        <f>HYPERLINK("https://pbs.twimg.com/profile_images/1323219034230444032/dZdxDJNv_normal.jpg")</f>
        <v>https://pbs.twimg.com/profile_images/1323219034230444032/dZdxDJNv_normal.jpg</v>
      </c>
      <c r="G20" s="107"/>
      <c r="H20" s="70" t="s">
        <v>7863</v>
      </c>
      <c r="I20" s="71"/>
      <c r="J20" s="108" t="s">
        <v>75</v>
      </c>
      <c r="K20" s="70" t="s">
        <v>8110</v>
      </c>
      <c r="L20" s="109">
        <v>2083.9166666666665</v>
      </c>
      <c r="M20" s="75">
        <v>8722.2646484375</v>
      </c>
      <c r="N20" s="75">
        <v>5917.349609375</v>
      </c>
      <c r="O20" s="76"/>
      <c r="P20" s="77"/>
      <c r="Q20" s="77"/>
      <c r="R20" s="110"/>
      <c r="S20" s="49">
        <v>5</v>
      </c>
      <c r="T20" s="49">
        <v>5</v>
      </c>
      <c r="U20" s="50">
        <v>4</v>
      </c>
      <c r="V20" s="50">
        <v>0.111111</v>
      </c>
      <c r="W20" s="50">
        <v>0.128667</v>
      </c>
      <c r="X20" s="50">
        <v>1.317736</v>
      </c>
      <c r="Y20" s="50">
        <v>0.3333333333333333</v>
      </c>
      <c r="Z20" s="50">
        <v>0.1111111111111111</v>
      </c>
      <c r="AA20" s="72">
        <v>20</v>
      </c>
      <c r="AB20" s="72"/>
      <c r="AC20" s="73"/>
      <c r="AD20" s="80" t="s">
        <v>8003</v>
      </c>
      <c r="AE20" s="85" t="s">
        <v>8032</v>
      </c>
      <c r="AF20" s="80">
        <v>6217</v>
      </c>
      <c r="AG20" s="80">
        <v>6917</v>
      </c>
      <c r="AH20" s="80">
        <v>63657</v>
      </c>
      <c r="AI20" s="80">
        <v>74241</v>
      </c>
      <c r="AJ20" s="80"/>
      <c r="AK20" s="80" t="s">
        <v>8063</v>
      </c>
      <c r="AL20" s="80" t="s">
        <v>285</v>
      </c>
      <c r="AM20" s="83" t="str">
        <f>HYPERLINK("https://t.co/TfBIC8HdWR")</f>
        <v>https://t.co/TfBIC8HdWR</v>
      </c>
      <c r="AN20" s="80"/>
      <c r="AO20" s="82">
        <v>40704.514189814814</v>
      </c>
      <c r="AP20" s="83" t="str">
        <f>HYPERLINK("https://pbs.twimg.com/profile_banners/314535201/1614934426")</f>
        <v>https://pbs.twimg.com/profile_banners/314535201/1614934426</v>
      </c>
      <c r="AQ20" s="80" t="b">
        <v>0</v>
      </c>
      <c r="AR20" s="80" t="b">
        <v>0</v>
      </c>
      <c r="AS20" s="80" t="b">
        <v>0</v>
      </c>
      <c r="AT20" s="80"/>
      <c r="AU20" s="80">
        <v>242</v>
      </c>
      <c r="AV20" s="83" t="str">
        <f>HYPERLINK("https://abs.twimg.com/images/themes/theme1/bg.png")</f>
        <v>https://abs.twimg.com/images/themes/theme1/bg.png</v>
      </c>
      <c r="AW20" s="80" t="b">
        <v>0</v>
      </c>
      <c r="AX20" s="80" t="s">
        <v>286</v>
      </c>
      <c r="AY20" s="83" t="str">
        <f>HYPERLINK("https://twitter.com/albertoemachado")</f>
        <v>https://twitter.com/albertoemachado</v>
      </c>
      <c r="AZ20" s="80" t="s">
        <v>66</v>
      </c>
      <c r="BA20" s="79" t="str">
        <f>REPLACE(INDEX(GroupVertices[Group],MATCH(Vertices[[#This Row],[Vertex]],GroupVertices[Vertex],0)),1,1,"")</f>
        <v>2</v>
      </c>
      <c r="BB20" s="49">
        <v>0</v>
      </c>
      <c r="BC20" s="50">
        <v>0</v>
      </c>
      <c r="BD20" s="49">
        <v>0</v>
      </c>
      <c r="BE20" s="50">
        <v>0</v>
      </c>
      <c r="BF20" s="49">
        <v>0</v>
      </c>
      <c r="BG20" s="50">
        <v>0</v>
      </c>
      <c r="BH20" s="49">
        <v>81</v>
      </c>
      <c r="BI20" s="50">
        <v>100</v>
      </c>
      <c r="BJ20" s="49">
        <v>81</v>
      </c>
      <c r="BK20" s="49"/>
      <c r="BL20" s="49"/>
      <c r="BM20" s="49"/>
      <c r="BN20" s="49"/>
      <c r="BO20" s="49" t="s">
        <v>8220</v>
      </c>
      <c r="BP20" s="49" t="s">
        <v>8220</v>
      </c>
      <c r="BQ20" s="100" t="s">
        <v>8262</v>
      </c>
      <c r="BR20" s="100" t="s">
        <v>8262</v>
      </c>
      <c r="BS20" s="100" t="s">
        <v>8244</v>
      </c>
      <c r="BT20" s="100" t="s">
        <v>8244</v>
      </c>
      <c r="BU20" s="2"/>
      <c r="BV20" s="3"/>
      <c r="BW20" s="3"/>
      <c r="BX20" s="3"/>
      <c r="BY20" s="3"/>
    </row>
    <row r="21" spans="1:77" ht="15">
      <c r="A21" s="65" t="s">
        <v>7864</v>
      </c>
      <c r="B21" s="66"/>
      <c r="C21" s="66" t="s">
        <v>64</v>
      </c>
      <c r="D21" s="67">
        <v>683.3333333333334</v>
      </c>
      <c r="E21" s="106"/>
      <c r="F21" s="89" t="str">
        <f>HYPERLINK("https://pbs.twimg.com/profile_images/1361638888427683840/HqNlplM__normal.jpg")</f>
        <v>https://pbs.twimg.com/profile_images/1361638888427683840/HqNlplM__normal.jpg</v>
      </c>
      <c r="G21" s="107"/>
      <c r="H21" s="70" t="s">
        <v>7864</v>
      </c>
      <c r="I21" s="71"/>
      <c r="J21" s="108" t="s">
        <v>75</v>
      </c>
      <c r="K21" s="70" t="s">
        <v>8111</v>
      </c>
      <c r="L21" s="109">
        <v>2083.9166666666665</v>
      </c>
      <c r="M21" s="75">
        <v>8328.0302734375</v>
      </c>
      <c r="N21" s="75">
        <v>4083.898193359375</v>
      </c>
      <c r="O21" s="76"/>
      <c r="P21" s="77"/>
      <c r="Q21" s="77"/>
      <c r="R21" s="110"/>
      <c r="S21" s="49">
        <v>5</v>
      </c>
      <c r="T21" s="49">
        <v>5</v>
      </c>
      <c r="U21" s="50">
        <v>4</v>
      </c>
      <c r="V21" s="50">
        <v>0.111111</v>
      </c>
      <c r="W21" s="50">
        <v>0.128667</v>
      </c>
      <c r="X21" s="50">
        <v>1.317736</v>
      </c>
      <c r="Y21" s="50">
        <v>0.3333333333333333</v>
      </c>
      <c r="Z21" s="50">
        <v>0.1111111111111111</v>
      </c>
      <c r="AA21" s="72">
        <v>21</v>
      </c>
      <c r="AB21" s="72"/>
      <c r="AC21" s="73"/>
      <c r="AD21" s="80" t="s">
        <v>8004</v>
      </c>
      <c r="AE21" s="85" t="s">
        <v>8033</v>
      </c>
      <c r="AF21" s="80">
        <v>6442</v>
      </c>
      <c r="AG21" s="80">
        <v>5983</v>
      </c>
      <c r="AH21" s="80">
        <v>43582</v>
      </c>
      <c r="AI21" s="80">
        <v>31069</v>
      </c>
      <c r="AJ21" s="80"/>
      <c r="AK21" s="80" t="s">
        <v>8064</v>
      </c>
      <c r="AL21" s="80" t="s">
        <v>8087</v>
      </c>
      <c r="AM21" s="83" t="str">
        <f>HYPERLINK("https://t.co/oyq3TqnsCW")</f>
        <v>https://t.co/oyq3TqnsCW</v>
      </c>
      <c r="AN21" s="80"/>
      <c r="AO21" s="82">
        <v>41346.55533564815</v>
      </c>
      <c r="AP21" s="83" t="str">
        <f>HYPERLINK("https://pbs.twimg.com/profile_banners/1264433760/1613476477")</f>
        <v>https://pbs.twimg.com/profile_banners/1264433760/1613476477</v>
      </c>
      <c r="AQ21" s="80" t="b">
        <v>0</v>
      </c>
      <c r="AR21" s="80" t="b">
        <v>0</v>
      </c>
      <c r="AS21" s="80" t="b">
        <v>0</v>
      </c>
      <c r="AT21" s="80"/>
      <c r="AU21" s="80">
        <v>112</v>
      </c>
      <c r="AV21" s="83" t="str">
        <f>HYPERLINK("https://abs.twimg.com/images/themes/theme11/bg.gif")</f>
        <v>https://abs.twimg.com/images/themes/theme11/bg.gif</v>
      </c>
      <c r="AW21" s="80" t="b">
        <v>0</v>
      </c>
      <c r="AX21" s="80" t="s">
        <v>286</v>
      </c>
      <c r="AY21" s="83" t="str">
        <f>HYPERLINK("https://twitter.com/eli_krumova")</f>
        <v>https://twitter.com/eli_krumova</v>
      </c>
      <c r="AZ21" s="80" t="s">
        <v>66</v>
      </c>
      <c r="BA21" s="79" t="str">
        <f>REPLACE(INDEX(GroupVertices[Group],MATCH(Vertices[[#This Row],[Vertex]],GroupVertices[Vertex],0)),1,1,"")</f>
        <v>2</v>
      </c>
      <c r="BB21" s="49">
        <v>0</v>
      </c>
      <c r="BC21" s="50">
        <v>0</v>
      </c>
      <c r="BD21" s="49">
        <v>0</v>
      </c>
      <c r="BE21" s="50">
        <v>0</v>
      </c>
      <c r="BF21" s="49">
        <v>0</v>
      </c>
      <c r="BG21" s="50">
        <v>0</v>
      </c>
      <c r="BH21" s="49">
        <v>243</v>
      </c>
      <c r="BI21" s="50">
        <v>100</v>
      </c>
      <c r="BJ21" s="49">
        <v>243</v>
      </c>
      <c r="BK21" s="49"/>
      <c r="BL21" s="49"/>
      <c r="BM21" s="49"/>
      <c r="BN21" s="49"/>
      <c r="BO21" s="49" t="s">
        <v>8220</v>
      </c>
      <c r="BP21" s="49" t="s">
        <v>8220</v>
      </c>
      <c r="BQ21" s="100" t="s">
        <v>8262</v>
      </c>
      <c r="BR21" s="100" t="s">
        <v>8262</v>
      </c>
      <c r="BS21" s="100" t="s">
        <v>8244</v>
      </c>
      <c r="BT21" s="100" t="s">
        <v>8244</v>
      </c>
      <c r="BU21" s="2"/>
      <c r="BV21" s="3"/>
      <c r="BW21" s="3"/>
      <c r="BX21" s="3"/>
      <c r="BY21" s="3"/>
    </row>
    <row r="22" spans="1:77" ht="15">
      <c r="A22" s="65" t="s">
        <v>7853</v>
      </c>
      <c r="B22" s="66"/>
      <c r="C22" s="66" t="s">
        <v>64</v>
      </c>
      <c r="D22" s="67">
        <v>100</v>
      </c>
      <c r="E22" s="106"/>
      <c r="F22" s="89" t="str">
        <f>HYPERLINK("https://pbs.twimg.com/profile_images/988793246921969664/QTNZvpXf_normal.jpg")</f>
        <v>https://pbs.twimg.com/profile_images/988793246921969664/QTNZvpXf_normal.jpg</v>
      </c>
      <c r="G22" s="107"/>
      <c r="H22" s="70" t="s">
        <v>7853</v>
      </c>
      <c r="I22" s="71"/>
      <c r="J22" s="108" t="s">
        <v>159</v>
      </c>
      <c r="K22" s="70" t="s">
        <v>8112</v>
      </c>
      <c r="L22" s="109">
        <v>1</v>
      </c>
      <c r="M22" s="75">
        <v>4958.22021484375</v>
      </c>
      <c r="N22" s="75">
        <v>340.875</v>
      </c>
      <c r="O22" s="76"/>
      <c r="P22" s="77"/>
      <c r="Q22" s="77"/>
      <c r="R22" s="110"/>
      <c r="S22" s="49">
        <v>0</v>
      </c>
      <c r="T22" s="49">
        <v>1</v>
      </c>
      <c r="U22" s="50">
        <v>0</v>
      </c>
      <c r="V22" s="50">
        <v>0.021277</v>
      </c>
      <c r="W22" s="50">
        <v>0</v>
      </c>
      <c r="X22" s="50">
        <v>0.449244</v>
      </c>
      <c r="Y22" s="50">
        <v>0</v>
      </c>
      <c r="Z22" s="50">
        <v>0</v>
      </c>
      <c r="AA22" s="72">
        <v>22</v>
      </c>
      <c r="AB22" s="72"/>
      <c r="AC22" s="73"/>
      <c r="AD22" s="80" t="s">
        <v>8005</v>
      </c>
      <c r="AE22" s="85" t="s">
        <v>8034</v>
      </c>
      <c r="AF22" s="80">
        <v>1079</v>
      </c>
      <c r="AG22" s="80">
        <v>1915</v>
      </c>
      <c r="AH22" s="80">
        <v>10617</v>
      </c>
      <c r="AI22" s="80">
        <v>4958</v>
      </c>
      <c r="AJ22" s="80"/>
      <c r="AK22" s="80" t="s">
        <v>8065</v>
      </c>
      <c r="AL22" s="80"/>
      <c r="AM22" s="83" t="str">
        <f>HYPERLINK("https://t.co/ZVTJtk2FB0")</f>
        <v>https://t.co/ZVTJtk2FB0</v>
      </c>
      <c r="AN22" s="80"/>
      <c r="AO22" s="82">
        <v>42576.600625</v>
      </c>
      <c r="AP22" s="83" t="str">
        <f>HYPERLINK("https://pbs.twimg.com/profile_banners/757582401795153920/1558346684")</f>
        <v>https://pbs.twimg.com/profile_banners/757582401795153920/1558346684</v>
      </c>
      <c r="AQ22" s="80" t="b">
        <v>0</v>
      </c>
      <c r="AR22" s="80" t="b">
        <v>0</v>
      </c>
      <c r="AS22" s="80" t="b">
        <v>1</v>
      </c>
      <c r="AT22" s="80"/>
      <c r="AU22" s="80">
        <v>44</v>
      </c>
      <c r="AV22" s="83" t="str">
        <f>HYPERLINK("https://abs.twimg.com/images/themes/theme1/bg.png")</f>
        <v>https://abs.twimg.com/images/themes/theme1/bg.png</v>
      </c>
      <c r="AW22" s="80" t="b">
        <v>0</v>
      </c>
      <c r="AX22" s="80" t="s">
        <v>286</v>
      </c>
      <c r="AY22" s="83" t="str">
        <f>HYPERLINK("https://twitter.com/streamyng")</f>
        <v>https://twitter.com/streamyng</v>
      </c>
      <c r="AZ22" s="80" t="s">
        <v>66</v>
      </c>
      <c r="BA22" s="79" t="str">
        <f>REPLACE(INDEX(GroupVertices[Group],MATCH(Vertices[[#This Row],[Vertex]],GroupVertices[Vertex],0)),1,1,"")</f>
        <v>1</v>
      </c>
      <c r="BB22" s="49">
        <v>0</v>
      </c>
      <c r="BC22" s="50">
        <v>0</v>
      </c>
      <c r="BD22" s="49">
        <v>0</v>
      </c>
      <c r="BE22" s="50">
        <v>0</v>
      </c>
      <c r="BF22" s="49">
        <v>0</v>
      </c>
      <c r="BG22" s="50">
        <v>0</v>
      </c>
      <c r="BH22" s="49">
        <v>17</v>
      </c>
      <c r="BI22" s="50">
        <v>100</v>
      </c>
      <c r="BJ22" s="49">
        <v>17</v>
      </c>
      <c r="BK22" s="49" t="s">
        <v>8205</v>
      </c>
      <c r="BL22" s="49" t="s">
        <v>8205</v>
      </c>
      <c r="BM22" s="49" t="s">
        <v>7895</v>
      </c>
      <c r="BN22" s="49" t="s">
        <v>7895</v>
      </c>
      <c r="BO22" s="49" t="s">
        <v>7897</v>
      </c>
      <c r="BP22" s="49" t="s">
        <v>7897</v>
      </c>
      <c r="BQ22" s="100" t="s">
        <v>8257</v>
      </c>
      <c r="BR22" s="100" t="s">
        <v>8257</v>
      </c>
      <c r="BS22" s="100" t="s">
        <v>8270</v>
      </c>
      <c r="BT22" s="100" t="s">
        <v>8270</v>
      </c>
      <c r="BU22" s="2"/>
      <c r="BV22" s="3"/>
      <c r="BW22" s="3"/>
      <c r="BX22" s="3"/>
      <c r="BY22" s="3"/>
    </row>
    <row r="23" spans="1:77" ht="15">
      <c r="A23" s="65" t="s">
        <v>7854</v>
      </c>
      <c r="B23" s="66"/>
      <c r="C23" s="66" t="s">
        <v>64</v>
      </c>
      <c r="D23" s="67">
        <v>216.66666666666669</v>
      </c>
      <c r="E23" s="106"/>
      <c r="F23" s="89" t="str">
        <f>HYPERLINK("https://pbs.twimg.com/profile_images/1363888826280738816/Pj3SPB1B_normal.jpg")</f>
        <v>https://pbs.twimg.com/profile_images/1363888826280738816/Pj3SPB1B_normal.jpg</v>
      </c>
      <c r="G23" s="107"/>
      <c r="H23" s="70" t="s">
        <v>7854</v>
      </c>
      <c r="I23" s="71"/>
      <c r="J23" s="108" t="s">
        <v>159</v>
      </c>
      <c r="K23" s="70" t="s">
        <v>8113</v>
      </c>
      <c r="L23" s="109">
        <v>417.5833333333333</v>
      </c>
      <c r="M23" s="75">
        <v>1577.593505859375</v>
      </c>
      <c r="N23" s="75">
        <v>9023.138671875</v>
      </c>
      <c r="O23" s="76"/>
      <c r="P23" s="77"/>
      <c r="Q23" s="77"/>
      <c r="R23" s="110"/>
      <c r="S23" s="49">
        <v>1</v>
      </c>
      <c r="T23" s="49">
        <v>1</v>
      </c>
      <c r="U23" s="50">
        <v>0</v>
      </c>
      <c r="V23" s="50">
        <v>0.021739</v>
      </c>
      <c r="W23" s="50">
        <v>0</v>
      </c>
      <c r="X23" s="50">
        <v>0.781292</v>
      </c>
      <c r="Y23" s="50">
        <v>0.5</v>
      </c>
      <c r="Z23" s="50">
        <v>0</v>
      </c>
      <c r="AA23" s="72">
        <v>23</v>
      </c>
      <c r="AB23" s="72"/>
      <c r="AC23" s="73"/>
      <c r="AD23" s="80" t="s">
        <v>8006</v>
      </c>
      <c r="AE23" s="85" t="s">
        <v>8035</v>
      </c>
      <c r="AF23" s="80">
        <v>6392</v>
      </c>
      <c r="AG23" s="80">
        <v>11327</v>
      </c>
      <c r="AH23" s="80">
        <v>121205</v>
      </c>
      <c r="AI23" s="80">
        <v>95489</v>
      </c>
      <c r="AJ23" s="80"/>
      <c r="AK23" s="80" t="s">
        <v>8066</v>
      </c>
      <c r="AL23" s="80" t="s">
        <v>8088</v>
      </c>
      <c r="AM23" s="83" t="str">
        <f>HYPERLINK("https://t.co/2dkth43vdf")</f>
        <v>https://t.co/2dkth43vdf</v>
      </c>
      <c r="AN23" s="80"/>
      <c r="AO23" s="82">
        <v>42324.66871527778</v>
      </c>
      <c r="AP23" s="83" t="str">
        <f>HYPERLINK("https://pbs.twimg.com/profile_banners/4202959876/1614011384")</f>
        <v>https://pbs.twimg.com/profile_banners/4202959876/1614011384</v>
      </c>
      <c r="AQ23" s="80" t="b">
        <v>1</v>
      </c>
      <c r="AR23" s="80" t="b">
        <v>0</v>
      </c>
      <c r="AS23" s="80" t="b">
        <v>0</v>
      </c>
      <c r="AT23" s="80"/>
      <c r="AU23" s="80">
        <v>129</v>
      </c>
      <c r="AV23" s="83" t="str">
        <f>HYPERLINK("https://abs.twimg.com/images/themes/theme1/bg.png")</f>
        <v>https://abs.twimg.com/images/themes/theme1/bg.png</v>
      </c>
      <c r="AW23" s="80" t="b">
        <v>0</v>
      </c>
      <c r="AX23" s="80" t="s">
        <v>286</v>
      </c>
      <c r="AY23" s="83" t="str">
        <f>HYPERLINK("https://twitter.com/anapatricia_gc")</f>
        <v>https://twitter.com/anapatricia_gc</v>
      </c>
      <c r="AZ23" s="80" t="s">
        <v>66</v>
      </c>
      <c r="BA23" s="79" t="str">
        <f>REPLACE(INDEX(GroupVertices[Group],MATCH(Vertices[[#This Row],[Vertex]],GroupVertices[Vertex],0)),1,1,"")</f>
        <v>1</v>
      </c>
      <c r="BB23" s="49">
        <v>0</v>
      </c>
      <c r="BC23" s="50">
        <v>0</v>
      </c>
      <c r="BD23" s="49">
        <v>0</v>
      </c>
      <c r="BE23" s="50">
        <v>0</v>
      </c>
      <c r="BF23" s="49">
        <v>0</v>
      </c>
      <c r="BG23" s="50">
        <v>0</v>
      </c>
      <c r="BH23" s="49">
        <v>15</v>
      </c>
      <c r="BI23" s="50">
        <v>100</v>
      </c>
      <c r="BJ23" s="49">
        <v>15</v>
      </c>
      <c r="BK23" s="49" t="s">
        <v>8208</v>
      </c>
      <c r="BL23" s="49" t="s">
        <v>8208</v>
      </c>
      <c r="BM23" s="49" t="s">
        <v>7746</v>
      </c>
      <c r="BN23" s="49" t="s">
        <v>7746</v>
      </c>
      <c r="BO23" s="49" t="s">
        <v>7901</v>
      </c>
      <c r="BP23" s="49" t="s">
        <v>7901</v>
      </c>
      <c r="BQ23" s="100" t="s">
        <v>8263</v>
      </c>
      <c r="BR23" s="100" t="s">
        <v>8263</v>
      </c>
      <c r="BS23" s="100" t="s">
        <v>8275</v>
      </c>
      <c r="BT23" s="100" t="s">
        <v>8275</v>
      </c>
      <c r="BU23" s="2"/>
      <c r="BV23" s="3"/>
      <c r="BW23" s="3"/>
      <c r="BX23" s="3"/>
      <c r="BY23" s="3"/>
    </row>
    <row r="24" spans="1:77" ht="15">
      <c r="A24" s="65" t="s">
        <v>7855</v>
      </c>
      <c r="B24" s="66"/>
      <c r="C24" s="66" t="s">
        <v>64</v>
      </c>
      <c r="D24" s="67">
        <v>100</v>
      </c>
      <c r="E24" s="106"/>
      <c r="F24" s="89" t="str">
        <f>HYPERLINK("https://pbs.twimg.com/profile_images/1354032919162081280/ViQdCTp9_normal.jpg")</f>
        <v>https://pbs.twimg.com/profile_images/1354032919162081280/ViQdCTp9_normal.jpg</v>
      </c>
      <c r="G24" s="107"/>
      <c r="H24" s="70" t="s">
        <v>7855</v>
      </c>
      <c r="I24" s="71"/>
      <c r="J24" s="108" t="s">
        <v>159</v>
      </c>
      <c r="K24" s="70" t="s">
        <v>8114</v>
      </c>
      <c r="L24" s="109">
        <v>1</v>
      </c>
      <c r="M24" s="75">
        <v>1286.41162109375</v>
      </c>
      <c r="N24" s="75">
        <v>7823.111328125</v>
      </c>
      <c r="O24" s="76"/>
      <c r="P24" s="77"/>
      <c r="Q24" s="77"/>
      <c r="R24" s="110"/>
      <c r="S24" s="49">
        <v>0</v>
      </c>
      <c r="T24" s="49">
        <v>2</v>
      </c>
      <c r="U24" s="50">
        <v>0</v>
      </c>
      <c r="V24" s="50">
        <v>0.021739</v>
      </c>
      <c r="W24" s="50">
        <v>0</v>
      </c>
      <c r="X24" s="50">
        <v>0.781292</v>
      </c>
      <c r="Y24" s="50">
        <v>0.5</v>
      </c>
      <c r="Z24" s="50">
        <v>0</v>
      </c>
      <c r="AA24" s="72">
        <v>24</v>
      </c>
      <c r="AB24" s="72"/>
      <c r="AC24" s="73"/>
      <c r="AD24" s="80" t="s">
        <v>8007</v>
      </c>
      <c r="AE24" s="85" t="s">
        <v>8036</v>
      </c>
      <c r="AF24" s="80">
        <v>2611</v>
      </c>
      <c r="AG24" s="80">
        <v>1120</v>
      </c>
      <c r="AH24" s="80">
        <v>28352</v>
      </c>
      <c r="AI24" s="80">
        <v>35350</v>
      </c>
      <c r="AJ24" s="80"/>
      <c r="AK24" s="80" t="s">
        <v>8067</v>
      </c>
      <c r="AL24" s="80" t="s">
        <v>7828</v>
      </c>
      <c r="AM24" s="83" t="str">
        <f>HYPERLINK("https://t.co/kzqcbEomsi")</f>
        <v>https://t.co/kzqcbEomsi</v>
      </c>
      <c r="AN24" s="80"/>
      <c r="AO24" s="82">
        <v>41914.59248842593</v>
      </c>
      <c r="AP24" s="83" t="str">
        <f>HYPERLINK("https://pbs.twimg.com/profile_banners/2800080527/1619690454")</f>
        <v>https://pbs.twimg.com/profile_banners/2800080527/1619690454</v>
      </c>
      <c r="AQ24" s="80" t="b">
        <v>0</v>
      </c>
      <c r="AR24" s="80" t="b">
        <v>0</v>
      </c>
      <c r="AS24" s="80" t="b">
        <v>1</v>
      </c>
      <c r="AT24" s="80"/>
      <c r="AU24" s="80">
        <v>62</v>
      </c>
      <c r="AV24" s="83" t="str">
        <f>HYPERLINK("https://abs.twimg.com/images/themes/theme1/bg.png")</f>
        <v>https://abs.twimg.com/images/themes/theme1/bg.png</v>
      </c>
      <c r="AW24" s="80" t="b">
        <v>0</v>
      </c>
      <c r="AX24" s="80" t="s">
        <v>286</v>
      </c>
      <c r="AY24" s="83" t="str">
        <f>HYPERLINK("https://twitter.com/anabelanogs")</f>
        <v>https://twitter.com/anabelanogs</v>
      </c>
      <c r="AZ24" s="80" t="s">
        <v>66</v>
      </c>
      <c r="BA24" s="79" t="str">
        <f>REPLACE(INDEX(GroupVertices[Group],MATCH(Vertices[[#This Row],[Vertex]],GroupVertices[Vertex],0)),1,1,"")</f>
        <v>1</v>
      </c>
      <c r="BB24" s="49">
        <v>0</v>
      </c>
      <c r="BC24" s="50">
        <v>0</v>
      </c>
      <c r="BD24" s="49">
        <v>0</v>
      </c>
      <c r="BE24" s="50">
        <v>0</v>
      </c>
      <c r="BF24" s="49">
        <v>0</v>
      </c>
      <c r="BG24" s="50">
        <v>0</v>
      </c>
      <c r="BH24" s="49">
        <v>15</v>
      </c>
      <c r="BI24" s="50">
        <v>100</v>
      </c>
      <c r="BJ24" s="49">
        <v>15</v>
      </c>
      <c r="BK24" s="49" t="s">
        <v>8208</v>
      </c>
      <c r="BL24" s="49" t="s">
        <v>8208</v>
      </c>
      <c r="BM24" s="49" t="s">
        <v>7746</v>
      </c>
      <c r="BN24" s="49" t="s">
        <v>7746</v>
      </c>
      <c r="BO24" s="49" t="s">
        <v>7901</v>
      </c>
      <c r="BP24" s="49" t="s">
        <v>7901</v>
      </c>
      <c r="BQ24" s="100" t="s">
        <v>8263</v>
      </c>
      <c r="BR24" s="100" t="s">
        <v>8263</v>
      </c>
      <c r="BS24" s="100" t="s">
        <v>8275</v>
      </c>
      <c r="BT24" s="100" t="s">
        <v>8275</v>
      </c>
      <c r="BU24" s="2"/>
      <c r="BV24" s="3"/>
      <c r="BW24" s="3"/>
      <c r="BX24" s="3"/>
      <c r="BY24" s="3"/>
    </row>
    <row r="25" spans="1:77" ht="15">
      <c r="A25" s="65" t="s">
        <v>7856</v>
      </c>
      <c r="B25" s="66"/>
      <c r="C25" s="66" t="s">
        <v>64</v>
      </c>
      <c r="D25" s="67">
        <v>100</v>
      </c>
      <c r="E25" s="106"/>
      <c r="F25" s="89" t="str">
        <f>HYPERLINK("https://pbs.twimg.com/profile_images/419613749519994881/N1smQbs-_normal.jpeg")</f>
        <v>https://pbs.twimg.com/profile_images/419613749519994881/N1smQbs-_normal.jpeg</v>
      </c>
      <c r="G25" s="107"/>
      <c r="H25" s="70" t="s">
        <v>7856</v>
      </c>
      <c r="I25" s="71"/>
      <c r="J25" s="108" t="s">
        <v>159</v>
      </c>
      <c r="K25" s="70" t="s">
        <v>8115</v>
      </c>
      <c r="L25" s="109">
        <v>1</v>
      </c>
      <c r="M25" s="75">
        <v>1702.6295166015625</v>
      </c>
      <c r="N25" s="75">
        <v>4546.798828125</v>
      </c>
      <c r="O25" s="76"/>
      <c r="P25" s="77"/>
      <c r="Q25" s="77"/>
      <c r="R25" s="110"/>
      <c r="S25" s="49">
        <v>0</v>
      </c>
      <c r="T25" s="49">
        <v>2</v>
      </c>
      <c r="U25" s="50">
        <v>0</v>
      </c>
      <c r="V25" s="50">
        <v>0.021739</v>
      </c>
      <c r="W25" s="50">
        <v>0</v>
      </c>
      <c r="X25" s="50">
        <v>0.747133</v>
      </c>
      <c r="Y25" s="50">
        <v>0.5</v>
      </c>
      <c r="Z25" s="50">
        <v>0</v>
      </c>
      <c r="AA25" s="72">
        <v>25</v>
      </c>
      <c r="AB25" s="72"/>
      <c r="AC25" s="73"/>
      <c r="AD25" s="80" t="s">
        <v>8008</v>
      </c>
      <c r="AE25" s="85" t="s">
        <v>8037</v>
      </c>
      <c r="AF25" s="80">
        <v>14439</v>
      </c>
      <c r="AG25" s="80">
        <v>16270</v>
      </c>
      <c r="AH25" s="80">
        <v>210768</v>
      </c>
      <c r="AI25" s="80">
        <v>51204</v>
      </c>
      <c r="AJ25" s="80"/>
      <c r="AK25" s="80" t="s">
        <v>8068</v>
      </c>
      <c r="AL25" s="80" t="s">
        <v>8089</v>
      </c>
      <c r="AM25" s="83" t="str">
        <f>HYPERLINK("https://t.co/a2IFHrYOmQ")</f>
        <v>https://t.co/a2IFHrYOmQ</v>
      </c>
      <c r="AN25" s="80"/>
      <c r="AO25" s="82">
        <v>41611.06497685185</v>
      </c>
      <c r="AP25" s="83" t="str">
        <f>HYPERLINK("https://pbs.twimg.com/profile_banners/2227526898/1398229339")</f>
        <v>https://pbs.twimg.com/profile_banners/2227526898/1398229339</v>
      </c>
      <c r="AQ25" s="80" t="b">
        <v>0</v>
      </c>
      <c r="AR25" s="80" t="b">
        <v>0</v>
      </c>
      <c r="AS25" s="80" t="b">
        <v>1</v>
      </c>
      <c r="AT25" s="80"/>
      <c r="AU25" s="80">
        <v>1556</v>
      </c>
      <c r="AV25" s="83" t="str">
        <f>HYPERLINK("https://abs.twimg.com/images/themes/theme1/bg.png")</f>
        <v>https://abs.twimg.com/images/themes/theme1/bg.png</v>
      </c>
      <c r="AW25" s="80" t="b">
        <v>0</v>
      </c>
      <c r="AX25" s="80" t="s">
        <v>286</v>
      </c>
      <c r="AY25" s="83" t="str">
        <f>HYPERLINK("https://twitter.com/collectables66")</f>
        <v>https://twitter.com/collectables66</v>
      </c>
      <c r="AZ25" s="80" t="s">
        <v>66</v>
      </c>
      <c r="BA25" s="79" t="str">
        <f>REPLACE(INDEX(GroupVertices[Group],MATCH(Vertices[[#This Row],[Vertex]],GroupVertices[Vertex],0)),1,1,"")</f>
        <v>1</v>
      </c>
      <c r="BB25" s="49">
        <v>0</v>
      </c>
      <c r="BC25" s="50">
        <v>0</v>
      </c>
      <c r="BD25" s="49">
        <v>0</v>
      </c>
      <c r="BE25" s="50">
        <v>0</v>
      </c>
      <c r="BF25" s="49">
        <v>0</v>
      </c>
      <c r="BG25" s="50">
        <v>0</v>
      </c>
      <c r="BH25" s="49">
        <v>14</v>
      </c>
      <c r="BI25" s="50">
        <v>100</v>
      </c>
      <c r="BJ25" s="49">
        <v>14</v>
      </c>
      <c r="BK25" s="49" t="s">
        <v>8206</v>
      </c>
      <c r="BL25" s="49" t="s">
        <v>8206</v>
      </c>
      <c r="BM25" s="49" t="s">
        <v>7768</v>
      </c>
      <c r="BN25" s="49" t="s">
        <v>7768</v>
      </c>
      <c r="BO25" s="49" t="s">
        <v>7902</v>
      </c>
      <c r="BP25" s="49" t="s">
        <v>7902</v>
      </c>
      <c r="BQ25" s="100" t="s">
        <v>8264</v>
      </c>
      <c r="BR25" s="100" t="s">
        <v>8264</v>
      </c>
      <c r="BS25" s="100" t="s">
        <v>8276</v>
      </c>
      <c r="BT25" s="100" t="s">
        <v>8276</v>
      </c>
      <c r="BU25" s="2"/>
      <c r="BV25" s="3"/>
      <c r="BW25" s="3"/>
      <c r="BX25" s="3"/>
      <c r="BY25" s="3"/>
    </row>
    <row r="26" spans="1:77" ht="15">
      <c r="A26" s="65" t="s">
        <v>7858</v>
      </c>
      <c r="B26" s="66"/>
      <c r="C26" s="66" t="s">
        <v>64</v>
      </c>
      <c r="D26" s="67">
        <v>450</v>
      </c>
      <c r="E26" s="106"/>
      <c r="F26" s="89" t="str">
        <f>HYPERLINK("https://pbs.twimg.com/profile_images/1130048941725224962/Y0oxVXxb_normal.jpg")</f>
        <v>https://pbs.twimg.com/profile_images/1130048941725224962/Y0oxVXxb_normal.jpg</v>
      </c>
      <c r="G26" s="107"/>
      <c r="H26" s="70" t="s">
        <v>7858</v>
      </c>
      <c r="I26" s="71"/>
      <c r="J26" s="108" t="s">
        <v>75</v>
      </c>
      <c r="K26" s="70" t="s">
        <v>8116</v>
      </c>
      <c r="L26" s="109">
        <v>1250.75</v>
      </c>
      <c r="M26" s="75">
        <v>1889.924072265625</v>
      </c>
      <c r="N26" s="75">
        <v>2653.8935546875</v>
      </c>
      <c r="O26" s="76"/>
      <c r="P26" s="77"/>
      <c r="Q26" s="77"/>
      <c r="R26" s="110"/>
      <c r="S26" s="49">
        <v>3</v>
      </c>
      <c r="T26" s="49">
        <v>1</v>
      </c>
      <c r="U26" s="50">
        <v>3</v>
      </c>
      <c r="V26" s="50">
        <v>0.022727</v>
      </c>
      <c r="W26" s="50">
        <v>0</v>
      </c>
      <c r="X26" s="50">
        <v>1.401835</v>
      </c>
      <c r="Y26" s="50">
        <v>0.25</v>
      </c>
      <c r="Z26" s="50">
        <v>0</v>
      </c>
      <c r="AA26" s="72">
        <v>26</v>
      </c>
      <c r="AB26" s="72"/>
      <c r="AC26" s="73"/>
      <c r="AD26" s="80" t="s">
        <v>8009</v>
      </c>
      <c r="AE26" s="85" t="s">
        <v>8038</v>
      </c>
      <c r="AF26" s="80">
        <v>1500</v>
      </c>
      <c r="AG26" s="80">
        <v>1594</v>
      </c>
      <c r="AH26" s="80">
        <v>36910</v>
      </c>
      <c r="AI26" s="80">
        <v>38746</v>
      </c>
      <c r="AJ26" s="80"/>
      <c r="AK26" s="80" t="s">
        <v>8069</v>
      </c>
      <c r="AL26" s="80" t="s">
        <v>8090</v>
      </c>
      <c r="AM26" s="83" t="str">
        <f>HYPERLINK("https://t.co/jcsZoHtRZi")</f>
        <v>https://t.co/jcsZoHtRZi</v>
      </c>
      <c r="AN26" s="80"/>
      <c r="AO26" s="82">
        <v>43604.41049768519</v>
      </c>
      <c r="AP26" s="80"/>
      <c r="AQ26" s="80" t="b">
        <v>1</v>
      </c>
      <c r="AR26" s="80" t="b">
        <v>0</v>
      </c>
      <c r="AS26" s="80" t="b">
        <v>0</v>
      </c>
      <c r="AT26" s="80"/>
      <c r="AU26" s="80">
        <v>24</v>
      </c>
      <c r="AV26" s="80"/>
      <c r="AW26" s="80" t="b">
        <v>0</v>
      </c>
      <c r="AX26" s="80" t="s">
        <v>286</v>
      </c>
      <c r="AY26" s="83" t="str">
        <f>HYPERLINK("https://twitter.com/loxlo3")</f>
        <v>https://twitter.com/loxlo3</v>
      </c>
      <c r="AZ26" s="80" t="s">
        <v>66</v>
      </c>
      <c r="BA26" s="79" t="str">
        <f>REPLACE(INDEX(GroupVertices[Group],MATCH(Vertices[[#This Row],[Vertex]],GroupVertices[Vertex],0)),1,1,"")</f>
        <v>1</v>
      </c>
      <c r="BB26" s="49">
        <v>0</v>
      </c>
      <c r="BC26" s="50">
        <v>0</v>
      </c>
      <c r="BD26" s="49">
        <v>0</v>
      </c>
      <c r="BE26" s="50">
        <v>0</v>
      </c>
      <c r="BF26" s="49">
        <v>0</v>
      </c>
      <c r="BG26" s="50">
        <v>0</v>
      </c>
      <c r="BH26" s="49">
        <v>14</v>
      </c>
      <c r="BI26" s="50">
        <v>100</v>
      </c>
      <c r="BJ26" s="49">
        <v>14</v>
      </c>
      <c r="BK26" s="49" t="s">
        <v>8206</v>
      </c>
      <c r="BL26" s="49" t="s">
        <v>8206</v>
      </c>
      <c r="BM26" s="49" t="s">
        <v>7768</v>
      </c>
      <c r="BN26" s="49" t="s">
        <v>7768</v>
      </c>
      <c r="BO26" s="49" t="s">
        <v>7902</v>
      </c>
      <c r="BP26" s="49" t="s">
        <v>7902</v>
      </c>
      <c r="BQ26" s="100" t="s">
        <v>8264</v>
      </c>
      <c r="BR26" s="100" t="s">
        <v>8264</v>
      </c>
      <c r="BS26" s="100" t="s">
        <v>8276</v>
      </c>
      <c r="BT26" s="100" t="s">
        <v>8276</v>
      </c>
      <c r="BU26" s="2"/>
      <c r="BV26" s="3"/>
      <c r="BW26" s="3"/>
      <c r="BX26" s="3"/>
      <c r="BY26" s="3"/>
    </row>
    <row r="27" spans="1:77" ht="15">
      <c r="A27" s="65" t="s">
        <v>7765</v>
      </c>
      <c r="B27" s="66"/>
      <c r="C27" s="66" t="s">
        <v>64</v>
      </c>
      <c r="D27" s="67">
        <v>100</v>
      </c>
      <c r="E27" s="106"/>
      <c r="F27" s="89" t="str">
        <f>HYPERLINK("https://pbs.twimg.com/profile_images/1197135188473475074/8svI-1EO_normal.jpg")</f>
        <v>https://pbs.twimg.com/profile_images/1197135188473475074/8svI-1EO_normal.jpg</v>
      </c>
      <c r="G27" s="107"/>
      <c r="H27" s="70" t="s">
        <v>7765</v>
      </c>
      <c r="I27" s="71"/>
      <c r="J27" s="108" t="s">
        <v>159</v>
      </c>
      <c r="K27" s="70" t="s">
        <v>8117</v>
      </c>
      <c r="L27" s="109">
        <v>1</v>
      </c>
      <c r="M27" s="75">
        <v>8663.6630859375</v>
      </c>
      <c r="N27" s="75">
        <v>9658.125</v>
      </c>
      <c r="O27" s="76"/>
      <c r="P27" s="77"/>
      <c r="Q27" s="77"/>
      <c r="R27" s="110"/>
      <c r="S27" s="49">
        <v>0</v>
      </c>
      <c r="T27" s="49">
        <v>6</v>
      </c>
      <c r="U27" s="50">
        <v>2</v>
      </c>
      <c r="V27" s="50">
        <v>0.083333</v>
      </c>
      <c r="W27" s="50">
        <v>0.092833</v>
      </c>
      <c r="X27" s="50">
        <v>0.920547</v>
      </c>
      <c r="Y27" s="50">
        <v>0.3333333333333333</v>
      </c>
      <c r="Z27" s="50">
        <v>0</v>
      </c>
      <c r="AA27" s="72">
        <v>27</v>
      </c>
      <c r="AB27" s="72"/>
      <c r="AC27" s="73"/>
      <c r="AD27" s="80" t="s">
        <v>7778</v>
      </c>
      <c r="AE27" s="85" t="s">
        <v>7782</v>
      </c>
      <c r="AF27" s="80">
        <v>2</v>
      </c>
      <c r="AG27" s="80">
        <v>17999</v>
      </c>
      <c r="AH27" s="80">
        <v>841684</v>
      </c>
      <c r="AI27" s="80">
        <v>0</v>
      </c>
      <c r="AJ27" s="80"/>
      <c r="AK27" s="80" t="s">
        <v>7785</v>
      </c>
      <c r="AL27" s="80"/>
      <c r="AM27" s="80"/>
      <c r="AN27" s="80"/>
      <c r="AO27" s="82">
        <v>43638.561215277776</v>
      </c>
      <c r="AP27" s="83" t="str">
        <f>HYPERLINK("https://pbs.twimg.com/profile_banners/1142424032794406912/1574254287")</f>
        <v>https://pbs.twimg.com/profile_banners/1142424032794406912/1574254287</v>
      </c>
      <c r="AQ27" s="80" t="b">
        <v>1</v>
      </c>
      <c r="AR27" s="80" t="b">
        <v>0</v>
      </c>
      <c r="AS27" s="80" t="b">
        <v>0</v>
      </c>
      <c r="AT27" s="80"/>
      <c r="AU27" s="80">
        <v>243</v>
      </c>
      <c r="AV27" s="80"/>
      <c r="AW27" s="80" t="b">
        <v>0</v>
      </c>
      <c r="AX27" s="80" t="s">
        <v>286</v>
      </c>
      <c r="AY27" s="83" t="str">
        <f>HYPERLINK("https://twitter.com/cybersecurityn8")</f>
        <v>https://twitter.com/cybersecurityn8</v>
      </c>
      <c r="AZ27" s="80" t="s">
        <v>66</v>
      </c>
      <c r="BA27" s="79" t="str">
        <f>REPLACE(INDEX(GroupVertices[Group],MATCH(Vertices[[#This Row],[Vertex]],GroupVertices[Vertex],0)),1,1,"")</f>
        <v>2</v>
      </c>
      <c r="BB27" s="49">
        <v>0</v>
      </c>
      <c r="BC27" s="50">
        <v>0</v>
      </c>
      <c r="BD27" s="49">
        <v>0</v>
      </c>
      <c r="BE27" s="50">
        <v>0</v>
      </c>
      <c r="BF27" s="49">
        <v>0</v>
      </c>
      <c r="BG27" s="50">
        <v>0</v>
      </c>
      <c r="BH27" s="49">
        <v>54</v>
      </c>
      <c r="BI27" s="50">
        <v>100</v>
      </c>
      <c r="BJ27" s="49">
        <v>54</v>
      </c>
      <c r="BK27" s="49"/>
      <c r="BL27" s="49"/>
      <c r="BM27" s="49"/>
      <c r="BN27" s="49"/>
      <c r="BO27" s="49" t="s">
        <v>8220</v>
      </c>
      <c r="BP27" s="49" t="s">
        <v>8220</v>
      </c>
      <c r="BQ27" s="100" t="s">
        <v>8262</v>
      </c>
      <c r="BR27" s="100" t="s">
        <v>8262</v>
      </c>
      <c r="BS27" s="100" t="s">
        <v>8244</v>
      </c>
      <c r="BT27" s="100" t="s">
        <v>8244</v>
      </c>
      <c r="BU27" s="2"/>
      <c r="BV27" s="3"/>
      <c r="BW27" s="3"/>
      <c r="BX27" s="3"/>
      <c r="BY27" s="3"/>
    </row>
    <row r="28" spans="1:77" ht="15">
      <c r="A28" s="65" t="s">
        <v>7766</v>
      </c>
      <c r="B28" s="66"/>
      <c r="C28" s="66" t="s">
        <v>64</v>
      </c>
      <c r="D28" s="67">
        <v>100</v>
      </c>
      <c r="E28" s="106"/>
      <c r="F28" s="89" t="str">
        <f>HYPERLINK("https://pbs.twimg.com/profile_images/710735123876982784/GjV7JWMk_normal.jpg")</f>
        <v>https://pbs.twimg.com/profile_images/710735123876982784/GjV7JWMk_normal.jpg</v>
      </c>
      <c r="G28" s="107"/>
      <c r="H28" s="70" t="s">
        <v>7766</v>
      </c>
      <c r="I28" s="71"/>
      <c r="J28" s="108" t="s">
        <v>159</v>
      </c>
      <c r="K28" s="70" t="s">
        <v>8118</v>
      </c>
      <c r="L28" s="109">
        <v>1</v>
      </c>
      <c r="M28" s="75">
        <v>9169.0205078125</v>
      </c>
      <c r="N28" s="75">
        <v>1520.06005859375</v>
      </c>
      <c r="O28" s="76"/>
      <c r="P28" s="77"/>
      <c r="Q28" s="77"/>
      <c r="R28" s="110"/>
      <c r="S28" s="49">
        <v>0</v>
      </c>
      <c r="T28" s="49">
        <v>6</v>
      </c>
      <c r="U28" s="50">
        <v>2</v>
      </c>
      <c r="V28" s="50">
        <v>0.083333</v>
      </c>
      <c r="W28" s="50">
        <v>0.092833</v>
      </c>
      <c r="X28" s="50">
        <v>0.920547</v>
      </c>
      <c r="Y28" s="50">
        <v>0.3333333333333333</v>
      </c>
      <c r="Z28" s="50">
        <v>0</v>
      </c>
      <c r="AA28" s="72">
        <v>28</v>
      </c>
      <c r="AB28" s="72"/>
      <c r="AC28" s="73"/>
      <c r="AD28" s="80" t="s">
        <v>7780</v>
      </c>
      <c r="AE28" s="85" t="s">
        <v>7783</v>
      </c>
      <c r="AF28" s="80">
        <v>1</v>
      </c>
      <c r="AG28" s="80">
        <v>36484</v>
      </c>
      <c r="AH28" s="80">
        <v>2367816</v>
      </c>
      <c r="AI28" s="80">
        <v>7</v>
      </c>
      <c r="AJ28" s="80"/>
      <c r="AK28" s="80" t="s">
        <v>7786</v>
      </c>
      <c r="AL28" s="80" t="s">
        <v>7787</v>
      </c>
      <c r="AM28" s="80"/>
      <c r="AN28" s="80"/>
      <c r="AO28" s="82">
        <v>42445.63966435185</v>
      </c>
      <c r="AP28" s="83" t="str">
        <f>HYPERLINK("https://pbs.twimg.com/profile_banners/710123736175783938/1458287472")</f>
        <v>https://pbs.twimg.com/profile_banners/710123736175783938/1458287472</v>
      </c>
      <c r="AQ28" s="80" t="b">
        <v>1</v>
      </c>
      <c r="AR28" s="80" t="b">
        <v>0</v>
      </c>
      <c r="AS28" s="80" t="b">
        <v>0</v>
      </c>
      <c r="AT28" s="80"/>
      <c r="AU28" s="80">
        <v>6784</v>
      </c>
      <c r="AV28" s="80"/>
      <c r="AW28" s="80" t="b">
        <v>0</v>
      </c>
      <c r="AX28" s="80" t="s">
        <v>286</v>
      </c>
      <c r="AY28" s="83" t="str">
        <f>HYPERLINK("https://twitter.com/sectest9")</f>
        <v>https://twitter.com/sectest9</v>
      </c>
      <c r="AZ28" s="80" t="s">
        <v>66</v>
      </c>
      <c r="BA28" s="79" t="str">
        <f>REPLACE(INDEX(GroupVertices[Group],MATCH(Vertices[[#This Row],[Vertex]],GroupVertices[Vertex],0)),1,1,"")</f>
        <v>2</v>
      </c>
      <c r="BB28" s="49">
        <v>0</v>
      </c>
      <c r="BC28" s="50">
        <v>0</v>
      </c>
      <c r="BD28" s="49">
        <v>0</v>
      </c>
      <c r="BE28" s="50">
        <v>0</v>
      </c>
      <c r="BF28" s="49">
        <v>0</v>
      </c>
      <c r="BG28" s="50">
        <v>0</v>
      </c>
      <c r="BH28" s="49">
        <v>27</v>
      </c>
      <c r="BI28" s="50">
        <v>100</v>
      </c>
      <c r="BJ28" s="49">
        <v>27</v>
      </c>
      <c r="BK28" s="49"/>
      <c r="BL28" s="49"/>
      <c r="BM28" s="49"/>
      <c r="BN28" s="49"/>
      <c r="BO28" s="49" t="s">
        <v>8220</v>
      </c>
      <c r="BP28" s="49" t="s">
        <v>8220</v>
      </c>
      <c r="BQ28" s="100" t="s">
        <v>8262</v>
      </c>
      <c r="BR28" s="100" t="s">
        <v>8262</v>
      </c>
      <c r="BS28" s="100" t="s">
        <v>8244</v>
      </c>
      <c r="BT28" s="100" t="s">
        <v>8244</v>
      </c>
      <c r="BU28" s="2"/>
      <c r="BV28" s="3"/>
      <c r="BW28" s="3"/>
      <c r="BX28" s="3"/>
      <c r="BY28" s="3"/>
    </row>
    <row r="29" spans="1:77" ht="15">
      <c r="A29" s="65" t="s">
        <v>7857</v>
      </c>
      <c r="B29" s="66"/>
      <c r="C29" s="66" t="s">
        <v>64</v>
      </c>
      <c r="D29" s="67">
        <v>100</v>
      </c>
      <c r="E29" s="106"/>
      <c r="F29" s="89" t="str">
        <f>HYPERLINK("https://pbs.twimg.com/profile_images/1335175975013912576/S8c0Y-aG_normal.jpg")</f>
        <v>https://pbs.twimg.com/profile_images/1335175975013912576/S8c0Y-aG_normal.jpg</v>
      </c>
      <c r="G29" s="107"/>
      <c r="H29" s="70" t="s">
        <v>7857</v>
      </c>
      <c r="I29" s="71"/>
      <c r="J29" s="108" t="s">
        <v>159</v>
      </c>
      <c r="K29" s="70" t="s">
        <v>8119</v>
      </c>
      <c r="L29" s="109">
        <v>1</v>
      </c>
      <c r="M29" s="75">
        <v>475.2447814941406</v>
      </c>
      <c r="N29" s="75">
        <v>3293.801025390625</v>
      </c>
      <c r="O29" s="76"/>
      <c r="P29" s="77"/>
      <c r="Q29" s="77"/>
      <c r="R29" s="110"/>
      <c r="S29" s="49">
        <v>0</v>
      </c>
      <c r="T29" s="49">
        <v>2</v>
      </c>
      <c r="U29" s="50">
        <v>0</v>
      </c>
      <c r="V29" s="50">
        <v>0.021739</v>
      </c>
      <c r="W29" s="50">
        <v>0</v>
      </c>
      <c r="X29" s="50">
        <v>0.747133</v>
      </c>
      <c r="Y29" s="50">
        <v>0.5</v>
      </c>
      <c r="Z29" s="50">
        <v>0</v>
      </c>
      <c r="AA29" s="72">
        <v>29</v>
      </c>
      <c r="AB29" s="72"/>
      <c r="AC29" s="73"/>
      <c r="AD29" s="80" t="s">
        <v>7821</v>
      </c>
      <c r="AE29" s="85" t="s">
        <v>8039</v>
      </c>
      <c r="AF29" s="80">
        <v>1721</v>
      </c>
      <c r="AG29" s="80">
        <v>2333</v>
      </c>
      <c r="AH29" s="80">
        <v>237188</v>
      </c>
      <c r="AI29" s="80">
        <v>53144</v>
      </c>
      <c r="AJ29" s="80"/>
      <c r="AK29" s="80" t="s">
        <v>8070</v>
      </c>
      <c r="AL29" s="80" t="s">
        <v>8091</v>
      </c>
      <c r="AM29" s="83" t="str">
        <f>HYPERLINK("https://t.co/zMBAnsg7LM")</f>
        <v>https://t.co/zMBAnsg7LM</v>
      </c>
      <c r="AN29" s="80"/>
      <c r="AO29" s="82">
        <v>44024.69909722222</v>
      </c>
      <c r="AP29" s="83" t="str">
        <f>HYPERLINK("https://pbs.twimg.com/profile_banners/1282355522478510086/1612387316")</f>
        <v>https://pbs.twimg.com/profile_banners/1282355522478510086/1612387316</v>
      </c>
      <c r="AQ29" s="80" t="b">
        <v>1</v>
      </c>
      <c r="AR29" s="80" t="b">
        <v>0</v>
      </c>
      <c r="AS29" s="80" t="b">
        <v>0</v>
      </c>
      <c r="AT29" s="80"/>
      <c r="AU29" s="80">
        <v>23</v>
      </c>
      <c r="AV29" s="80"/>
      <c r="AW29" s="80" t="b">
        <v>0</v>
      </c>
      <c r="AX29" s="80" t="s">
        <v>286</v>
      </c>
      <c r="AY29" s="83" t="str">
        <f>HYPERLINK("https://twitter.com/diebo37rt")</f>
        <v>https://twitter.com/diebo37rt</v>
      </c>
      <c r="AZ29" s="80" t="s">
        <v>66</v>
      </c>
      <c r="BA29" s="79" t="str">
        <f>REPLACE(INDEX(GroupVertices[Group],MATCH(Vertices[[#This Row],[Vertex]],GroupVertices[Vertex],0)),1,1,"")</f>
        <v>1</v>
      </c>
      <c r="BB29" s="49">
        <v>0</v>
      </c>
      <c r="BC29" s="50">
        <v>0</v>
      </c>
      <c r="BD29" s="49">
        <v>0</v>
      </c>
      <c r="BE29" s="50">
        <v>0</v>
      </c>
      <c r="BF29" s="49">
        <v>0</v>
      </c>
      <c r="BG29" s="50">
        <v>0</v>
      </c>
      <c r="BH29" s="49">
        <v>42</v>
      </c>
      <c r="BI29" s="50">
        <v>100</v>
      </c>
      <c r="BJ29" s="49">
        <v>42</v>
      </c>
      <c r="BK29" s="49" t="s">
        <v>8206</v>
      </c>
      <c r="BL29" s="49" t="s">
        <v>8206</v>
      </c>
      <c r="BM29" s="49" t="s">
        <v>7768</v>
      </c>
      <c r="BN29" s="49" t="s">
        <v>7768</v>
      </c>
      <c r="BO29" s="49" t="s">
        <v>7902</v>
      </c>
      <c r="BP29" s="49" t="s">
        <v>7902</v>
      </c>
      <c r="BQ29" s="100" t="s">
        <v>8264</v>
      </c>
      <c r="BR29" s="100" t="s">
        <v>8264</v>
      </c>
      <c r="BS29" s="100" t="s">
        <v>8276</v>
      </c>
      <c r="BT29" s="100" t="s">
        <v>8276</v>
      </c>
      <c r="BU29" s="2"/>
      <c r="BV29" s="3"/>
      <c r="BW29" s="3"/>
      <c r="BX29" s="3"/>
      <c r="BY29" s="3"/>
    </row>
    <row r="30" spans="1:77" ht="15">
      <c r="A30" s="65" t="s">
        <v>7807</v>
      </c>
      <c r="B30" s="66"/>
      <c r="C30" s="66" t="s">
        <v>64</v>
      </c>
      <c r="D30" s="67">
        <v>100</v>
      </c>
      <c r="E30" s="106"/>
      <c r="F30" s="89" t="str">
        <f>HYPERLINK("https://pbs.twimg.com/profile_images/1411741813493407752/q4dhW7g5_normal.jpg")</f>
        <v>https://pbs.twimg.com/profile_images/1411741813493407752/q4dhW7g5_normal.jpg</v>
      </c>
      <c r="G30" s="107"/>
      <c r="H30" s="70" t="s">
        <v>7807</v>
      </c>
      <c r="I30" s="71"/>
      <c r="J30" s="108" t="s">
        <v>159</v>
      </c>
      <c r="K30" s="70" t="s">
        <v>8120</v>
      </c>
      <c r="L30" s="109">
        <v>1</v>
      </c>
      <c r="M30" s="75">
        <v>3164.967529296875</v>
      </c>
      <c r="N30" s="75">
        <v>340.875</v>
      </c>
      <c r="O30" s="76"/>
      <c r="P30" s="77"/>
      <c r="Q30" s="77"/>
      <c r="R30" s="110"/>
      <c r="S30" s="49">
        <v>0</v>
      </c>
      <c r="T30" s="49">
        <v>2</v>
      </c>
      <c r="U30" s="50">
        <v>0</v>
      </c>
      <c r="V30" s="50">
        <v>0.021739</v>
      </c>
      <c r="W30" s="50">
        <v>0</v>
      </c>
      <c r="X30" s="50">
        <v>0.747133</v>
      </c>
      <c r="Y30" s="50">
        <v>0.5</v>
      </c>
      <c r="Z30" s="50">
        <v>0</v>
      </c>
      <c r="AA30" s="72">
        <v>30</v>
      </c>
      <c r="AB30" s="72"/>
      <c r="AC30" s="73"/>
      <c r="AD30" s="80" t="s">
        <v>7822</v>
      </c>
      <c r="AE30" s="85" t="s">
        <v>7823</v>
      </c>
      <c r="AF30" s="80">
        <v>5003</v>
      </c>
      <c r="AG30" s="80">
        <v>4226</v>
      </c>
      <c r="AH30" s="80">
        <v>271285</v>
      </c>
      <c r="AI30" s="80">
        <v>236843</v>
      </c>
      <c r="AJ30" s="80"/>
      <c r="AK30" s="80" t="s">
        <v>7826</v>
      </c>
      <c r="AL30" s="80" t="s">
        <v>7830</v>
      </c>
      <c r="AM30" s="80"/>
      <c r="AN30" s="80"/>
      <c r="AO30" s="82">
        <v>40430.99849537037</v>
      </c>
      <c r="AP30" s="83" t="str">
        <f>HYPERLINK("https://pbs.twimg.com/profile_banners/188945540/1564855080")</f>
        <v>https://pbs.twimg.com/profile_banners/188945540/1564855080</v>
      </c>
      <c r="AQ30" s="80" t="b">
        <v>1</v>
      </c>
      <c r="AR30" s="80" t="b">
        <v>0</v>
      </c>
      <c r="AS30" s="80" t="b">
        <v>0</v>
      </c>
      <c r="AT30" s="80"/>
      <c r="AU30" s="80">
        <v>22</v>
      </c>
      <c r="AV30" s="83" t="str">
        <f>HYPERLINK("https://abs.twimg.com/images/themes/theme1/bg.png")</f>
        <v>https://abs.twimg.com/images/themes/theme1/bg.png</v>
      </c>
      <c r="AW30" s="80" t="b">
        <v>0</v>
      </c>
      <c r="AX30" s="80" t="s">
        <v>286</v>
      </c>
      <c r="AY30" s="83" t="str">
        <f>HYPERLINK("https://twitter.com/kalkua1")</f>
        <v>https://twitter.com/kalkua1</v>
      </c>
      <c r="AZ30" s="80" t="s">
        <v>66</v>
      </c>
      <c r="BA30" s="79" t="str">
        <f>REPLACE(INDEX(GroupVertices[Group],MATCH(Vertices[[#This Row],[Vertex]],GroupVertices[Vertex],0)),1,1,"")</f>
        <v>1</v>
      </c>
      <c r="BB30" s="49">
        <v>0</v>
      </c>
      <c r="BC30" s="50">
        <v>0</v>
      </c>
      <c r="BD30" s="49">
        <v>0</v>
      </c>
      <c r="BE30" s="50">
        <v>0</v>
      </c>
      <c r="BF30" s="49">
        <v>0</v>
      </c>
      <c r="BG30" s="50">
        <v>0</v>
      </c>
      <c r="BH30" s="49">
        <v>14</v>
      </c>
      <c r="BI30" s="50">
        <v>100</v>
      </c>
      <c r="BJ30" s="49">
        <v>14</v>
      </c>
      <c r="BK30" s="49" t="s">
        <v>8206</v>
      </c>
      <c r="BL30" s="49" t="s">
        <v>8206</v>
      </c>
      <c r="BM30" s="49" t="s">
        <v>7768</v>
      </c>
      <c r="BN30" s="49" t="s">
        <v>7768</v>
      </c>
      <c r="BO30" s="49" t="s">
        <v>7902</v>
      </c>
      <c r="BP30" s="49" t="s">
        <v>7902</v>
      </c>
      <c r="BQ30" s="100" t="s">
        <v>8264</v>
      </c>
      <c r="BR30" s="100" t="s">
        <v>8264</v>
      </c>
      <c r="BS30" s="100" t="s">
        <v>8276</v>
      </c>
      <c r="BT30" s="100" t="s">
        <v>8276</v>
      </c>
      <c r="BU30" s="2"/>
      <c r="BV30" s="3"/>
      <c r="BW30" s="3"/>
      <c r="BX30" s="3"/>
      <c r="BY30" s="3"/>
    </row>
    <row r="31" spans="1:77" ht="15">
      <c r="A31" s="65" t="s">
        <v>7764</v>
      </c>
      <c r="B31" s="66"/>
      <c r="C31" s="66" t="s">
        <v>64</v>
      </c>
      <c r="D31" s="67">
        <v>100</v>
      </c>
      <c r="E31" s="106"/>
      <c r="F31" s="89" t="str">
        <f>HYPERLINK("https://pbs.twimg.com/profile_images/1237378547225952256/-gpXQWVs_normal.jpg")</f>
        <v>https://pbs.twimg.com/profile_images/1237378547225952256/-gpXQWVs_normal.jpg</v>
      </c>
      <c r="G31" s="107"/>
      <c r="H31" s="70" t="s">
        <v>7764</v>
      </c>
      <c r="I31" s="71"/>
      <c r="J31" s="108" t="s">
        <v>159</v>
      </c>
      <c r="K31" s="70" t="s">
        <v>8121</v>
      </c>
      <c r="L31" s="109">
        <v>1</v>
      </c>
      <c r="M31" s="75">
        <v>9736.74609375</v>
      </c>
      <c r="N31" s="75">
        <v>4153.97802734375</v>
      </c>
      <c r="O31" s="76"/>
      <c r="P31" s="77"/>
      <c r="Q31" s="77"/>
      <c r="R31" s="110"/>
      <c r="S31" s="49">
        <v>0</v>
      </c>
      <c r="T31" s="49">
        <v>6</v>
      </c>
      <c r="U31" s="50">
        <v>2</v>
      </c>
      <c r="V31" s="50">
        <v>0.083333</v>
      </c>
      <c r="W31" s="50">
        <v>0.092833</v>
      </c>
      <c r="X31" s="50">
        <v>0.920547</v>
      </c>
      <c r="Y31" s="50">
        <v>0.3333333333333333</v>
      </c>
      <c r="Z31" s="50">
        <v>0</v>
      </c>
      <c r="AA31" s="72">
        <v>31</v>
      </c>
      <c r="AB31" s="72"/>
      <c r="AC31" s="73"/>
      <c r="AD31" s="80" t="s">
        <v>7779</v>
      </c>
      <c r="AE31" s="85" t="s">
        <v>7781</v>
      </c>
      <c r="AF31" s="80">
        <v>4488</v>
      </c>
      <c r="AG31" s="80">
        <v>8429</v>
      </c>
      <c r="AH31" s="80">
        <v>484095</v>
      </c>
      <c r="AI31" s="80">
        <v>194241</v>
      </c>
      <c r="AJ31" s="80"/>
      <c r="AK31" s="80" t="s">
        <v>7784</v>
      </c>
      <c r="AL31" s="80"/>
      <c r="AM31" s="83" t="str">
        <f>HYPERLINK("https://t.co/pBz3ueDgFT")</f>
        <v>https://t.co/pBz3ueDgFT</v>
      </c>
      <c r="AN31" s="80"/>
      <c r="AO31" s="82">
        <v>41521.66443287037</v>
      </c>
      <c r="AP31" s="80"/>
      <c r="AQ31" s="80" t="b">
        <v>1</v>
      </c>
      <c r="AR31" s="80" t="b">
        <v>0</v>
      </c>
      <c r="AS31" s="80" t="b">
        <v>0</v>
      </c>
      <c r="AT31" s="80"/>
      <c r="AU31" s="80">
        <v>84</v>
      </c>
      <c r="AV31" s="83" t="str">
        <f>HYPERLINK("https://abs.twimg.com/images/themes/theme1/bg.png")</f>
        <v>https://abs.twimg.com/images/themes/theme1/bg.png</v>
      </c>
      <c r="AW31" s="80" t="b">
        <v>0</v>
      </c>
      <c r="AX31" s="80" t="s">
        <v>286</v>
      </c>
      <c r="AY31" s="83" t="str">
        <f>HYPERLINK("https://twitter.com/jfsebastian146")</f>
        <v>https://twitter.com/jfsebastian146</v>
      </c>
      <c r="AZ31" s="80" t="s">
        <v>66</v>
      </c>
      <c r="BA31" s="79" t="str">
        <f>REPLACE(INDEX(GroupVertices[Group],MATCH(Vertices[[#This Row],[Vertex]],GroupVertices[Vertex],0)),1,1,"")</f>
        <v>2</v>
      </c>
      <c r="BB31" s="49">
        <v>0</v>
      </c>
      <c r="BC31" s="50">
        <v>0</v>
      </c>
      <c r="BD31" s="49">
        <v>0</v>
      </c>
      <c r="BE31" s="50">
        <v>0</v>
      </c>
      <c r="BF31" s="49">
        <v>0</v>
      </c>
      <c r="BG31" s="50">
        <v>0</v>
      </c>
      <c r="BH31" s="49">
        <v>54</v>
      </c>
      <c r="BI31" s="50">
        <v>100</v>
      </c>
      <c r="BJ31" s="49">
        <v>54</v>
      </c>
      <c r="BK31" s="49"/>
      <c r="BL31" s="49"/>
      <c r="BM31" s="49"/>
      <c r="BN31" s="49"/>
      <c r="BO31" s="49" t="s">
        <v>8220</v>
      </c>
      <c r="BP31" s="49" t="s">
        <v>8220</v>
      </c>
      <c r="BQ31" s="100" t="s">
        <v>8262</v>
      </c>
      <c r="BR31" s="100" t="s">
        <v>8262</v>
      </c>
      <c r="BS31" s="100" t="s">
        <v>8244</v>
      </c>
      <c r="BT31" s="100" t="s">
        <v>8244</v>
      </c>
      <c r="BU31" s="2"/>
      <c r="BV31" s="3"/>
      <c r="BW31" s="3"/>
      <c r="BX31" s="3"/>
      <c r="BY31" s="3"/>
    </row>
    <row r="32" spans="1:77" ht="15">
      <c r="A32" s="65" t="s">
        <v>7859</v>
      </c>
      <c r="B32" s="66"/>
      <c r="C32" s="66" t="s">
        <v>64</v>
      </c>
      <c r="D32" s="67">
        <v>100</v>
      </c>
      <c r="E32" s="106"/>
      <c r="F32" s="89" t="str">
        <f>HYPERLINK("https://pbs.twimg.com/profile_images/632321042292174848/v4aJk87k_normal.png")</f>
        <v>https://pbs.twimg.com/profile_images/632321042292174848/v4aJk87k_normal.png</v>
      </c>
      <c r="G32" s="107"/>
      <c r="H32" s="70" t="s">
        <v>7859</v>
      </c>
      <c r="I32" s="71"/>
      <c r="J32" s="108" t="s">
        <v>159</v>
      </c>
      <c r="K32" s="70" t="s">
        <v>8122</v>
      </c>
      <c r="L32" s="109">
        <v>1</v>
      </c>
      <c r="M32" s="75">
        <v>6993.599609375</v>
      </c>
      <c r="N32" s="75">
        <v>6369.3134765625</v>
      </c>
      <c r="O32" s="76"/>
      <c r="P32" s="77"/>
      <c r="Q32" s="77"/>
      <c r="R32" s="110"/>
      <c r="S32" s="49">
        <v>0</v>
      </c>
      <c r="T32" s="49">
        <v>1</v>
      </c>
      <c r="U32" s="50">
        <v>0</v>
      </c>
      <c r="V32" s="50">
        <v>0.021277</v>
      </c>
      <c r="W32" s="50">
        <v>0</v>
      </c>
      <c r="X32" s="50">
        <v>0.449244</v>
      </c>
      <c r="Y32" s="50">
        <v>0</v>
      </c>
      <c r="Z32" s="50">
        <v>0</v>
      </c>
      <c r="AA32" s="72">
        <v>32</v>
      </c>
      <c r="AB32" s="72"/>
      <c r="AC32" s="73"/>
      <c r="AD32" s="80" t="s">
        <v>7859</v>
      </c>
      <c r="AE32" s="85" t="s">
        <v>8040</v>
      </c>
      <c r="AF32" s="80">
        <v>503</v>
      </c>
      <c r="AG32" s="80">
        <v>3587</v>
      </c>
      <c r="AH32" s="80">
        <v>25746</v>
      </c>
      <c r="AI32" s="80">
        <v>5101</v>
      </c>
      <c r="AJ32" s="80"/>
      <c r="AK32" s="80" t="s">
        <v>8071</v>
      </c>
      <c r="AL32" s="80"/>
      <c r="AM32" s="83" t="str">
        <f>HYPERLINK("http://t.co/GZYlovZeM5")</f>
        <v>http://t.co/GZYlovZeM5</v>
      </c>
      <c r="AN32" s="80"/>
      <c r="AO32" s="82">
        <v>40814.750497685185</v>
      </c>
      <c r="AP32" s="83" t="str">
        <f>HYPERLINK("https://pbs.twimg.com/profile_banners/381649971/1461943921")</f>
        <v>https://pbs.twimg.com/profile_banners/381649971/1461943921</v>
      </c>
      <c r="AQ32" s="80" t="b">
        <v>0</v>
      </c>
      <c r="AR32" s="80" t="b">
        <v>0</v>
      </c>
      <c r="AS32" s="80" t="b">
        <v>0</v>
      </c>
      <c r="AT32" s="80"/>
      <c r="AU32" s="80">
        <v>174</v>
      </c>
      <c r="AV32" s="83" t="str">
        <f>HYPERLINK("https://abs.twimg.com/images/themes/theme14/bg.gif")</f>
        <v>https://abs.twimg.com/images/themes/theme14/bg.gif</v>
      </c>
      <c r="AW32" s="80" t="b">
        <v>0</v>
      </c>
      <c r="AX32" s="80" t="s">
        <v>286</v>
      </c>
      <c r="AY32" s="83" t="str">
        <f>HYPERLINK("https://twitter.com/sapiensdigital")</f>
        <v>https://twitter.com/sapiensdigital</v>
      </c>
      <c r="AZ32" s="80" t="s">
        <v>66</v>
      </c>
      <c r="BA32" s="79" t="str">
        <f>REPLACE(INDEX(GroupVertices[Group],MATCH(Vertices[[#This Row],[Vertex]],GroupVertices[Vertex],0)),1,1,"")</f>
        <v>1</v>
      </c>
      <c r="BB32" s="49">
        <v>0</v>
      </c>
      <c r="BC32" s="50">
        <v>0</v>
      </c>
      <c r="BD32" s="49">
        <v>0</v>
      </c>
      <c r="BE32" s="50">
        <v>0</v>
      </c>
      <c r="BF32" s="49">
        <v>0</v>
      </c>
      <c r="BG32" s="50">
        <v>0</v>
      </c>
      <c r="BH32" s="49">
        <v>51</v>
      </c>
      <c r="BI32" s="50">
        <v>100</v>
      </c>
      <c r="BJ32" s="49">
        <v>51</v>
      </c>
      <c r="BK32" s="49" t="s">
        <v>8205</v>
      </c>
      <c r="BL32" s="49" t="s">
        <v>8205</v>
      </c>
      <c r="BM32" s="49" t="s">
        <v>7895</v>
      </c>
      <c r="BN32" s="49" t="s">
        <v>7895</v>
      </c>
      <c r="BO32" s="49" t="s">
        <v>7897</v>
      </c>
      <c r="BP32" s="49" t="s">
        <v>7897</v>
      </c>
      <c r="BQ32" s="100" t="s">
        <v>8257</v>
      </c>
      <c r="BR32" s="100" t="s">
        <v>8257</v>
      </c>
      <c r="BS32" s="100" t="s">
        <v>8270</v>
      </c>
      <c r="BT32" s="100" t="s">
        <v>8270</v>
      </c>
      <c r="BU32" s="2"/>
      <c r="BV32" s="3"/>
      <c r="BW32" s="3"/>
      <c r="BX32" s="3"/>
      <c r="BY32" s="3"/>
    </row>
    <row r="33" spans="1:77" ht="15">
      <c r="A33" s="65" t="s">
        <v>7860</v>
      </c>
      <c r="B33" s="66"/>
      <c r="C33" s="66" t="s">
        <v>64</v>
      </c>
      <c r="D33" s="67">
        <v>100</v>
      </c>
      <c r="E33" s="106"/>
      <c r="F33" s="89" t="str">
        <f>HYPERLINK("https://pbs.twimg.com/profile_images/1342084692993040384/3v2I3dKj_normal.jpg")</f>
        <v>https://pbs.twimg.com/profile_images/1342084692993040384/3v2I3dKj_normal.jpg</v>
      </c>
      <c r="G33" s="107"/>
      <c r="H33" s="70" t="s">
        <v>7860</v>
      </c>
      <c r="I33" s="71"/>
      <c r="J33" s="108" t="s">
        <v>159</v>
      </c>
      <c r="K33" s="70" t="s">
        <v>8123</v>
      </c>
      <c r="L33" s="109">
        <v>1</v>
      </c>
      <c r="M33" s="75">
        <v>377.9854736328125</v>
      </c>
      <c r="N33" s="75">
        <v>6811.99951171875</v>
      </c>
      <c r="O33" s="76"/>
      <c r="P33" s="77"/>
      <c r="Q33" s="77"/>
      <c r="R33" s="110"/>
      <c r="S33" s="49">
        <v>0</v>
      </c>
      <c r="T33" s="49">
        <v>1</v>
      </c>
      <c r="U33" s="50">
        <v>0</v>
      </c>
      <c r="V33" s="50">
        <v>0.021277</v>
      </c>
      <c r="W33" s="50">
        <v>0</v>
      </c>
      <c r="X33" s="50">
        <v>0.449244</v>
      </c>
      <c r="Y33" s="50">
        <v>0</v>
      </c>
      <c r="Z33" s="50">
        <v>0</v>
      </c>
      <c r="AA33" s="72">
        <v>33</v>
      </c>
      <c r="AB33" s="72"/>
      <c r="AC33" s="73"/>
      <c r="AD33" s="80" t="s">
        <v>8010</v>
      </c>
      <c r="AE33" s="85" t="s">
        <v>8041</v>
      </c>
      <c r="AF33" s="80">
        <v>100</v>
      </c>
      <c r="AG33" s="80">
        <v>32</v>
      </c>
      <c r="AH33" s="80">
        <v>108</v>
      </c>
      <c r="AI33" s="80">
        <v>17</v>
      </c>
      <c r="AJ33" s="80"/>
      <c r="AK33" s="80" t="s">
        <v>8072</v>
      </c>
      <c r="AL33" s="80"/>
      <c r="AM33" s="83" t="str">
        <f>HYPERLINK("https://t.co/9h0Ly08V09")</f>
        <v>https://t.co/9h0Ly08V09</v>
      </c>
      <c r="AN33" s="80"/>
      <c r="AO33" s="82">
        <v>44189.51913194444</v>
      </c>
      <c r="AP33" s="80"/>
      <c r="AQ33" s="80" t="b">
        <v>1</v>
      </c>
      <c r="AR33" s="80" t="b">
        <v>0</v>
      </c>
      <c r="AS33" s="80" t="b">
        <v>0</v>
      </c>
      <c r="AT33" s="80"/>
      <c r="AU33" s="80">
        <v>0</v>
      </c>
      <c r="AV33" s="80"/>
      <c r="AW33" s="80" t="b">
        <v>0</v>
      </c>
      <c r="AX33" s="80" t="s">
        <v>286</v>
      </c>
      <c r="AY33" s="83" t="str">
        <f>HYPERLINK("https://twitter.com/marketintools1")</f>
        <v>https://twitter.com/marketintools1</v>
      </c>
      <c r="AZ33" s="80" t="s">
        <v>66</v>
      </c>
      <c r="BA33" s="79" t="str">
        <f>REPLACE(INDEX(GroupVertices[Group],MATCH(Vertices[[#This Row],[Vertex]],GroupVertices[Vertex],0)),1,1,"")</f>
        <v>1</v>
      </c>
      <c r="BB33" s="49">
        <v>0</v>
      </c>
      <c r="BC33" s="50">
        <v>0</v>
      </c>
      <c r="BD33" s="49">
        <v>0</v>
      </c>
      <c r="BE33" s="50">
        <v>0</v>
      </c>
      <c r="BF33" s="49">
        <v>0</v>
      </c>
      <c r="BG33" s="50">
        <v>0</v>
      </c>
      <c r="BH33" s="49">
        <v>17</v>
      </c>
      <c r="BI33" s="50">
        <v>100</v>
      </c>
      <c r="BJ33" s="49">
        <v>17</v>
      </c>
      <c r="BK33" s="49" t="s">
        <v>8205</v>
      </c>
      <c r="BL33" s="49" t="s">
        <v>8205</v>
      </c>
      <c r="BM33" s="49" t="s">
        <v>7895</v>
      </c>
      <c r="BN33" s="49" t="s">
        <v>7895</v>
      </c>
      <c r="BO33" s="49" t="s">
        <v>7897</v>
      </c>
      <c r="BP33" s="49" t="s">
        <v>7897</v>
      </c>
      <c r="BQ33" s="100" t="s">
        <v>8257</v>
      </c>
      <c r="BR33" s="100" t="s">
        <v>8257</v>
      </c>
      <c r="BS33" s="100" t="s">
        <v>8270</v>
      </c>
      <c r="BT33" s="100" t="s">
        <v>8270</v>
      </c>
      <c r="BU33" s="2"/>
      <c r="BV33" s="3"/>
      <c r="BW33" s="3"/>
      <c r="BX33" s="3"/>
      <c r="BY33" s="3"/>
    </row>
    <row r="34" spans="1:77" ht="15">
      <c r="A34" s="65" t="s">
        <v>7861</v>
      </c>
      <c r="B34" s="66"/>
      <c r="C34" s="66" t="s">
        <v>64</v>
      </c>
      <c r="D34" s="67">
        <v>216.66666666666669</v>
      </c>
      <c r="E34" s="106"/>
      <c r="F34" s="89" t="str">
        <f>HYPERLINK("https://pbs.twimg.com/profile_images/1172688333941686272/QeA-IRS0_normal.jpg")</f>
        <v>https://pbs.twimg.com/profile_images/1172688333941686272/QeA-IRS0_normal.jpg</v>
      </c>
      <c r="G34" s="107"/>
      <c r="H34" s="70" t="s">
        <v>7861</v>
      </c>
      <c r="I34" s="71"/>
      <c r="J34" s="108" t="s">
        <v>159</v>
      </c>
      <c r="K34" s="70" t="s">
        <v>8124</v>
      </c>
      <c r="L34" s="109">
        <v>417.5833333333333</v>
      </c>
      <c r="M34" s="75">
        <v>4312.62939453125</v>
      </c>
      <c r="N34" s="75">
        <v>7594.236328125</v>
      </c>
      <c r="O34" s="76"/>
      <c r="P34" s="77"/>
      <c r="Q34" s="77"/>
      <c r="R34" s="110"/>
      <c r="S34" s="49">
        <v>1</v>
      </c>
      <c r="T34" s="49">
        <v>1</v>
      </c>
      <c r="U34" s="50">
        <v>0</v>
      </c>
      <c r="V34" s="50">
        <v>0.021739</v>
      </c>
      <c r="W34" s="50">
        <v>0</v>
      </c>
      <c r="X34" s="50">
        <v>0.781292</v>
      </c>
      <c r="Y34" s="50">
        <v>0.5</v>
      </c>
      <c r="Z34" s="50">
        <v>0</v>
      </c>
      <c r="AA34" s="72">
        <v>34</v>
      </c>
      <c r="AB34" s="72"/>
      <c r="AC34" s="73"/>
      <c r="AD34" s="80" t="s">
        <v>8011</v>
      </c>
      <c r="AE34" s="85" t="s">
        <v>8042</v>
      </c>
      <c r="AF34" s="80">
        <v>7848</v>
      </c>
      <c r="AG34" s="80">
        <v>7983</v>
      </c>
      <c r="AH34" s="80">
        <v>27227</v>
      </c>
      <c r="AI34" s="80">
        <v>1302</v>
      </c>
      <c r="AJ34" s="80"/>
      <c r="AK34" s="80" t="s">
        <v>8073</v>
      </c>
      <c r="AL34" s="80" t="s">
        <v>8092</v>
      </c>
      <c r="AM34" s="83" t="str">
        <f>HYPERLINK("https://t.co/X53mlQA8Ms")</f>
        <v>https://t.co/X53mlQA8Ms</v>
      </c>
      <c r="AN34" s="80"/>
      <c r="AO34" s="82">
        <v>41567.56348379629</v>
      </c>
      <c r="AP34" s="83" t="str">
        <f>HYPERLINK("https://pbs.twimg.com/profile_banners/1975098816/1567628024")</f>
        <v>https://pbs.twimg.com/profile_banners/1975098816/1567628024</v>
      </c>
      <c r="AQ34" s="80" t="b">
        <v>0</v>
      </c>
      <c r="AR34" s="80" t="b">
        <v>0</v>
      </c>
      <c r="AS34" s="80" t="b">
        <v>1</v>
      </c>
      <c r="AT34" s="80"/>
      <c r="AU34" s="80">
        <v>139</v>
      </c>
      <c r="AV34" s="83" t="str">
        <f>HYPERLINK("https://abs.twimg.com/images/themes/theme1/bg.png")</f>
        <v>https://abs.twimg.com/images/themes/theme1/bg.png</v>
      </c>
      <c r="AW34" s="80" t="b">
        <v>0</v>
      </c>
      <c r="AX34" s="80" t="s">
        <v>286</v>
      </c>
      <c r="AY34" s="83" t="str">
        <f>HYPERLINK("https://twitter.com/emarketersocial")</f>
        <v>https://twitter.com/emarketersocial</v>
      </c>
      <c r="AZ34" s="80" t="s">
        <v>66</v>
      </c>
      <c r="BA34" s="79" t="str">
        <f>REPLACE(INDEX(GroupVertices[Group],MATCH(Vertices[[#This Row],[Vertex]],GroupVertices[Vertex],0)),1,1,"")</f>
        <v>1</v>
      </c>
      <c r="BB34" s="49">
        <v>0</v>
      </c>
      <c r="BC34" s="50">
        <v>0</v>
      </c>
      <c r="BD34" s="49">
        <v>0</v>
      </c>
      <c r="BE34" s="50">
        <v>0</v>
      </c>
      <c r="BF34" s="49">
        <v>0</v>
      </c>
      <c r="BG34" s="50">
        <v>0</v>
      </c>
      <c r="BH34" s="49">
        <v>25</v>
      </c>
      <c r="BI34" s="50">
        <v>100</v>
      </c>
      <c r="BJ34" s="49">
        <v>25</v>
      </c>
      <c r="BK34" s="49" t="s">
        <v>8205</v>
      </c>
      <c r="BL34" s="49" t="s">
        <v>8205</v>
      </c>
      <c r="BM34" s="49" t="s">
        <v>7895</v>
      </c>
      <c r="BN34" s="49" t="s">
        <v>7895</v>
      </c>
      <c r="BO34" s="49" t="s">
        <v>8253</v>
      </c>
      <c r="BP34" s="49" t="s">
        <v>8253</v>
      </c>
      <c r="BQ34" s="100" t="s">
        <v>8265</v>
      </c>
      <c r="BR34" s="100" t="s">
        <v>8265</v>
      </c>
      <c r="BS34" s="100" t="s">
        <v>8277</v>
      </c>
      <c r="BT34" s="100" t="s">
        <v>8277</v>
      </c>
      <c r="BU34" s="2"/>
      <c r="BV34" s="3"/>
      <c r="BW34" s="3"/>
      <c r="BX34" s="3"/>
      <c r="BY34" s="3"/>
    </row>
    <row r="35" spans="1:77" ht="15">
      <c r="A35" s="65" t="s">
        <v>7862</v>
      </c>
      <c r="B35" s="66"/>
      <c r="C35" s="66" t="s">
        <v>64</v>
      </c>
      <c r="D35" s="67">
        <v>100</v>
      </c>
      <c r="E35" s="106"/>
      <c r="F35" s="89" t="str">
        <f>HYPERLINK("https://pbs.twimg.com/profile_images/1379079169129189387/EjdTeJpo_normal.jpg")</f>
        <v>https://pbs.twimg.com/profile_images/1379079169129189387/EjdTeJpo_normal.jpg</v>
      </c>
      <c r="G35" s="107"/>
      <c r="H35" s="70" t="s">
        <v>7862</v>
      </c>
      <c r="I35" s="71"/>
      <c r="J35" s="108" t="s">
        <v>159</v>
      </c>
      <c r="K35" s="70" t="s">
        <v>8125</v>
      </c>
      <c r="L35" s="109">
        <v>1</v>
      </c>
      <c r="M35" s="75">
        <v>3062.810791015625</v>
      </c>
      <c r="N35" s="75">
        <v>7278.38818359375</v>
      </c>
      <c r="O35" s="76"/>
      <c r="P35" s="77"/>
      <c r="Q35" s="77"/>
      <c r="R35" s="110"/>
      <c r="S35" s="49">
        <v>0</v>
      </c>
      <c r="T35" s="49">
        <v>2</v>
      </c>
      <c r="U35" s="50">
        <v>0</v>
      </c>
      <c r="V35" s="50">
        <v>0.021739</v>
      </c>
      <c r="W35" s="50">
        <v>0</v>
      </c>
      <c r="X35" s="50">
        <v>0.781292</v>
      </c>
      <c r="Y35" s="50">
        <v>0.5</v>
      </c>
      <c r="Z35" s="50">
        <v>0</v>
      </c>
      <c r="AA35" s="72">
        <v>35</v>
      </c>
      <c r="AB35" s="72"/>
      <c r="AC35" s="73"/>
      <c r="AD35" s="80" t="s">
        <v>8012</v>
      </c>
      <c r="AE35" s="85" t="s">
        <v>8043</v>
      </c>
      <c r="AF35" s="80">
        <v>3457</v>
      </c>
      <c r="AG35" s="80">
        <v>2518</v>
      </c>
      <c r="AH35" s="80">
        <v>6144</v>
      </c>
      <c r="AI35" s="80">
        <v>9308</v>
      </c>
      <c r="AJ35" s="80"/>
      <c r="AK35" s="80" t="s">
        <v>8074</v>
      </c>
      <c r="AL35" s="80" t="s">
        <v>8093</v>
      </c>
      <c r="AM35" s="83" t="str">
        <f>HYPERLINK("https://t.co/YEwWG2iKQE")</f>
        <v>https://t.co/YEwWG2iKQE</v>
      </c>
      <c r="AN35" s="80"/>
      <c r="AO35" s="82">
        <v>41974.68519675926</v>
      </c>
      <c r="AP35" s="83" t="str">
        <f>HYPERLINK("https://pbs.twimg.com/profile_banners/2900806540/1619607405")</f>
        <v>https://pbs.twimg.com/profile_banners/2900806540/1619607405</v>
      </c>
      <c r="AQ35" s="80" t="b">
        <v>1</v>
      </c>
      <c r="AR35" s="80" t="b">
        <v>0</v>
      </c>
      <c r="AS35" s="80" t="b">
        <v>0</v>
      </c>
      <c r="AT35" s="80"/>
      <c r="AU35" s="80">
        <v>233</v>
      </c>
      <c r="AV35" s="83" t="str">
        <f>HYPERLINK("https://abs.twimg.com/images/themes/theme1/bg.png")</f>
        <v>https://abs.twimg.com/images/themes/theme1/bg.png</v>
      </c>
      <c r="AW35" s="80" t="b">
        <v>0</v>
      </c>
      <c r="AX35" s="80" t="s">
        <v>286</v>
      </c>
      <c r="AY35" s="83" t="str">
        <f>HYPERLINK("https://twitter.com/ancelernesto")</f>
        <v>https://twitter.com/ancelernesto</v>
      </c>
      <c r="AZ35" s="80" t="s">
        <v>66</v>
      </c>
      <c r="BA35" s="79" t="str">
        <f>REPLACE(INDEX(GroupVertices[Group],MATCH(Vertices[[#This Row],[Vertex]],GroupVertices[Vertex],0)),1,1,"")</f>
        <v>1</v>
      </c>
      <c r="BB35" s="49">
        <v>0</v>
      </c>
      <c r="BC35" s="50">
        <v>0</v>
      </c>
      <c r="BD35" s="49">
        <v>0</v>
      </c>
      <c r="BE35" s="50">
        <v>0</v>
      </c>
      <c r="BF35" s="49">
        <v>0</v>
      </c>
      <c r="BG35" s="50">
        <v>0</v>
      </c>
      <c r="BH35" s="49">
        <v>25</v>
      </c>
      <c r="BI35" s="50">
        <v>100</v>
      </c>
      <c r="BJ35" s="49">
        <v>25</v>
      </c>
      <c r="BK35" s="49" t="s">
        <v>8205</v>
      </c>
      <c r="BL35" s="49" t="s">
        <v>8205</v>
      </c>
      <c r="BM35" s="49" t="s">
        <v>7895</v>
      </c>
      <c r="BN35" s="49" t="s">
        <v>7895</v>
      </c>
      <c r="BO35" s="49" t="s">
        <v>8253</v>
      </c>
      <c r="BP35" s="49" t="s">
        <v>8253</v>
      </c>
      <c r="BQ35" s="100" t="s">
        <v>8265</v>
      </c>
      <c r="BR35" s="100" t="s">
        <v>8265</v>
      </c>
      <c r="BS35" s="100" t="s">
        <v>8277</v>
      </c>
      <c r="BT35" s="100" t="s">
        <v>8277</v>
      </c>
      <c r="BU35" s="2"/>
      <c r="BV35" s="3"/>
      <c r="BW35" s="3"/>
      <c r="BX35" s="3"/>
      <c r="BY35" s="3"/>
    </row>
    <row r="36" spans="1:77" ht="15">
      <c r="A36" s="65" t="s">
        <v>7865</v>
      </c>
      <c r="B36" s="66"/>
      <c r="C36" s="66" t="s">
        <v>64</v>
      </c>
      <c r="D36" s="67">
        <v>216.66666666666669</v>
      </c>
      <c r="E36" s="106"/>
      <c r="F36" s="89" t="str">
        <f>HYPERLINK("https://pbs.twimg.com/profile_images/865682632763482113/oHOH2wdg_normal.jpg")</f>
        <v>https://pbs.twimg.com/profile_images/865682632763482113/oHOH2wdg_normal.jpg</v>
      </c>
      <c r="G36" s="107"/>
      <c r="H36" s="70" t="s">
        <v>7865</v>
      </c>
      <c r="I36" s="71"/>
      <c r="J36" s="108" t="s">
        <v>159</v>
      </c>
      <c r="K36" s="70" t="s">
        <v>8126</v>
      </c>
      <c r="L36" s="109">
        <v>417.5833333333333</v>
      </c>
      <c r="M36" s="75">
        <v>5718.07666015625</v>
      </c>
      <c r="N36" s="75">
        <v>5561.31689453125</v>
      </c>
      <c r="O36" s="76"/>
      <c r="P36" s="77"/>
      <c r="Q36" s="77"/>
      <c r="R36" s="110"/>
      <c r="S36" s="49">
        <v>1</v>
      </c>
      <c r="T36" s="49">
        <v>1</v>
      </c>
      <c r="U36" s="50">
        <v>0</v>
      </c>
      <c r="V36" s="50">
        <v>0.021739</v>
      </c>
      <c r="W36" s="50">
        <v>0</v>
      </c>
      <c r="X36" s="50">
        <v>0.781292</v>
      </c>
      <c r="Y36" s="50">
        <v>0.5</v>
      </c>
      <c r="Z36" s="50">
        <v>0</v>
      </c>
      <c r="AA36" s="72">
        <v>36</v>
      </c>
      <c r="AB36" s="72"/>
      <c r="AC36" s="73"/>
      <c r="AD36" s="80" t="s">
        <v>8013</v>
      </c>
      <c r="AE36" s="85" t="s">
        <v>8044</v>
      </c>
      <c r="AF36" s="80">
        <v>10478</v>
      </c>
      <c r="AG36" s="80">
        <v>28280</v>
      </c>
      <c r="AH36" s="80">
        <v>112306</v>
      </c>
      <c r="AI36" s="80">
        <v>317457</v>
      </c>
      <c r="AJ36" s="80"/>
      <c r="AK36" s="80" t="s">
        <v>8075</v>
      </c>
      <c r="AL36" s="80" t="s">
        <v>7788</v>
      </c>
      <c r="AM36" s="83" t="str">
        <f>HYPERLINK("http://t.co/gN74HfdSPb")</f>
        <v>http://t.co/gN74HfdSPb</v>
      </c>
      <c r="AN36" s="80"/>
      <c r="AO36" s="82">
        <v>41458.31465277778</v>
      </c>
      <c r="AP36" s="83" t="str">
        <f>HYPERLINK("https://pbs.twimg.com/profile_banners/1565153503/1579254894")</f>
        <v>https://pbs.twimg.com/profile_banners/1565153503/1579254894</v>
      </c>
      <c r="AQ36" s="80" t="b">
        <v>0</v>
      </c>
      <c r="AR36" s="80" t="b">
        <v>0</v>
      </c>
      <c r="AS36" s="80" t="b">
        <v>0</v>
      </c>
      <c r="AT36" s="80"/>
      <c r="AU36" s="80">
        <v>369</v>
      </c>
      <c r="AV36" s="83" t="str">
        <f>HYPERLINK("https://abs.twimg.com/images/themes/theme1/bg.png")</f>
        <v>https://abs.twimg.com/images/themes/theme1/bg.png</v>
      </c>
      <c r="AW36" s="80" t="b">
        <v>0</v>
      </c>
      <c r="AX36" s="80" t="s">
        <v>286</v>
      </c>
      <c r="AY36" s="83" t="str">
        <f>HYPERLINK("https://twitter.com/bloguers_net")</f>
        <v>https://twitter.com/bloguers_net</v>
      </c>
      <c r="AZ36" s="80" t="s">
        <v>66</v>
      </c>
      <c r="BA36" s="79" t="str">
        <f>REPLACE(INDEX(GroupVertices[Group],MATCH(Vertices[[#This Row],[Vertex]],GroupVertices[Vertex],0)),1,1,"")</f>
        <v>1</v>
      </c>
      <c r="BB36" s="49">
        <v>0</v>
      </c>
      <c r="BC36" s="50">
        <v>0</v>
      </c>
      <c r="BD36" s="49">
        <v>0</v>
      </c>
      <c r="BE36" s="50">
        <v>0</v>
      </c>
      <c r="BF36" s="49">
        <v>0</v>
      </c>
      <c r="BG36" s="50">
        <v>0</v>
      </c>
      <c r="BH36" s="49">
        <v>63</v>
      </c>
      <c r="BI36" s="50">
        <v>100</v>
      </c>
      <c r="BJ36" s="49">
        <v>63</v>
      </c>
      <c r="BK36" s="49" t="s">
        <v>8250</v>
      </c>
      <c r="BL36" s="49" t="s">
        <v>8251</v>
      </c>
      <c r="BM36" s="49" t="s">
        <v>7895</v>
      </c>
      <c r="BN36" s="49" t="s">
        <v>7895</v>
      </c>
      <c r="BO36" s="49" t="s">
        <v>8254</v>
      </c>
      <c r="BP36" s="49" t="s">
        <v>8256</v>
      </c>
      <c r="BQ36" s="100" t="s">
        <v>8266</v>
      </c>
      <c r="BR36" s="100" t="s">
        <v>8269</v>
      </c>
      <c r="BS36" s="100" t="s">
        <v>8278</v>
      </c>
      <c r="BT36" s="100" t="s">
        <v>8281</v>
      </c>
      <c r="BU36" s="2"/>
      <c r="BV36" s="3"/>
      <c r="BW36" s="3"/>
      <c r="BX36" s="3"/>
      <c r="BY36" s="3"/>
    </row>
    <row r="37" spans="1:77" ht="15">
      <c r="A37" s="65" t="s">
        <v>7866</v>
      </c>
      <c r="B37" s="66"/>
      <c r="C37" s="66" t="s">
        <v>64</v>
      </c>
      <c r="D37" s="67">
        <v>100</v>
      </c>
      <c r="E37" s="106"/>
      <c r="F37" s="89" t="str">
        <f>HYPERLINK("https://pbs.twimg.com/profile_images/1414361605517856774/i0xelqVR_normal.jpg")</f>
        <v>https://pbs.twimg.com/profile_images/1414361605517856774/i0xelqVR_normal.jpg</v>
      </c>
      <c r="G37" s="107"/>
      <c r="H37" s="70" t="s">
        <v>7866</v>
      </c>
      <c r="I37" s="71"/>
      <c r="J37" s="108" t="s">
        <v>159</v>
      </c>
      <c r="K37" s="70" t="s">
        <v>8127</v>
      </c>
      <c r="L37" s="109">
        <v>1</v>
      </c>
      <c r="M37" s="75">
        <v>5488.11767578125</v>
      </c>
      <c r="N37" s="75">
        <v>3985.7861328125</v>
      </c>
      <c r="O37" s="76"/>
      <c r="P37" s="77"/>
      <c r="Q37" s="77"/>
      <c r="R37" s="110"/>
      <c r="S37" s="49">
        <v>0</v>
      </c>
      <c r="T37" s="49">
        <v>2</v>
      </c>
      <c r="U37" s="50">
        <v>0</v>
      </c>
      <c r="V37" s="50">
        <v>0.021739</v>
      </c>
      <c r="W37" s="50">
        <v>0</v>
      </c>
      <c r="X37" s="50">
        <v>0.781292</v>
      </c>
      <c r="Y37" s="50">
        <v>0.5</v>
      </c>
      <c r="Z37" s="50">
        <v>0</v>
      </c>
      <c r="AA37" s="72">
        <v>37</v>
      </c>
      <c r="AB37" s="72"/>
      <c r="AC37" s="73"/>
      <c r="AD37" s="80" t="s">
        <v>8014</v>
      </c>
      <c r="AE37" s="85" t="s">
        <v>8045</v>
      </c>
      <c r="AF37" s="80">
        <v>1142</v>
      </c>
      <c r="AG37" s="80">
        <v>1112</v>
      </c>
      <c r="AH37" s="80">
        <v>46290</v>
      </c>
      <c r="AI37" s="80">
        <v>80543</v>
      </c>
      <c r="AJ37" s="80"/>
      <c r="AK37" s="80" t="s">
        <v>8076</v>
      </c>
      <c r="AL37" s="80"/>
      <c r="AM37" s="83" t="str">
        <f>HYPERLINK("https://t.co/nTyd9e8Idx")</f>
        <v>https://t.co/nTyd9e8Idx</v>
      </c>
      <c r="AN37" s="80"/>
      <c r="AO37" s="82">
        <v>43447.71071759259</v>
      </c>
      <c r="AP37" s="83" t="str">
        <f>HYPERLINK("https://pbs.twimg.com/profile_banners/1073262127807426562/1593383343")</f>
        <v>https://pbs.twimg.com/profile_banners/1073262127807426562/1593383343</v>
      </c>
      <c r="AQ37" s="80" t="b">
        <v>1</v>
      </c>
      <c r="AR37" s="80" t="b">
        <v>0</v>
      </c>
      <c r="AS37" s="80" t="b">
        <v>0</v>
      </c>
      <c r="AT37" s="80"/>
      <c r="AU37" s="80">
        <v>0</v>
      </c>
      <c r="AV37" s="80"/>
      <c r="AW37" s="80" t="b">
        <v>0</v>
      </c>
      <c r="AX37" s="80" t="s">
        <v>286</v>
      </c>
      <c r="AY37" s="83" t="str">
        <f>HYPERLINK("https://twitter.com/yas_yasuok")</f>
        <v>https://twitter.com/yas_yasuok</v>
      </c>
      <c r="AZ37" s="80" t="s">
        <v>66</v>
      </c>
      <c r="BA37" s="79" t="str">
        <f>REPLACE(INDEX(GroupVertices[Group],MATCH(Vertices[[#This Row],[Vertex]],GroupVertices[Vertex],0)),1,1,"")</f>
        <v>1</v>
      </c>
      <c r="BB37" s="49">
        <v>0</v>
      </c>
      <c r="BC37" s="50">
        <v>0</v>
      </c>
      <c r="BD37" s="49">
        <v>0</v>
      </c>
      <c r="BE37" s="50">
        <v>0</v>
      </c>
      <c r="BF37" s="49">
        <v>0</v>
      </c>
      <c r="BG37" s="50">
        <v>0</v>
      </c>
      <c r="BH37" s="49">
        <v>13</v>
      </c>
      <c r="BI37" s="50">
        <v>100</v>
      </c>
      <c r="BJ37" s="49">
        <v>13</v>
      </c>
      <c r="BK37" s="49" t="s">
        <v>8207</v>
      </c>
      <c r="BL37" s="49" t="s">
        <v>8207</v>
      </c>
      <c r="BM37" s="49" t="s">
        <v>7895</v>
      </c>
      <c r="BN37" s="49" t="s">
        <v>7895</v>
      </c>
      <c r="BO37" s="49" t="s">
        <v>7905</v>
      </c>
      <c r="BP37" s="49" t="s">
        <v>7905</v>
      </c>
      <c r="BQ37" s="100" t="s">
        <v>8267</v>
      </c>
      <c r="BR37" s="100" t="s">
        <v>8267</v>
      </c>
      <c r="BS37" s="100" t="s">
        <v>8279</v>
      </c>
      <c r="BT37" s="100" t="s">
        <v>8279</v>
      </c>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34" ht="15">
      <c r="A339"/>
      <c r="J339"/>
      <c r="AA339"/>
      <c r="AB339"/>
      <c r="AC339"/>
      <c r="AD339"/>
      <c r="AE339"/>
      <c r="AF339"/>
      <c r="AG339"/>
      <c r="AH339"/>
    </row>
    <row r="340" spans="1:34" ht="15">
      <c r="A340"/>
      <c r="J340"/>
      <c r="AA340"/>
      <c r="AB340"/>
      <c r="AC340"/>
      <c r="AD340"/>
      <c r="AE340"/>
      <c r="AF340"/>
      <c r="AG340"/>
      <c r="AH340"/>
    </row>
    <row r="341" spans="1:34" ht="15">
      <c r="A341"/>
      <c r="J341"/>
      <c r="AA341"/>
      <c r="AB341"/>
      <c r="AC341"/>
      <c r="AD341"/>
      <c r="AE341"/>
      <c r="AF341"/>
      <c r="AG341"/>
      <c r="AH341"/>
    </row>
    <row r="342" spans="1:34" ht="15">
      <c r="A342"/>
      <c r="J342"/>
      <c r="AA342"/>
      <c r="AB342"/>
      <c r="AC342"/>
      <c r="AD342"/>
      <c r="AE342"/>
      <c r="AF342"/>
      <c r="AG342"/>
      <c r="AH342"/>
    </row>
    <row r="343" spans="1:34" ht="15">
      <c r="A343"/>
      <c r="J343"/>
      <c r="AA343"/>
      <c r="AB343"/>
      <c r="AC343"/>
      <c r="AD343"/>
      <c r="AE343"/>
      <c r="AF343"/>
      <c r="AG343"/>
      <c r="AH343"/>
    </row>
    <row r="344" spans="1:34" ht="15">
      <c r="A344"/>
      <c r="J344"/>
      <c r="AA344"/>
      <c r="AB344"/>
      <c r="AC344"/>
      <c r="AD344"/>
      <c r="AE344"/>
      <c r="AF344"/>
      <c r="AG344"/>
      <c r="AH344"/>
    </row>
    <row r="345" spans="1:34" ht="15">
      <c r="A345"/>
      <c r="J345"/>
      <c r="AA345"/>
      <c r="AB345"/>
      <c r="AC345"/>
      <c r="AD345"/>
      <c r="AE345"/>
      <c r="AF345"/>
      <c r="AG345"/>
      <c r="AH345"/>
    </row>
    <row r="346" spans="1:34" ht="15">
      <c r="A346"/>
      <c r="J346"/>
      <c r="AA346"/>
      <c r="AB346"/>
      <c r="AC346"/>
      <c r="AD346"/>
      <c r="AE346"/>
      <c r="AF346"/>
      <c r="AG346"/>
      <c r="AH346"/>
    </row>
    <row r="347" spans="1:34" ht="15">
      <c r="A347"/>
      <c r="J347"/>
      <c r="AA347"/>
      <c r="AB347"/>
      <c r="AC347"/>
      <c r="AD347"/>
      <c r="AE347"/>
      <c r="AF347"/>
      <c r="AG347"/>
      <c r="AH347"/>
    </row>
    <row r="348" spans="1:34" ht="15">
      <c r="A348"/>
      <c r="J348"/>
      <c r="AA348"/>
      <c r="AB348"/>
      <c r="AC348"/>
      <c r="AD348"/>
      <c r="AE348"/>
      <c r="AF348"/>
      <c r="AG348"/>
      <c r="AH348"/>
    </row>
    <row r="349" spans="1:34" ht="15">
      <c r="A349"/>
      <c r="J349"/>
      <c r="AA349"/>
      <c r="AB349"/>
      <c r="AC349"/>
      <c r="AD349"/>
      <c r="AE349"/>
      <c r="AF349"/>
      <c r="AG349"/>
      <c r="AH349"/>
    </row>
    <row r="350" spans="1:34" ht="15">
      <c r="A350"/>
      <c r="J350"/>
      <c r="AA350"/>
      <c r="AB350"/>
      <c r="AC350"/>
      <c r="AD350"/>
      <c r="AE350"/>
      <c r="AF350"/>
      <c r="AG350"/>
      <c r="AH350"/>
    </row>
    <row r="351" spans="1:34" ht="15">
      <c r="A351"/>
      <c r="J351"/>
      <c r="AA351"/>
      <c r="AB351"/>
      <c r="AC351"/>
      <c r="AD351"/>
      <c r="AE351"/>
      <c r="AF351"/>
      <c r="AG351"/>
      <c r="AH351"/>
    </row>
    <row r="352" spans="1:34" ht="15">
      <c r="A352"/>
      <c r="J352"/>
      <c r="AA352"/>
      <c r="AB352"/>
      <c r="AC352"/>
      <c r="AD352"/>
      <c r="AE352"/>
      <c r="AF352"/>
      <c r="AG352"/>
      <c r="AH352"/>
    </row>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7"/>
    <dataValidation allowBlank="1" showInputMessage="1" promptTitle="Vertex Tooltip" prompt="Enter optional text that will pop up when the mouse is hovered over the vertex." errorTitle="Invalid Vertex Image Key" sqref="K3:K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7"/>
    <dataValidation allowBlank="1" showInputMessage="1" promptTitle="Vertex Label Fill Color" prompt="To select an optional fill color for the Label shape, right-click and select Select Color on the right-click menu." sqref="I3:I37"/>
    <dataValidation allowBlank="1" showInputMessage="1" promptTitle="Vertex Image File" prompt="Enter the path to an image file.  Hover over the column header for examples." errorTitle="Invalid Vertex Image Key" sqref="F3:F37"/>
    <dataValidation allowBlank="1" showInputMessage="1" promptTitle="Vertex Color" prompt="To select an optional vertex color, right-click and select Select Color on the right-click menu." sqref="B3:B37"/>
    <dataValidation allowBlank="1" showInputMessage="1" promptTitle="Vertex Opacity" prompt="Enter an optional vertex opacity between 0 (transparent) and 100 (opaque)." errorTitle="Invalid Vertex Opacity" error="The optional vertex opacity must be a whole number between 0 and 10." sqref="E3:E37"/>
    <dataValidation type="list" allowBlank="1" showInputMessage="1" showErrorMessage="1" promptTitle="Vertex Shape" prompt="Select an optional vertex shape." errorTitle="Invalid Vertex Shape" error="You have entered an invalid vertex shape.  Try selecting from the drop-down list instead." sqref="C3:C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7">
      <formula1>ValidVertexLabelPositions</formula1>
    </dataValidation>
    <dataValidation allowBlank="1" showInputMessage="1" showErrorMessage="1" promptTitle="Vertex Name" prompt="Enter the name of the vertex." sqref="A3:A3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0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335</v>
      </c>
      <c r="Z2" s="54" t="s">
        <v>336</v>
      </c>
      <c r="AA2" s="54" t="s">
        <v>337</v>
      </c>
      <c r="AB2" s="54" t="s">
        <v>338</v>
      </c>
      <c r="AC2" s="54" t="s">
        <v>339</v>
      </c>
      <c r="AD2" s="54" t="s">
        <v>340</v>
      </c>
      <c r="AE2" s="54" t="s">
        <v>341</v>
      </c>
      <c r="AF2" s="54" t="s">
        <v>342</v>
      </c>
      <c r="AG2" s="54" t="s">
        <v>345</v>
      </c>
      <c r="AH2" s="13" t="s">
        <v>7679</v>
      </c>
      <c r="AI2" s="13" t="s">
        <v>7683</v>
      </c>
      <c r="AJ2" s="13" t="s">
        <v>7687</v>
      </c>
      <c r="AK2" s="13" t="s">
        <v>7691</v>
      </c>
      <c r="AL2" s="13" t="s">
        <v>7695</v>
      </c>
      <c r="AM2" s="13" t="s">
        <v>7702</v>
      </c>
      <c r="AN2" s="13" t="s">
        <v>7703</v>
      </c>
      <c r="AO2" s="13" t="s">
        <v>7707</v>
      </c>
    </row>
    <row r="3" spans="1:41" ht="15">
      <c r="A3" s="65" t="s">
        <v>289</v>
      </c>
      <c r="B3" s="66" t="s">
        <v>291</v>
      </c>
      <c r="C3" s="66" t="s">
        <v>56</v>
      </c>
      <c r="D3" s="91"/>
      <c r="E3" s="14"/>
      <c r="F3" s="15" t="s">
        <v>8282</v>
      </c>
      <c r="G3" s="64"/>
      <c r="H3" s="64"/>
      <c r="I3" s="92">
        <v>3</v>
      </c>
      <c r="J3" s="51"/>
      <c r="K3" s="49">
        <v>25</v>
      </c>
      <c r="L3" s="49">
        <v>28</v>
      </c>
      <c r="M3" s="49">
        <v>14</v>
      </c>
      <c r="N3" s="49">
        <v>42</v>
      </c>
      <c r="O3" s="49">
        <v>0</v>
      </c>
      <c r="P3" s="50">
        <v>0</v>
      </c>
      <c r="Q3" s="50">
        <v>0</v>
      </c>
      <c r="R3" s="49">
        <v>1</v>
      </c>
      <c r="S3" s="49">
        <v>0</v>
      </c>
      <c r="T3" s="49">
        <v>25</v>
      </c>
      <c r="U3" s="49">
        <v>42</v>
      </c>
      <c r="V3" s="49">
        <v>2</v>
      </c>
      <c r="W3" s="50">
        <v>1.8144</v>
      </c>
      <c r="X3" s="50">
        <v>0.055</v>
      </c>
      <c r="Y3" s="49">
        <v>0</v>
      </c>
      <c r="Z3" s="50">
        <v>0</v>
      </c>
      <c r="AA3" s="49">
        <v>0</v>
      </c>
      <c r="AB3" s="50">
        <v>0</v>
      </c>
      <c r="AC3" s="49">
        <v>0</v>
      </c>
      <c r="AD3" s="50">
        <v>0</v>
      </c>
      <c r="AE3" s="49">
        <v>530</v>
      </c>
      <c r="AF3" s="50">
        <v>100</v>
      </c>
      <c r="AG3" s="49">
        <v>530</v>
      </c>
      <c r="AH3" s="79" t="s">
        <v>8211</v>
      </c>
      <c r="AI3" s="79" t="s">
        <v>8212</v>
      </c>
      <c r="AJ3" s="79" t="s">
        <v>8219</v>
      </c>
      <c r="AK3" s="84" t="s">
        <v>8221</v>
      </c>
      <c r="AL3" s="84" t="s">
        <v>8243</v>
      </c>
      <c r="AM3" s="84"/>
      <c r="AN3" s="84" t="s">
        <v>8245</v>
      </c>
      <c r="AO3" s="84" t="s">
        <v>8247</v>
      </c>
    </row>
    <row r="4" spans="1:41" ht="15">
      <c r="A4" s="111" t="s">
        <v>290</v>
      </c>
      <c r="B4" s="66" t="s">
        <v>292</v>
      </c>
      <c r="C4" s="66" t="s">
        <v>56</v>
      </c>
      <c r="D4" s="112"/>
      <c r="E4" s="113"/>
      <c r="F4" s="114" t="s">
        <v>8283</v>
      </c>
      <c r="G4" s="115"/>
      <c r="H4" s="115"/>
      <c r="I4" s="116">
        <v>4</v>
      </c>
      <c r="J4" s="117"/>
      <c r="K4" s="49">
        <v>10</v>
      </c>
      <c r="L4" s="49">
        <v>12</v>
      </c>
      <c r="M4" s="49">
        <v>84</v>
      </c>
      <c r="N4" s="49">
        <v>96</v>
      </c>
      <c r="O4" s="49">
        <v>0</v>
      </c>
      <c r="P4" s="50">
        <v>0.030303030303030304</v>
      </c>
      <c r="Q4" s="50">
        <v>0.058823529411764705</v>
      </c>
      <c r="R4" s="49">
        <v>1</v>
      </c>
      <c r="S4" s="49">
        <v>0</v>
      </c>
      <c r="T4" s="49">
        <v>10</v>
      </c>
      <c r="U4" s="49">
        <v>96</v>
      </c>
      <c r="V4" s="49">
        <v>2</v>
      </c>
      <c r="W4" s="50">
        <v>1.14</v>
      </c>
      <c r="X4" s="50">
        <v>0.37777777777777777</v>
      </c>
      <c r="Y4" s="49">
        <v>0</v>
      </c>
      <c r="Z4" s="50">
        <v>0</v>
      </c>
      <c r="AA4" s="49">
        <v>0</v>
      </c>
      <c r="AB4" s="50">
        <v>0</v>
      </c>
      <c r="AC4" s="49">
        <v>0</v>
      </c>
      <c r="AD4" s="50">
        <v>0</v>
      </c>
      <c r="AE4" s="49">
        <v>486</v>
      </c>
      <c r="AF4" s="50">
        <v>100</v>
      </c>
      <c r="AG4" s="49">
        <v>486</v>
      </c>
      <c r="AH4" s="79"/>
      <c r="AI4" s="79"/>
      <c r="AJ4" s="79" t="s">
        <v>8220</v>
      </c>
      <c r="AK4" s="84" t="s">
        <v>8222</v>
      </c>
      <c r="AL4" s="84" t="s">
        <v>8244</v>
      </c>
      <c r="AM4" s="79"/>
      <c r="AN4" s="79" t="s">
        <v>8246</v>
      </c>
      <c r="AO4" s="79" t="s">
        <v>8248</v>
      </c>
    </row>
    <row r="5" ht="15">
      <c r="A5"/>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9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289</v>
      </c>
      <c r="B2" s="84" t="s">
        <v>7866</v>
      </c>
      <c r="C2" s="79">
        <f>VLOOKUP(GroupVertices[[#This Row],[Vertex]],Vertices[],MATCH("ID",Vertices[[#Headers],[Vertex]:[Top Word Pairs in Tweet by Salience]],0),FALSE)</f>
        <v>37</v>
      </c>
    </row>
    <row r="3" spans="1:3" ht="15">
      <c r="A3" s="80" t="s">
        <v>289</v>
      </c>
      <c r="B3" s="84" t="s">
        <v>7865</v>
      </c>
      <c r="C3" s="79">
        <f>VLOOKUP(GroupVertices[[#This Row],[Vertex]],Vertices[],MATCH("ID",Vertices[[#Headers],[Vertex]:[Top Word Pairs in Tweet by Salience]],0),FALSE)</f>
        <v>36</v>
      </c>
    </row>
    <row r="4" spans="1:3" ht="15">
      <c r="A4" s="80" t="s">
        <v>289</v>
      </c>
      <c r="B4" s="84" t="s">
        <v>7868</v>
      </c>
      <c r="C4" s="79">
        <f>VLOOKUP(GroupVertices[[#This Row],[Vertex]],Vertices[],MATCH("ID",Vertices[[#Headers],[Vertex]:[Top Word Pairs in Tweet by Salience]],0),FALSE)</f>
        <v>4</v>
      </c>
    </row>
    <row r="5" spans="1:3" ht="15">
      <c r="A5" s="80" t="s">
        <v>289</v>
      </c>
      <c r="B5" s="84" t="s">
        <v>7862</v>
      </c>
      <c r="C5" s="79">
        <f>VLOOKUP(GroupVertices[[#This Row],[Vertex]],Vertices[],MATCH("ID",Vertices[[#Headers],[Vertex]:[Top Word Pairs in Tweet by Salience]],0),FALSE)</f>
        <v>35</v>
      </c>
    </row>
    <row r="6" spans="1:3" ht="15">
      <c r="A6" s="80" t="s">
        <v>289</v>
      </c>
      <c r="B6" s="84" t="s">
        <v>7861</v>
      </c>
      <c r="C6" s="79">
        <f>VLOOKUP(GroupVertices[[#This Row],[Vertex]],Vertices[],MATCH("ID",Vertices[[#Headers],[Vertex]:[Top Word Pairs in Tweet by Salience]],0),FALSE)</f>
        <v>34</v>
      </c>
    </row>
    <row r="7" spans="1:3" ht="15">
      <c r="A7" s="80" t="s">
        <v>289</v>
      </c>
      <c r="B7" s="84" t="s">
        <v>7860</v>
      </c>
      <c r="C7" s="79">
        <f>VLOOKUP(GroupVertices[[#This Row],[Vertex]],Vertices[],MATCH("ID",Vertices[[#Headers],[Vertex]:[Top Word Pairs in Tweet by Salience]],0),FALSE)</f>
        <v>33</v>
      </c>
    </row>
    <row r="8" spans="1:3" ht="15">
      <c r="A8" s="80" t="s">
        <v>289</v>
      </c>
      <c r="B8" s="84" t="s">
        <v>7859</v>
      </c>
      <c r="C8" s="79">
        <f>VLOOKUP(GroupVertices[[#This Row],[Vertex]],Vertices[],MATCH("ID",Vertices[[#Headers],[Vertex]:[Top Word Pairs in Tweet by Salience]],0),FALSE)</f>
        <v>32</v>
      </c>
    </row>
    <row r="9" spans="1:3" ht="15">
      <c r="A9" s="80" t="s">
        <v>289</v>
      </c>
      <c r="B9" s="84" t="s">
        <v>7807</v>
      </c>
      <c r="C9" s="79">
        <f>VLOOKUP(GroupVertices[[#This Row],[Vertex]],Vertices[],MATCH("ID",Vertices[[#Headers],[Vertex]:[Top Word Pairs in Tweet by Salience]],0),FALSE)</f>
        <v>30</v>
      </c>
    </row>
    <row r="10" spans="1:3" ht="15">
      <c r="A10" s="80" t="s">
        <v>289</v>
      </c>
      <c r="B10" s="84" t="s">
        <v>7858</v>
      </c>
      <c r="C10" s="79">
        <f>VLOOKUP(GroupVertices[[#This Row],[Vertex]],Vertices[],MATCH("ID",Vertices[[#Headers],[Vertex]:[Top Word Pairs in Tweet by Salience]],0),FALSE)</f>
        <v>26</v>
      </c>
    </row>
    <row r="11" spans="1:3" ht="15">
      <c r="A11" s="80" t="s">
        <v>289</v>
      </c>
      <c r="B11" s="84" t="s">
        <v>7857</v>
      </c>
      <c r="C11" s="79">
        <f>VLOOKUP(GroupVertices[[#This Row],[Vertex]],Vertices[],MATCH("ID",Vertices[[#Headers],[Vertex]:[Top Word Pairs in Tweet by Salience]],0),FALSE)</f>
        <v>29</v>
      </c>
    </row>
    <row r="12" spans="1:3" ht="15">
      <c r="A12" s="80" t="s">
        <v>289</v>
      </c>
      <c r="B12" s="84" t="s">
        <v>7856</v>
      </c>
      <c r="C12" s="79">
        <f>VLOOKUP(GroupVertices[[#This Row],[Vertex]],Vertices[],MATCH("ID",Vertices[[#Headers],[Vertex]:[Top Word Pairs in Tweet by Salience]],0),FALSE)</f>
        <v>25</v>
      </c>
    </row>
    <row r="13" spans="1:3" ht="15">
      <c r="A13" s="80" t="s">
        <v>289</v>
      </c>
      <c r="B13" s="84" t="s">
        <v>7855</v>
      </c>
      <c r="C13" s="79">
        <f>VLOOKUP(GroupVertices[[#This Row],[Vertex]],Vertices[],MATCH("ID",Vertices[[#Headers],[Vertex]:[Top Word Pairs in Tweet by Salience]],0),FALSE)</f>
        <v>24</v>
      </c>
    </row>
    <row r="14" spans="1:3" ht="15">
      <c r="A14" s="80" t="s">
        <v>289</v>
      </c>
      <c r="B14" s="84" t="s">
        <v>7854</v>
      </c>
      <c r="C14" s="79">
        <f>VLOOKUP(GroupVertices[[#This Row],[Vertex]],Vertices[],MATCH("ID",Vertices[[#Headers],[Vertex]:[Top Word Pairs in Tweet by Salience]],0),FALSE)</f>
        <v>23</v>
      </c>
    </row>
    <row r="15" spans="1:3" ht="15">
      <c r="A15" s="80" t="s">
        <v>289</v>
      </c>
      <c r="B15" s="84" t="s">
        <v>7853</v>
      </c>
      <c r="C15" s="79">
        <f>VLOOKUP(GroupVertices[[#This Row],[Vertex]],Vertices[],MATCH("ID",Vertices[[#Headers],[Vertex]:[Top Word Pairs in Tweet by Salience]],0),FALSE)</f>
        <v>22</v>
      </c>
    </row>
    <row r="16" spans="1:3" ht="15">
      <c r="A16" s="80" t="s">
        <v>289</v>
      </c>
      <c r="B16" s="84" t="s">
        <v>7851</v>
      </c>
      <c r="C16" s="79">
        <f>VLOOKUP(GroupVertices[[#This Row],[Vertex]],Vertices[],MATCH("ID",Vertices[[#Headers],[Vertex]:[Top Word Pairs in Tweet by Salience]],0),FALSE)</f>
        <v>14</v>
      </c>
    </row>
    <row r="17" spans="1:3" ht="15">
      <c r="A17" s="80" t="s">
        <v>289</v>
      </c>
      <c r="B17" s="84" t="s">
        <v>7850</v>
      </c>
      <c r="C17" s="79">
        <f>VLOOKUP(GroupVertices[[#This Row],[Vertex]],Vertices[],MATCH("ID",Vertices[[#Headers],[Vertex]:[Top Word Pairs in Tweet by Salience]],0),FALSE)</f>
        <v>13</v>
      </c>
    </row>
    <row r="18" spans="1:3" ht="15">
      <c r="A18" s="80" t="s">
        <v>289</v>
      </c>
      <c r="B18" s="84" t="s">
        <v>7849</v>
      </c>
      <c r="C18" s="79">
        <f>VLOOKUP(GroupVertices[[#This Row],[Vertex]],Vertices[],MATCH("ID",Vertices[[#Headers],[Vertex]:[Top Word Pairs in Tweet by Salience]],0),FALSE)</f>
        <v>12</v>
      </c>
    </row>
    <row r="19" spans="1:3" ht="15">
      <c r="A19" s="80" t="s">
        <v>289</v>
      </c>
      <c r="B19" s="84" t="s">
        <v>7848</v>
      </c>
      <c r="C19" s="79">
        <f>VLOOKUP(GroupVertices[[#This Row],[Vertex]],Vertices[],MATCH("ID",Vertices[[#Headers],[Vertex]:[Top Word Pairs in Tweet by Salience]],0),FALSE)</f>
        <v>11</v>
      </c>
    </row>
    <row r="20" spans="1:3" ht="15">
      <c r="A20" s="80" t="s">
        <v>289</v>
      </c>
      <c r="B20" s="84" t="s">
        <v>7847</v>
      </c>
      <c r="C20" s="79">
        <f>VLOOKUP(GroupVertices[[#This Row],[Vertex]],Vertices[],MATCH("ID",Vertices[[#Headers],[Vertex]:[Top Word Pairs in Tweet by Salience]],0),FALSE)</f>
        <v>9</v>
      </c>
    </row>
    <row r="21" spans="1:3" ht="15">
      <c r="A21" s="80" t="s">
        <v>289</v>
      </c>
      <c r="B21" s="84" t="s">
        <v>7846</v>
      </c>
      <c r="C21" s="79">
        <f>VLOOKUP(GroupVertices[[#This Row],[Vertex]],Vertices[],MATCH("ID",Vertices[[#Headers],[Vertex]:[Top Word Pairs in Tweet by Salience]],0),FALSE)</f>
        <v>10</v>
      </c>
    </row>
    <row r="22" spans="1:3" ht="15">
      <c r="A22" s="80" t="s">
        <v>289</v>
      </c>
      <c r="B22" s="84" t="s">
        <v>7845</v>
      </c>
      <c r="C22" s="79">
        <f>VLOOKUP(GroupVertices[[#This Row],[Vertex]],Vertices[],MATCH("ID",Vertices[[#Headers],[Vertex]:[Top Word Pairs in Tweet by Salience]],0),FALSE)</f>
        <v>8</v>
      </c>
    </row>
    <row r="23" spans="1:3" ht="15">
      <c r="A23" s="80" t="s">
        <v>289</v>
      </c>
      <c r="B23" s="84" t="s">
        <v>7844</v>
      </c>
      <c r="C23" s="79">
        <f>VLOOKUP(GroupVertices[[#This Row],[Vertex]],Vertices[],MATCH("ID",Vertices[[#Headers],[Vertex]:[Top Word Pairs in Tweet by Salience]],0),FALSE)</f>
        <v>7</v>
      </c>
    </row>
    <row r="24" spans="1:3" ht="15">
      <c r="A24" s="80" t="s">
        <v>289</v>
      </c>
      <c r="B24" s="84" t="s">
        <v>7843</v>
      </c>
      <c r="C24" s="79">
        <f>VLOOKUP(GroupVertices[[#This Row],[Vertex]],Vertices[],MATCH("ID",Vertices[[#Headers],[Vertex]:[Top Word Pairs in Tweet by Salience]],0),FALSE)</f>
        <v>6</v>
      </c>
    </row>
    <row r="25" spans="1:3" ht="15">
      <c r="A25" s="80" t="s">
        <v>289</v>
      </c>
      <c r="B25" s="84" t="s">
        <v>7842</v>
      </c>
      <c r="C25" s="79">
        <f>VLOOKUP(GroupVertices[[#This Row],[Vertex]],Vertices[],MATCH("ID",Vertices[[#Headers],[Vertex]:[Top Word Pairs in Tweet by Salience]],0),FALSE)</f>
        <v>5</v>
      </c>
    </row>
    <row r="26" spans="1:3" ht="15">
      <c r="A26" s="80" t="s">
        <v>289</v>
      </c>
      <c r="B26" s="84" t="s">
        <v>7867</v>
      </c>
      <c r="C26" s="79">
        <f>VLOOKUP(GroupVertices[[#This Row],[Vertex]],Vertices[],MATCH("ID",Vertices[[#Headers],[Vertex]:[Top Word Pairs in Tweet by Salience]],0),FALSE)</f>
        <v>3</v>
      </c>
    </row>
    <row r="27" spans="1:3" ht="15">
      <c r="A27" s="80" t="s">
        <v>290</v>
      </c>
      <c r="B27" s="84" t="s">
        <v>7764</v>
      </c>
      <c r="C27" s="79">
        <f>VLOOKUP(GroupVertices[[#This Row],[Vertex]],Vertices[],MATCH("ID",Vertices[[#Headers],[Vertex]:[Top Word Pairs in Tweet by Salience]],0),FALSE)</f>
        <v>31</v>
      </c>
    </row>
    <row r="28" spans="1:3" ht="15">
      <c r="A28" s="80" t="s">
        <v>290</v>
      </c>
      <c r="B28" s="84" t="s">
        <v>7864</v>
      </c>
      <c r="C28" s="79">
        <f>VLOOKUP(GroupVertices[[#This Row],[Vertex]],Vertices[],MATCH("ID",Vertices[[#Headers],[Vertex]:[Top Word Pairs in Tweet by Salience]],0),FALSE)</f>
        <v>21</v>
      </c>
    </row>
    <row r="29" spans="1:3" ht="15">
      <c r="A29" s="80" t="s">
        <v>290</v>
      </c>
      <c r="B29" s="84" t="s">
        <v>7863</v>
      </c>
      <c r="C29" s="79">
        <f>VLOOKUP(GroupVertices[[#This Row],[Vertex]],Vertices[],MATCH("ID",Vertices[[#Headers],[Vertex]:[Top Word Pairs in Tweet by Salience]],0),FALSE)</f>
        <v>20</v>
      </c>
    </row>
    <row r="30" spans="1:3" ht="15">
      <c r="A30" s="80" t="s">
        <v>290</v>
      </c>
      <c r="B30" s="84" t="s">
        <v>7872</v>
      </c>
      <c r="C30" s="79">
        <f>VLOOKUP(GroupVertices[[#This Row],[Vertex]],Vertices[],MATCH("ID",Vertices[[#Headers],[Vertex]:[Top Word Pairs in Tweet by Salience]],0),FALSE)</f>
        <v>19</v>
      </c>
    </row>
    <row r="31" spans="1:3" ht="15">
      <c r="A31" s="80" t="s">
        <v>290</v>
      </c>
      <c r="B31" s="84" t="s">
        <v>7871</v>
      </c>
      <c r="C31" s="79">
        <f>VLOOKUP(GroupVertices[[#This Row],[Vertex]],Vertices[],MATCH("ID",Vertices[[#Headers],[Vertex]:[Top Word Pairs in Tweet by Salience]],0),FALSE)</f>
        <v>18</v>
      </c>
    </row>
    <row r="32" spans="1:3" ht="15">
      <c r="A32" s="80" t="s">
        <v>290</v>
      </c>
      <c r="B32" s="84" t="s">
        <v>7870</v>
      </c>
      <c r="C32" s="79">
        <f>VLOOKUP(GroupVertices[[#This Row],[Vertex]],Vertices[],MATCH("ID",Vertices[[#Headers],[Vertex]:[Top Word Pairs in Tweet by Salience]],0),FALSE)</f>
        <v>17</v>
      </c>
    </row>
    <row r="33" spans="1:3" ht="15">
      <c r="A33" s="80" t="s">
        <v>290</v>
      </c>
      <c r="B33" s="84" t="s">
        <v>7869</v>
      </c>
      <c r="C33" s="79">
        <f>VLOOKUP(GroupVertices[[#This Row],[Vertex]],Vertices[],MATCH("ID",Vertices[[#Headers],[Vertex]:[Top Word Pairs in Tweet by Salience]],0),FALSE)</f>
        <v>16</v>
      </c>
    </row>
    <row r="34" spans="1:3" ht="15">
      <c r="A34" s="80" t="s">
        <v>290</v>
      </c>
      <c r="B34" s="84" t="s">
        <v>7766</v>
      </c>
      <c r="C34" s="79">
        <f>VLOOKUP(GroupVertices[[#This Row],[Vertex]],Vertices[],MATCH("ID",Vertices[[#Headers],[Vertex]:[Top Word Pairs in Tweet by Salience]],0),FALSE)</f>
        <v>28</v>
      </c>
    </row>
    <row r="35" spans="1:3" ht="15">
      <c r="A35" s="80" t="s">
        <v>290</v>
      </c>
      <c r="B35" s="84" t="s">
        <v>7765</v>
      </c>
      <c r="C35" s="79">
        <f>VLOOKUP(GroupVertices[[#This Row],[Vertex]],Vertices[],MATCH("ID",Vertices[[#Headers],[Vertex]:[Top Word Pairs in Tweet by Salience]],0),FALSE)</f>
        <v>27</v>
      </c>
    </row>
    <row r="36" spans="1:3" ht="15">
      <c r="A36" s="80" t="s">
        <v>290</v>
      </c>
      <c r="B36" s="84" t="s">
        <v>7852</v>
      </c>
      <c r="C36" s="79">
        <f>VLOOKUP(GroupVertices[[#This Row],[Vertex]],Vertices[],MATCH("ID",Vertices[[#Headers],[Vertex]:[Top Word Pairs in Tweet by Salience]],0),FALSE)</f>
        <v>15</v>
      </c>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row r="4944" spans="1:2" ht="15">
      <c r="A4944"/>
      <c r="B4944"/>
    </row>
    <row r="4945" spans="1:2" ht="15">
      <c r="A4945"/>
      <c r="B4945"/>
    </row>
    <row r="4946" spans="1:2" ht="15">
      <c r="A4946"/>
      <c r="B4946"/>
    </row>
    <row r="4947" spans="1:2" ht="15">
      <c r="A4947"/>
      <c r="B4947"/>
    </row>
    <row r="4948" spans="1:2" ht="15">
      <c r="A4948"/>
      <c r="B4948"/>
    </row>
    <row r="4949" spans="1:2" ht="15">
      <c r="A4949"/>
      <c r="B4949"/>
    </row>
    <row r="4950" spans="1:2" ht="15">
      <c r="A4950"/>
      <c r="B4950"/>
    </row>
    <row r="4951" spans="1:2" ht="15">
      <c r="A4951"/>
      <c r="B4951"/>
    </row>
    <row r="4952" spans="1:2" ht="15">
      <c r="A4952"/>
      <c r="B4952"/>
    </row>
    <row r="4953" spans="1:2" ht="15">
      <c r="A4953"/>
      <c r="B4953"/>
    </row>
    <row r="4954" spans="1:2" ht="15">
      <c r="A4954"/>
      <c r="B4954"/>
    </row>
    <row r="4955" spans="1:2" ht="15">
      <c r="A4955"/>
      <c r="B4955"/>
    </row>
    <row r="4956" spans="1:2" ht="15">
      <c r="A4956"/>
      <c r="B4956"/>
    </row>
    <row r="4957" spans="1:2" ht="15">
      <c r="A4957"/>
      <c r="B4957"/>
    </row>
    <row r="4958" spans="1:2" ht="15">
      <c r="A4958"/>
      <c r="B4958"/>
    </row>
    <row r="4959" spans="1:2" ht="15">
      <c r="A4959"/>
      <c r="B4959"/>
    </row>
    <row r="4960" spans="1:2" ht="15">
      <c r="A4960"/>
      <c r="B4960"/>
    </row>
    <row r="4961" spans="1:2" ht="15">
      <c r="A4961"/>
      <c r="B4961"/>
    </row>
    <row r="4962" spans="1:2" ht="15">
      <c r="A4962"/>
      <c r="B4962"/>
    </row>
    <row r="4963" spans="1:2" ht="15">
      <c r="A4963"/>
      <c r="B4963"/>
    </row>
    <row r="4964" spans="1:2" ht="15">
      <c r="A4964"/>
      <c r="B4964"/>
    </row>
    <row r="4965" spans="1:2" ht="15">
      <c r="A4965"/>
      <c r="B4965"/>
    </row>
    <row r="4966" spans="1:2" ht="15">
      <c r="A4966"/>
      <c r="B4966"/>
    </row>
    <row r="4967" spans="1:2" ht="15">
      <c r="A4967"/>
      <c r="B4967"/>
    </row>
    <row r="4968" spans="1:2" ht="15">
      <c r="A4968"/>
      <c r="B4968"/>
    </row>
    <row r="4969" spans="1:2" ht="15">
      <c r="A4969"/>
      <c r="B4969"/>
    </row>
    <row r="4970" spans="1:2" ht="15">
      <c r="A4970"/>
      <c r="B4970"/>
    </row>
    <row r="4971" spans="1:2" ht="15">
      <c r="A4971"/>
      <c r="B4971"/>
    </row>
    <row r="4972" spans="1:2" ht="15">
      <c r="A4972"/>
      <c r="B4972"/>
    </row>
    <row r="4973" spans="1:2" ht="15">
      <c r="A4973"/>
      <c r="B4973"/>
    </row>
    <row r="4974" spans="1:2" ht="15">
      <c r="A4974"/>
      <c r="B4974"/>
    </row>
    <row r="4975" spans="1:2" ht="15">
      <c r="A4975"/>
      <c r="B4975"/>
    </row>
    <row r="4976" spans="1:2" ht="15">
      <c r="A4976"/>
      <c r="B4976"/>
    </row>
    <row r="4977" spans="1:2" ht="15">
      <c r="A4977"/>
      <c r="B4977"/>
    </row>
    <row r="4978" spans="1:2" ht="15">
      <c r="A4978"/>
      <c r="B4978"/>
    </row>
    <row r="4979" spans="1:2" ht="15">
      <c r="A4979"/>
      <c r="B4979"/>
    </row>
    <row r="4980" spans="1:2" ht="15">
      <c r="A4980"/>
      <c r="B4980"/>
    </row>
    <row r="4981" spans="1:2" ht="15">
      <c r="A4981"/>
      <c r="B4981"/>
    </row>
    <row r="4982" spans="1:2" ht="15">
      <c r="A4982"/>
      <c r="B4982"/>
    </row>
    <row r="4983" spans="1:2" ht="15">
      <c r="A4983"/>
      <c r="B4983"/>
    </row>
    <row r="4984" spans="1:2" ht="15">
      <c r="A4984"/>
      <c r="B4984"/>
    </row>
    <row r="4985" spans="1:2" ht="15">
      <c r="A4985"/>
      <c r="B4985"/>
    </row>
    <row r="4986" spans="1:2" ht="15">
      <c r="A4986"/>
      <c r="B4986"/>
    </row>
    <row r="4987" spans="1:2" ht="15">
      <c r="A4987"/>
      <c r="B4987"/>
    </row>
    <row r="4988" spans="1:2" ht="15">
      <c r="A4988"/>
      <c r="B4988"/>
    </row>
    <row r="4989" spans="1:2" ht="15">
      <c r="A4989"/>
      <c r="B4989"/>
    </row>
    <row r="4990" spans="1:2" ht="15">
      <c r="A4990"/>
      <c r="B4990"/>
    </row>
    <row r="4991" spans="1:2" ht="15">
      <c r="A4991"/>
      <c r="B4991"/>
    </row>
    <row r="4992" spans="1:2" ht="15">
      <c r="A4992"/>
      <c r="B4992"/>
    </row>
    <row r="4993" spans="1:2" ht="15">
      <c r="A4993"/>
      <c r="B4993"/>
    </row>
    <row r="4994" spans="1:2" ht="15">
      <c r="A4994"/>
      <c r="B4994"/>
    </row>
    <row r="4995" spans="1:2" ht="15">
      <c r="A4995"/>
      <c r="B4995"/>
    </row>
    <row r="4996" spans="1:2" ht="15">
      <c r="A4996"/>
      <c r="B4996"/>
    </row>
    <row r="4997" spans="1:2" ht="15">
      <c r="A4997"/>
      <c r="B4997"/>
    </row>
    <row r="4998" spans="1:2" ht="15">
      <c r="A4998"/>
      <c r="B4998"/>
    </row>
    <row r="4999" spans="1:2" ht="15">
      <c r="A4999"/>
      <c r="B4999"/>
    </row>
    <row r="5000" spans="1:2" ht="15">
      <c r="A5000"/>
      <c r="B5000"/>
    </row>
    <row r="5001" spans="1:2" ht="15">
      <c r="A5001"/>
      <c r="B5001"/>
    </row>
    <row r="5002" spans="1:2" ht="15">
      <c r="A5002"/>
      <c r="B5002"/>
    </row>
    <row r="5003" spans="1:2" ht="15">
      <c r="A5003"/>
      <c r="B5003"/>
    </row>
    <row r="5004" spans="1:2" ht="15">
      <c r="A5004"/>
      <c r="B5004"/>
    </row>
    <row r="5005" spans="1:2" ht="15">
      <c r="A5005"/>
      <c r="B5005"/>
    </row>
    <row r="5006" spans="1:2" ht="15">
      <c r="A5006"/>
      <c r="B5006"/>
    </row>
    <row r="5007" spans="1:2" ht="15">
      <c r="A5007"/>
      <c r="B5007"/>
    </row>
    <row r="5008" spans="1:2" ht="15">
      <c r="A5008"/>
      <c r="B5008"/>
    </row>
    <row r="5009" spans="1:2" ht="15">
      <c r="A5009"/>
      <c r="B5009"/>
    </row>
    <row r="5010" spans="1:2" ht="15">
      <c r="A5010"/>
      <c r="B5010"/>
    </row>
    <row r="5011" spans="1:2" ht="15">
      <c r="A5011"/>
      <c r="B5011"/>
    </row>
    <row r="5012" spans="1:2" ht="15">
      <c r="A5012"/>
      <c r="B5012"/>
    </row>
    <row r="5013" spans="1:2" ht="15">
      <c r="A5013"/>
      <c r="B5013"/>
    </row>
    <row r="5014" spans="1:2" ht="15">
      <c r="A5014"/>
      <c r="B5014"/>
    </row>
    <row r="5015" spans="1:2" ht="15">
      <c r="A5015"/>
      <c r="B5015"/>
    </row>
    <row r="5016" spans="1:2" ht="15">
      <c r="A5016"/>
      <c r="B5016"/>
    </row>
    <row r="5017" spans="1:2" ht="15">
      <c r="A5017"/>
      <c r="B5017"/>
    </row>
    <row r="5018" spans="1:2" ht="15">
      <c r="A5018"/>
      <c r="B5018"/>
    </row>
    <row r="5019" spans="1:2" ht="15">
      <c r="A5019"/>
      <c r="B5019"/>
    </row>
    <row r="5020" spans="1:2" ht="15">
      <c r="A5020"/>
      <c r="B5020"/>
    </row>
    <row r="5021" spans="1:2" ht="15">
      <c r="A5021"/>
      <c r="B5021"/>
    </row>
    <row r="5022" spans="1:2" ht="15">
      <c r="A5022"/>
      <c r="B5022"/>
    </row>
    <row r="5023" spans="1:2" ht="15">
      <c r="A5023"/>
      <c r="B5023"/>
    </row>
    <row r="5024" spans="1:2" ht="15">
      <c r="A5024"/>
      <c r="B5024"/>
    </row>
    <row r="5025" spans="1:2" ht="15">
      <c r="A5025"/>
      <c r="B5025"/>
    </row>
    <row r="5026" spans="1:2" ht="15">
      <c r="A5026"/>
      <c r="B5026"/>
    </row>
    <row r="5027" spans="1:2" ht="15">
      <c r="A5027"/>
      <c r="B5027"/>
    </row>
    <row r="5028" spans="1:2" ht="15">
      <c r="A5028"/>
      <c r="B5028"/>
    </row>
    <row r="5029" spans="1:2" ht="15">
      <c r="A5029"/>
      <c r="B5029"/>
    </row>
    <row r="5030" spans="1:2" ht="15">
      <c r="A5030"/>
      <c r="B5030"/>
    </row>
    <row r="5031" spans="1:2" ht="15">
      <c r="A5031"/>
      <c r="B5031"/>
    </row>
    <row r="5032" spans="1:2" ht="15">
      <c r="A5032"/>
      <c r="B5032"/>
    </row>
    <row r="5033" spans="1:2" ht="15">
      <c r="A5033"/>
      <c r="B5033"/>
    </row>
    <row r="5034" spans="1:2" ht="15">
      <c r="A5034"/>
      <c r="B5034"/>
    </row>
    <row r="5035" spans="1:2" ht="15">
      <c r="A5035"/>
      <c r="B5035"/>
    </row>
    <row r="5036" spans="1:2" ht="15">
      <c r="A5036"/>
      <c r="B5036"/>
    </row>
    <row r="5037" spans="1:2" ht="15">
      <c r="A5037"/>
      <c r="B5037"/>
    </row>
    <row r="5038" spans="1:2" ht="15">
      <c r="A5038"/>
      <c r="B5038"/>
    </row>
    <row r="5039" spans="1:2" ht="15">
      <c r="A5039"/>
      <c r="B5039"/>
    </row>
    <row r="5040" spans="1:2" ht="15">
      <c r="A5040"/>
      <c r="B5040"/>
    </row>
    <row r="5041" spans="1:2" ht="15">
      <c r="A5041"/>
      <c r="B5041"/>
    </row>
    <row r="5042" spans="1:2" ht="15">
      <c r="A5042"/>
      <c r="B5042"/>
    </row>
    <row r="5043" spans="1:2" ht="15">
      <c r="A5043"/>
      <c r="B5043"/>
    </row>
    <row r="5044" spans="1:2" ht="15">
      <c r="A5044"/>
      <c r="B5044"/>
    </row>
    <row r="5045" spans="1:2" ht="15">
      <c r="A5045"/>
      <c r="B5045"/>
    </row>
    <row r="5046" spans="1:2" ht="15">
      <c r="A5046"/>
      <c r="B5046"/>
    </row>
    <row r="5047" spans="1:2" ht="15">
      <c r="A5047"/>
      <c r="B5047"/>
    </row>
    <row r="5048" spans="1:2" ht="15">
      <c r="A5048"/>
      <c r="B5048"/>
    </row>
    <row r="5049" spans="1:2" ht="15">
      <c r="A5049"/>
      <c r="B5049"/>
    </row>
    <row r="5050" spans="1:2" ht="15">
      <c r="A5050"/>
      <c r="B5050"/>
    </row>
    <row r="5051" spans="1:2" ht="15">
      <c r="A5051"/>
      <c r="B5051"/>
    </row>
    <row r="5052" spans="1:2" ht="15">
      <c r="A5052"/>
      <c r="B5052"/>
    </row>
    <row r="5053" spans="1:2" ht="15">
      <c r="A5053"/>
      <c r="B5053"/>
    </row>
    <row r="5054" spans="1:2" ht="15">
      <c r="A5054"/>
      <c r="B5054"/>
    </row>
    <row r="5055" spans="1:2" ht="15">
      <c r="A5055"/>
      <c r="B5055"/>
    </row>
    <row r="5056" spans="1:2" ht="15">
      <c r="A5056"/>
      <c r="B5056"/>
    </row>
    <row r="5057" spans="1:2" ht="15">
      <c r="A5057"/>
      <c r="B5057"/>
    </row>
    <row r="5058" spans="1:2" ht="15">
      <c r="A5058"/>
      <c r="B5058"/>
    </row>
    <row r="5059" spans="1:2" ht="15">
      <c r="A5059"/>
      <c r="B5059"/>
    </row>
    <row r="5060" spans="1:2" ht="15">
      <c r="A5060"/>
      <c r="B5060"/>
    </row>
    <row r="5061" spans="1:2" ht="15">
      <c r="A5061"/>
      <c r="B5061"/>
    </row>
    <row r="5062" spans="1:2" ht="15">
      <c r="A5062"/>
      <c r="B5062"/>
    </row>
    <row r="5063" spans="1:2" ht="15">
      <c r="A5063"/>
      <c r="B5063"/>
    </row>
    <row r="5064" spans="1:2" ht="15">
      <c r="A5064"/>
      <c r="B5064"/>
    </row>
    <row r="5065" spans="1:2" ht="15">
      <c r="A5065"/>
      <c r="B5065"/>
    </row>
    <row r="5066" spans="1:2" ht="15">
      <c r="A5066"/>
      <c r="B5066"/>
    </row>
    <row r="5067" spans="1:2" ht="15">
      <c r="A5067"/>
      <c r="B5067"/>
    </row>
    <row r="5068" spans="1:2" ht="15">
      <c r="A5068"/>
      <c r="B5068"/>
    </row>
    <row r="5069" spans="1:2" ht="15">
      <c r="A5069"/>
      <c r="B5069"/>
    </row>
    <row r="5070" spans="1:2" ht="15">
      <c r="A5070"/>
      <c r="B5070"/>
    </row>
    <row r="5071" spans="1:2" ht="15">
      <c r="A5071"/>
      <c r="B5071"/>
    </row>
    <row r="5072" spans="1:2" ht="15">
      <c r="A5072"/>
      <c r="B5072"/>
    </row>
    <row r="5073" spans="1:2" ht="15">
      <c r="A5073"/>
      <c r="B5073"/>
    </row>
    <row r="5074" spans="1:2" ht="15">
      <c r="A5074"/>
      <c r="B5074"/>
    </row>
    <row r="5075" spans="1:2" ht="15">
      <c r="A5075"/>
      <c r="B5075"/>
    </row>
    <row r="5076" spans="1:2" ht="15">
      <c r="A5076"/>
      <c r="B5076"/>
    </row>
    <row r="5077" spans="1:2" ht="15">
      <c r="A5077"/>
      <c r="B5077"/>
    </row>
    <row r="5078" spans="1:2" ht="15">
      <c r="A5078"/>
      <c r="B5078"/>
    </row>
    <row r="5079" spans="1:2" ht="15">
      <c r="A5079"/>
      <c r="B5079"/>
    </row>
    <row r="5080" spans="1:2" ht="15">
      <c r="A5080"/>
      <c r="B5080"/>
    </row>
    <row r="5081" spans="1:2" ht="15">
      <c r="A5081"/>
      <c r="B5081"/>
    </row>
    <row r="5082" spans="1:2" ht="15">
      <c r="A5082"/>
      <c r="B5082"/>
    </row>
    <row r="5083" spans="1:2" ht="15">
      <c r="A5083"/>
      <c r="B5083"/>
    </row>
    <row r="5084" spans="1:2" ht="15">
      <c r="A5084"/>
      <c r="B5084"/>
    </row>
    <row r="5085" spans="1:2" ht="15">
      <c r="A5085"/>
      <c r="B5085"/>
    </row>
    <row r="5086" spans="1:2" ht="15">
      <c r="A5086"/>
      <c r="B5086"/>
    </row>
    <row r="5087" spans="1:2" ht="15">
      <c r="A5087"/>
      <c r="B5087"/>
    </row>
    <row r="5088" spans="1:2" ht="15">
      <c r="A5088"/>
      <c r="B5088"/>
    </row>
    <row r="5089" spans="1:2" ht="15">
      <c r="A5089"/>
      <c r="B5089"/>
    </row>
    <row r="5090" spans="1:2" ht="15">
      <c r="A5090"/>
      <c r="B5090"/>
    </row>
    <row r="5091" spans="1:2" ht="15">
      <c r="A5091"/>
      <c r="B5091"/>
    </row>
    <row r="5092" spans="1:2" ht="15">
      <c r="A5092"/>
      <c r="B5092"/>
    </row>
    <row r="5093" spans="1:2" ht="15">
      <c r="A5093"/>
      <c r="B5093"/>
    </row>
    <row r="5094" spans="1:2" ht="15">
      <c r="A5094"/>
      <c r="B5094"/>
    </row>
    <row r="5095" spans="1:2" ht="15">
      <c r="A5095"/>
      <c r="B5095"/>
    </row>
    <row r="5096" spans="1:2" ht="15">
      <c r="A5096"/>
      <c r="B5096"/>
    </row>
    <row r="5097" spans="1:2" ht="15">
      <c r="A5097"/>
      <c r="B5097"/>
    </row>
    <row r="5098" spans="1:2" ht="15">
      <c r="A5098"/>
      <c r="B5098"/>
    </row>
    <row r="5099" spans="1:2" ht="15">
      <c r="A5099"/>
      <c r="B5099"/>
    </row>
    <row r="5100" spans="1:2" ht="15">
      <c r="A5100"/>
      <c r="B5100"/>
    </row>
    <row r="5101" spans="1:2" ht="15">
      <c r="A5101"/>
      <c r="B5101"/>
    </row>
    <row r="5102" spans="1:2" ht="15">
      <c r="A5102"/>
      <c r="B5102"/>
    </row>
    <row r="5103" spans="1:2" ht="15">
      <c r="A5103"/>
      <c r="B5103"/>
    </row>
    <row r="5104" spans="1:2" ht="15">
      <c r="A5104"/>
      <c r="B5104"/>
    </row>
    <row r="5105" spans="1:2" ht="15">
      <c r="A5105"/>
      <c r="B5105"/>
    </row>
    <row r="5106" spans="1:2" ht="15">
      <c r="A5106"/>
      <c r="B5106"/>
    </row>
    <row r="5107" spans="1:2" ht="15">
      <c r="A5107"/>
      <c r="B5107"/>
    </row>
    <row r="5108" spans="1:2" ht="15">
      <c r="A5108"/>
      <c r="B5108"/>
    </row>
    <row r="5109" spans="1:2" ht="15">
      <c r="A5109"/>
      <c r="B5109"/>
    </row>
    <row r="5110" spans="1:2" ht="15">
      <c r="A5110"/>
      <c r="B5110"/>
    </row>
    <row r="5111" spans="1:2" ht="15">
      <c r="A5111"/>
      <c r="B5111"/>
    </row>
    <row r="5112" spans="1:2" ht="15">
      <c r="A5112"/>
      <c r="B5112"/>
    </row>
    <row r="5113" spans="1:2" ht="15">
      <c r="A5113"/>
      <c r="B5113"/>
    </row>
    <row r="5114" spans="1:2" ht="15">
      <c r="A5114"/>
      <c r="B5114"/>
    </row>
    <row r="5115" spans="1:2" ht="15">
      <c r="A5115"/>
      <c r="B5115"/>
    </row>
    <row r="5116" spans="1:2" ht="15">
      <c r="A5116"/>
      <c r="B5116"/>
    </row>
    <row r="5117" spans="1:2" ht="15">
      <c r="A5117"/>
      <c r="B5117"/>
    </row>
    <row r="5118" spans="1:2" ht="15">
      <c r="A5118"/>
      <c r="B5118"/>
    </row>
    <row r="5119" spans="1:2" ht="15">
      <c r="A5119"/>
      <c r="B5119"/>
    </row>
    <row r="5120" spans="1:2" ht="15">
      <c r="A5120"/>
      <c r="B5120"/>
    </row>
    <row r="5121" spans="1:2" ht="15">
      <c r="A5121"/>
      <c r="B5121"/>
    </row>
    <row r="5122" spans="1:2" ht="15">
      <c r="A5122"/>
      <c r="B5122"/>
    </row>
    <row r="5123" spans="1:2" ht="15">
      <c r="A5123"/>
      <c r="B5123"/>
    </row>
    <row r="5124" spans="1:2" ht="15">
      <c r="A5124"/>
      <c r="B5124"/>
    </row>
    <row r="5125" spans="1:2" ht="15">
      <c r="A5125"/>
      <c r="B5125"/>
    </row>
    <row r="5126" spans="1:2" ht="15">
      <c r="A5126"/>
      <c r="B5126"/>
    </row>
    <row r="5127" spans="1:2" ht="15">
      <c r="A5127"/>
      <c r="B5127"/>
    </row>
    <row r="5128" spans="1:2" ht="15">
      <c r="A5128"/>
      <c r="B5128"/>
    </row>
    <row r="5129" spans="1:2" ht="15">
      <c r="A5129"/>
      <c r="B5129"/>
    </row>
    <row r="5130" spans="1:2" ht="15">
      <c r="A5130"/>
      <c r="B5130"/>
    </row>
    <row r="5131" spans="1:2" ht="15">
      <c r="A5131"/>
      <c r="B5131"/>
    </row>
    <row r="5132" spans="1:2" ht="15">
      <c r="A5132"/>
      <c r="B5132"/>
    </row>
    <row r="5133" spans="1:2" ht="15">
      <c r="A5133"/>
      <c r="B5133"/>
    </row>
    <row r="5134" spans="1:2" ht="15">
      <c r="A5134"/>
      <c r="B5134"/>
    </row>
    <row r="5135" spans="1:2" ht="15">
      <c r="A5135"/>
      <c r="B5135"/>
    </row>
    <row r="5136" spans="1:2" ht="15">
      <c r="A5136"/>
      <c r="B5136"/>
    </row>
    <row r="5137" spans="1:2" ht="15">
      <c r="A5137"/>
      <c r="B5137"/>
    </row>
    <row r="5138" spans="1:2" ht="15">
      <c r="A5138"/>
      <c r="B5138"/>
    </row>
    <row r="5139" spans="1:2" ht="15">
      <c r="A5139"/>
      <c r="B5139"/>
    </row>
    <row r="5140" spans="1:2" ht="15">
      <c r="A5140"/>
      <c r="B5140"/>
    </row>
    <row r="5141" spans="1:2" ht="15">
      <c r="A5141"/>
      <c r="B5141"/>
    </row>
    <row r="5142" spans="1:2" ht="15">
      <c r="A5142"/>
      <c r="B5142"/>
    </row>
    <row r="5143" spans="1:2" ht="15">
      <c r="A5143"/>
      <c r="B5143"/>
    </row>
    <row r="5144" spans="1:2" ht="15">
      <c r="A5144"/>
      <c r="B5144"/>
    </row>
    <row r="5145" spans="1:2" ht="15">
      <c r="A5145"/>
      <c r="B5145"/>
    </row>
    <row r="5146" spans="1:2" ht="15">
      <c r="A5146"/>
      <c r="B5146"/>
    </row>
    <row r="5147" spans="1:2" ht="15">
      <c r="A5147"/>
      <c r="B5147"/>
    </row>
    <row r="5148" spans="1:2" ht="15">
      <c r="A5148"/>
      <c r="B5148"/>
    </row>
    <row r="5149" spans="1:2" ht="15">
      <c r="A5149"/>
      <c r="B5149"/>
    </row>
    <row r="5150" spans="1:2" ht="15">
      <c r="A5150"/>
      <c r="B5150"/>
    </row>
    <row r="5151" spans="1:2" ht="15">
      <c r="A5151"/>
      <c r="B5151"/>
    </row>
    <row r="5152" spans="1:2" ht="15">
      <c r="A5152"/>
      <c r="B5152"/>
    </row>
    <row r="5153" spans="1:2" ht="15">
      <c r="A5153"/>
      <c r="B5153"/>
    </row>
    <row r="5154" spans="1:2" ht="15">
      <c r="A5154"/>
      <c r="B5154"/>
    </row>
    <row r="5155" spans="1:2" ht="15">
      <c r="A5155"/>
      <c r="B5155"/>
    </row>
    <row r="5156" spans="1:2" ht="15">
      <c r="A5156"/>
      <c r="B5156"/>
    </row>
    <row r="5157" spans="1:2" ht="15">
      <c r="A5157"/>
      <c r="B5157"/>
    </row>
    <row r="5158" spans="1:2" ht="15">
      <c r="A5158"/>
      <c r="B5158"/>
    </row>
    <row r="5159" spans="1:2" ht="15">
      <c r="A5159"/>
      <c r="B5159"/>
    </row>
    <row r="5160" spans="1:2" ht="15">
      <c r="A5160"/>
      <c r="B5160"/>
    </row>
    <row r="5161" spans="1:2" ht="15">
      <c r="A5161"/>
      <c r="B5161"/>
    </row>
    <row r="5162" spans="1:2" ht="15">
      <c r="A5162"/>
      <c r="B5162"/>
    </row>
    <row r="5163" spans="1:2" ht="15">
      <c r="A5163"/>
      <c r="B5163"/>
    </row>
    <row r="5164" spans="1:2" ht="15">
      <c r="A5164"/>
      <c r="B5164"/>
    </row>
    <row r="5165" spans="1:2" ht="15">
      <c r="A5165"/>
      <c r="B5165"/>
    </row>
    <row r="5166" spans="1:2" ht="15">
      <c r="A5166"/>
      <c r="B5166"/>
    </row>
    <row r="5167" spans="1:2" ht="15">
      <c r="A5167"/>
      <c r="B5167"/>
    </row>
    <row r="5168" spans="1:2" ht="15">
      <c r="A5168"/>
      <c r="B5168"/>
    </row>
    <row r="5169" spans="1:2" ht="15">
      <c r="A5169"/>
      <c r="B5169"/>
    </row>
    <row r="5170" spans="1:2" ht="15">
      <c r="A5170"/>
      <c r="B5170"/>
    </row>
    <row r="5171" spans="1:2" ht="15">
      <c r="A5171"/>
      <c r="B5171"/>
    </row>
    <row r="5172" spans="1:2" ht="15">
      <c r="A5172"/>
      <c r="B5172"/>
    </row>
    <row r="5173" spans="1:2" ht="15">
      <c r="A5173"/>
      <c r="B5173"/>
    </row>
    <row r="5174" spans="1:2" ht="15">
      <c r="A5174"/>
      <c r="B5174"/>
    </row>
    <row r="5175" spans="1:2" ht="15">
      <c r="A5175"/>
      <c r="B5175"/>
    </row>
    <row r="5176" spans="1:2" ht="15">
      <c r="A5176"/>
      <c r="B5176"/>
    </row>
    <row r="5177" spans="1:2" ht="15">
      <c r="A5177"/>
      <c r="B5177"/>
    </row>
    <row r="5178" spans="1:2" ht="15">
      <c r="A5178"/>
      <c r="B5178"/>
    </row>
    <row r="5179" spans="1:2" ht="15">
      <c r="A5179"/>
      <c r="B5179"/>
    </row>
    <row r="5180" spans="1:2" ht="15">
      <c r="A5180"/>
      <c r="B5180"/>
    </row>
    <row r="5181" spans="1:2" ht="15">
      <c r="A5181"/>
      <c r="B5181"/>
    </row>
    <row r="5182" spans="1:2" ht="15">
      <c r="A5182"/>
      <c r="B5182"/>
    </row>
    <row r="5183" spans="1:2" ht="15">
      <c r="A5183"/>
      <c r="B5183"/>
    </row>
    <row r="5184" spans="1:2" ht="15">
      <c r="A5184"/>
      <c r="B5184"/>
    </row>
    <row r="5185" spans="1:2" ht="15">
      <c r="A5185"/>
      <c r="B5185"/>
    </row>
    <row r="5186" spans="1:2" ht="15">
      <c r="A5186"/>
      <c r="B5186"/>
    </row>
    <row r="5187" spans="1:2" ht="15">
      <c r="A5187"/>
      <c r="B5187"/>
    </row>
    <row r="5188" spans="1:2" ht="15">
      <c r="A5188"/>
      <c r="B5188"/>
    </row>
    <row r="5189" spans="1:2" ht="15">
      <c r="A5189"/>
      <c r="B5189"/>
    </row>
    <row r="5190" spans="1:2" ht="15">
      <c r="A5190"/>
      <c r="B5190"/>
    </row>
    <row r="5191" spans="1:2" ht="15">
      <c r="A5191"/>
      <c r="B5191"/>
    </row>
    <row r="5192" spans="1:2" ht="15">
      <c r="A5192"/>
      <c r="B5192"/>
    </row>
    <row r="5193" spans="1:2" ht="15">
      <c r="A5193"/>
      <c r="B5193"/>
    </row>
    <row r="5194" spans="1:2" ht="15">
      <c r="A5194"/>
      <c r="B5194"/>
    </row>
    <row r="5195" spans="1:2" ht="15">
      <c r="A5195"/>
      <c r="B5195"/>
    </row>
    <row r="5196" spans="1:2" ht="15">
      <c r="A5196"/>
      <c r="B5196"/>
    </row>
    <row r="5197" spans="1:2" ht="15">
      <c r="A5197"/>
      <c r="B5197"/>
    </row>
    <row r="5198" spans="1:2" ht="15">
      <c r="A5198"/>
      <c r="B5198"/>
    </row>
    <row r="5199" spans="1:2" ht="15">
      <c r="A5199"/>
      <c r="B5199"/>
    </row>
    <row r="5200" spans="1:2" ht="15">
      <c r="A5200"/>
      <c r="B5200"/>
    </row>
    <row r="5201" spans="1:2" ht="15">
      <c r="A5201"/>
      <c r="B5201"/>
    </row>
    <row r="5202" spans="1:2" ht="15">
      <c r="A5202"/>
      <c r="B5202"/>
    </row>
    <row r="5203" spans="1:2" ht="15">
      <c r="A5203"/>
      <c r="B5203"/>
    </row>
    <row r="5204" spans="1:2" ht="15">
      <c r="A5204"/>
      <c r="B5204"/>
    </row>
    <row r="5205" spans="1:2" ht="15">
      <c r="A5205"/>
      <c r="B5205"/>
    </row>
    <row r="5206" spans="1:2" ht="15">
      <c r="A5206"/>
      <c r="B5206"/>
    </row>
    <row r="5207" spans="1:2" ht="15">
      <c r="A5207"/>
      <c r="B5207"/>
    </row>
    <row r="5208" spans="1:2" ht="15">
      <c r="A5208"/>
      <c r="B5208"/>
    </row>
    <row r="5209" spans="1:2" ht="15">
      <c r="A5209"/>
      <c r="B5209"/>
    </row>
    <row r="5210" spans="1:2" ht="15">
      <c r="A5210"/>
      <c r="B5210"/>
    </row>
    <row r="5211" spans="1:2" ht="15">
      <c r="A5211"/>
      <c r="B5211"/>
    </row>
    <row r="5212" spans="1:2" ht="15">
      <c r="A5212"/>
      <c r="B5212"/>
    </row>
    <row r="5213" spans="1:2" ht="15">
      <c r="A5213"/>
      <c r="B5213"/>
    </row>
    <row r="5214" spans="1:2" ht="15">
      <c r="A5214"/>
      <c r="B5214"/>
    </row>
    <row r="5215" spans="1:2" ht="15">
      <c r="A5215"/>
      <c r="B5215"/>
    </row>
    <row r="5216" spans="1:2" ht="15">
      <c r="A5216"/>
      <c r="B5216"/>
    </row>
    <row r="5217" spans="1:2" ht="15">
      <c r="A5217"/>
      <c r="B5217"/>
    </row>
    <row r="5218" spans="1:2" ht="15">
      <c r="A5218"/>
      <c r="B5218"/>
    </row>
    <row r="5219" spans="1:2" ht="15">
      <c r="A5219"/>
      <c r="B5219"/>
    </row>
    <row r="5220" spans="1:2" ht="15">
      <c r="A5220"/>
      <c r="B5220"/>
    </row>
    <row r="5221" spans="1:2" ht="15">
      <c r="A5221"/>
      <c r="B5221"/>
    </row>
    <row r="5222" spans="1:2" ht="15">
      <c r="A5222"/>
      <c r="B5222"/>
    </row>
    <row r="5223" spans="1:2" ht="15">
      <c r="A5223"/>
      <c r="B5223"/>
    </row>
    <row r="5224" spans="1:2" ht="15">
      <c r="A5224"/>
      <c r="B5224"/>
    </row>
    <row r="5225" spans="1:2" ht="15">
      <c r="A5225"/>
      <c r="B5225"/>
    </row>
    <row r="5226" spans="1:2" ht="15">
      <c r="A5226"/>
      <c r="B5226"/>
    </row>
    <row r="5227" spans="1:2" ht="15">
      <c r="A5227"/>
      <c r="B5227"/>
    </row>
    <row r="5228" spans="1:2" ht="15">
      <c r="A5228"/>
      <c r="B5228"/>
    </row>
    <row r="5229" spans="1:2" ht="15">
      <c r="A5229"/>
      <c r="B5229"/>
    </row>
    <row r="5230" spans="1:2" ht="15">
      <c r="A5230"/>
      <c r="B5230"/>
    </row>
    <row r="5231" spans="1:2" ht="15">
      <c r="A5231"/>
      <c r="B5231"/>
    </row>
    <row r="5232" spans="1:2" ht="15">
      <c r="A5232"/>
      <c r="B5232"/>
    </row>
    <row r="5233" spans="1:2" ht="15">
      <c r="A5233"/>
      <c r="B5233"/>
    </row>
    <row r="5234" spans="1:2" ht="15">
      <c r="A5234"/>
      <c r="B5234"/>
    </row>
    <row r="5235" spans="1:2" ht="15">
      <c r="A5235"/>
      <c r="B5235"/>
    </row>
    <row r="5236" spans="1:2" ht="15">
      <c r="A5236"/>
      <c r="B5236"/>
    </row>
    <row r="5237" spans="1:2" ht="15">
      <c r="A5237"/>
      <c r="B5237"/>
    </row>
    <row r="5238" spans="1:2" ht="15">
      <c r="A5238"/>
      <c r="B5238"/>
    </row>
    <row r="5239" spans="1:2" ht="15">
      <c r="A5239"/>
      <c r="B5239"/>
    </row>
    <row r="5240" spans="1:2" ht="15">
      <c r="A5240"/>
      <c r="B5240"/>
    </row>
    <row r="5241" spans="1:2" ht="15">
      <c r="A5241"/>
      <c r="B5241"/>
    </row>
    <row r="5242" spans="1:2" ht="15">
      <c r="A5242"/>
      <c r="B5242"/>
    </row>
    <row r="5243" spans="1:2" ht="15">
      <c r="A5243"/>
      <c r="B5243"/>
    </row>
    <row r="5244" spans="1:2" ht="15">
      <c r="A5244"/>
      <c r="B5244"/>
    </row>
    <row r="5245" spans="1:2" ht="15">
      <c r="A5245"/>
      <c r="B5245"/>
    </row>
    <row r="5246" spans="1:2" ht="15">
      <c r="A5246"/>
      <c r="B5246"/>
    </row>
    <row r="5247" spans="1:2" ht="15">
      <c r="A5247"/>
      <c r="B5247"/>
    </row>
    <row r="5248" spans="1:2" ht="15">
      <c r="A5248"/>
      <c r="B5248"/>
    </row>
    <row r="5249" spans="1:2" ht="15">
      <c r="A5249"/>
      <c r="B5249"/>
    </row>
    <row r="5250" spans="1:2" ht="15">
      <c r="A5250"/>
      <c r="B5250"/>
    </row>
    <row r="5251" spans="1:2" ht="15">
      <c r="A5251"/>
      <c r="B5251"/>
    </row>
    <row r="5252" spans="1:2" ht="15">
      <c r="A5252"/>
      <c r="B5252"/>
    </row>
    <row r="5253" spans="1:2" ht="15">
      <c r="A5253"/>
      <c r="B5253"/>
    </row>
    <row r="5254" spans="1:2" ht="15">
      <c r="A5254"/>
      <c r="B5254"/>
    </row>
    <row r="5255" spans="1:2" ht="15">
      <c r="A5255"/>
      <c r="B5255"/>
    </row>
    <row r="5256" spans="1:2" ht="15">
      <c r="A5256"/>
      <c r="B5256"/>
    </row>
    <row r="5257" spans="1:2" ht="15">
      <c r="A5257"/>
      <c r="B5257"/>
    </row>
    <row r="5258" spans="1:2" ht="15">
      <c r="A5258"/>
      <c r="B5258"/>
    </row>
    <row r="5259" spans="1:2" ht="15">
      <c r="A5259"/>
      <c r="B5259"/>
    </row>
    <row r="5260" spans="1:2" ht="15">
      <c r="A5260"/>
      <c r="B5260"/>
    </row>
    <row r="5261" spans="1:2" ht="15">
      <c r="A5261"/>
      <c r="B5261"/>
    </row>
    <row r="5262" spans="1:2" ht="15">
      <c r="A5262"/>
      <c r="B5262"/>
    </row>
    <row r="5263" spans="1:2" ht="15">
      <c r="A5263"/>
      <c r="B5263"/>
    </row>
    <row r="5264" spans="1:2" ht="15">
      <c r="A5264"/>
      <c r="B5264"/>
    </row>
    <row r="5265" spans="1:2" ht="15">
      <c r="A5265"/>
      <c r="B5265"/>
    </row>
    <row r="5266" spans="1:2" ht="15">
      <c r="A5266"/>
      <c r="B5266"/>
    </row>
    <row r="5267" spans="1:2" ht="15">
      <c r="A5267"/>
      <c r="B5267"/>
    </row>
    <row r="5268" spans="1:2" ht="15">
      <c r="A5268"/>
      <c r="B5268"/>
    </row>
    <row r="5269" spans="1:2" ht="15">
      <c r="A5269"/>
      <c r="B5269"/>
    </row>
    <row r="5270" spans="1:2" ht="15">
      <c r="A5270"/>
      <c r="B5270"/>
    </row>
    <row r="5271" spans="1:2" ht="15">
      <c r="A5271"/>
      <c r="B5271"/>
    </row>
    <row r="5272" spans="1:2" ht="15">
      <c r="A5272"/>
      <c r="B5272"/>
    </row>
    <row r="5273" spans="1:2" ht="15">
      <c r="A5273"/>
      <c r="B5273"/>
    </row>
    <row r="5274" spans="1:2" ht="15">
      <c r="A5274"/>
      <c r="B5274"/>
    </row>
    <row r="5275" spans="1:2" ht="15">
      <c r="A5275"/>
      <c r="B5275"/>
    </row>
    <row r="5276" spans="1:2" ht="15">
      <c r="A5276"/>
      <c r="B5276"/>
    </row>
    <row r="5277" spans="1:2" ht="15">
      <c r="A5277"/>
      <c r="B5277"/>
    </row>
    <row r="5278" spans="1:2" ht="15">
      <c r="A5278"/>
      <c r="B5278"/>
    </row>
    <row r="5279" spans="1:2" ht="15">
      <c r="A5279"/>
      <c r="B5279"/>
    </row>
    <row r="5280" spans="1:2" ht="15">
      <c r="A5280"/>
      <c r="B5280"/>
    </row>
    <row r="5281" spans="1:2" ht="15">
      <c r="A5281"/>
      <c r="B5281"/>
    </row>
    <row r="5282" spans="1:2" ht="15">
      <c r="A5282"/>
      <c r="B5282"/>
    </row>
    <row r="5283" spans="1:2" ht="15">
      <c r="A5283"/>
      <c r="B5283"/>
    </row>
    <row r="5284" spans="1:2" ht="15">
      <c r="A5284"/>
      <c r="B5284"/>
    </row>
    <row r="5285" spans="1:2" ht="15">
      <c r="A5285"/>
      <c r="B5285"/>
    </row>
    <row r="5286" spans="1:2" ht="15">
      <c r="A5286"/>
      <c r="B5286"/>
    </row>
    <row r="5287" spans="1:2" ht="15">
      <c r="A5287"/>
      <c r="B5287"/>
    </row>
    <row r="5288" spans="1:2" ht="15">
      <c r="A5288"/>
      <c r="B5288"/>
    </row>
    <row r="5289" spans="1:2" ht="15">
      <c r="A5289"/>
      <c r="B5289"/>
    </row>
    <row r="5290" spans="1:2" ht="15">
      <c r="A5290"/>
      <c r="B5290"/>
    </row>
    <row r="5291" spans="1:2" ht="15">
      <c r="A5291"/>
      <c r="B5291"/>
    </row>
    <row r="5292" spans="1:2" ht="15">
      <c r="A5292"/>
      <c r="B5292"/>
    </row>
    <row r="5293" spans="1:2" ht="15">
      <c r="A5293"/>
      <c r="B5293"/>
    </row>
    <row r="5294" spans="1:2" ht="15">
      <c r="A5294"/>
      <c r="B5294"/>
    </row>
    <row r="5295" spans="1:2" ht="15">
      <c r="A5295"/>
      <c r="B5295"/>
    </row>
    <row r="5296" spans="1:2" ht="15">
      <c r="A5296"/>
      <c r="B5296"/>
    </row>
    <row r="5297" spans="1:2" ht="15">
      <c r="A5297"/>
      <c r="B5297"/>
    </row>
    <row r="5298" spans="1:2" ht="15">
      <c r="A5298"/>
      <c r="B5298"/>
    </row>
    <row r="5299" spans="1:2" ht="15">
      <c r="A5299"/>
      <c r="B5299"/>
    </row>
    <row r="5300" spans="1:2" ht="15">
      <c r="A5300"/>
      <c r="B5300"/>
    </row>
    <row r="5301" spans="1:2" ht="15">
      <c r="A5301"/>
      <c r="B5301"/>
    </row>
    <row r="5302" spans="1:2" ht="15">
      <c r="A5302"/>
      <c r="B5302"/>
    </row>
    <row r="5303" spans="1:2" ht="15">
      <c r="A5303"/>
      <c r="B5303"/>
    </row>
    <row r="5304" spans="1:2" ht="15">
      <c r="A5304"/>
      <c r="B5304"/>
    </row>
    <row r="5305" spans="1:2" ht="15">
      <c r="A5305"/>
      <c r="B5305"/>
    </row>
    <row r="5306" spans="1:2" ht="15">
      <c r="A5306"/>
      <c r="B5306"/>
    </row>
    <row r="5307" spans="1:2" ht="15">
      <c r="A5307"/>
      <c r="B5307"/>
    </row>
    <row r="5308" spans="1:2" ht="15">
      <c r="A5308"/>
      <c r="B5308"/>
    </row>
    <row r="5309" spans="1:2" ht="15">
      <c r="A5309"/>
      <c r="B5309"/>
    </row>
    <row r="5310" spans="1:2" ht="15">
      <c r="A5310"/>
      <c r="B5310"/>
    </row>
    <row r="5311" spans="1:2" ht="15">
      <c r="A5311"/>
      <c r="B5311"/>
    </row>
    <row r="5312" spans="1:2" ht="15">
      <c r="A5312"/>
      <c r="B5312"/>
    </row>
    <row r="5313" spans="1:2" ht="15">
      <c r="A5313"/>
      <c r="B5313"/>
    </row>
    <row r="5314" spans="1:2" ht="15">
      <c r="A5314"/>
      <c r="B5314"/>
    </row>
    <row r="5315" spans="1:2" ht="15">
      <c r="A5315"/>
      <c r="B5315"/>
    </row>
    <row r="5316" spans="1:2" ht="15">
      <c r="A5316"/>
      <c r="B5316"/>
    </row>
    <row r="5317" spans="1:2" ht="15">
      <c r="A5317"/>
      <c r="B5317"/>
    </row>
    <row r="5318" spans="1:2" ht="15">
      <c r="A5318"/>
      <c r="B5318"/>
    </row>
    <row r="5319" spans="1:2" ht="15">
      <c r="A5319"/>
      <c r="B5319"/>
    </row>
    <row r="5320" spans="1:2" ht="15">
      <c r="A5320"/>
      <c r="B5320"/>
    </row>
    <row r="5321" spans="1:2" ht="15">
      <c r="A5321"/>
      <c r="B5321"/>
    </row>
    <row r="5322" spans="1:2" ht="15">
      <c r="A5322"/>
      <c r="B5322"/>
    </row>
    <row r="5323" spans="1:2" ht="15">
      <c r="A5323"/>
      <c r="B5323"/>
    </row>
    <row r="5324" spans="1:2" ht="15">
      <c r="A5324"/>
      <c r="B5324"/>
    </row>
    <row r="5325" spans="1:2" ht="15">
      <c r="A5325"/>
      <c r="B5325"/>
    </row>
    <row r="5326" spans="1:2" ht="15">
      <c r="A5326"/>
      <c r="B5326"/>
    </row>
    <row r="5327" spans="1:2" ht="15">
      <c r="A5327"/>
      <c r="B5327"/>
    </row>
    <row r="5328" spans="1:2" ht="15">
      <c r="A5328"/>
      <c r="B5328"/>
    </row>
    <row r="5329" spans="1:2" ht="15">
      <c r="A5329"/>
      <c r="B5329"/>
    </row>
    <row r="5330" spans="1:2" ht="15">
      <c r="A5330"/>
      <c r="B5330"/>
    </row>
    <row r="5331" spans="1:2" ht="15">
      <c r="A5331"/>
      <c r="B5331"/>
    </row>
    <row r="5332" spans="1:2" ht="15">
      <c r="A5332"/>
      <c r="B5332"/>
    </row>
    <row r="5333" spans="1:2" ht="15">
      <c r="A5333"/>
      <c r="B5333"/>
    </row>
    <row r="5334" spans="1:2" ht="15">
      <c r="A5334"/>
      <c r="B5334"/>
    </row>
    <row r="5335" spans="1:2" ht="15">
      <c r="A5335"/>
      <c r="B5335"/>
    </row>
    <row r="5336" spans="1:2" ht="15">
      <c r="A5336"/>
      <c r="B5336"/>
    </row>
    <row r="5337" spans="1:2" ht="15">
      <c r="A5337"/>
      <c r="B5337"/>
    </row>
    <row r="5338" spans="1:2" ht="15">
      <c r="A5338"/>
      <c r="B5338"/>
    </row>
    <row r="5339" spans="1:2" ht="15">
      <c r="A5339"/>
      <c r="B5339"/>
    </row>
    <row r="5340" spans="1:2" ht="15">
      <c r="A5340"/>
      <c r="B5340"/>
    </row>
    <row r="5341" spans="1:2" ht="15">
      <c r="A5341"/>
      <c r="B5341"/>
    </row>
    <row r="5342" spans="1:2" ht="15">
      <c r="A5342"/>
      <c r="B5342"/>
    </row>
    <row r="5343" spans="1:2" ht="15">
      <c r="A5343"/>
      <c r="B5343"/>
    </row>
    <row r="5344" spans="1:2" ht="15">
      <c r="A5344"/>
      <c r="B5344"/>
    </row>
    <row r="5345" spans="1:2" ht="15">
      <c r="A5345"/>
      <c r="B5345"/>
    </row>
    <row r="5346" spans="1:2" ht="15">
      <c r="A5346"/>
      <c r="B5346"/>
    </row>
    <row r="5347" spans="1:2" ht="15">
      <c r="A5347"/>
      <c r="B5347"/>
    </row>
    <row r="5348" spans="1:2" ht="15">
      <c r="A5348"/>
      <c r="B5348"/>
    </row>
    <row r="5349" spans="1:2" ht="15">
      <c r="A5349"/>
      <c r="B5349"/>
    </row>
    <row r="5350" spans="1:2" ht="15">
      <c r="A5350"/>
      <c r="B5350"/>
    </row>
    <row r="5351" spans="1:2" ht="15">
      <c r="A5351"/>
      <c r="B5351"/>
    </row>
    <row r="5352" spans="1:2" ht="15">
      <c r="A5352"/>
      <c r="B5352"/>
    </row>
    <row r="5353" spans="1:2" ht="15">
      <c r="A5353"/>
      <c r="B5353"/>
    </row>
    <row r="5354" spans="1:2" ht="15">
      <c r="A5354"/>
      <c r="B5354"/>
    </row>
    <row r="5355" spans="1:2" ht="15">
      <c r="A5355"/>
      <c r="B5355"/>
    </row>
    <row r="5356" spans="1:2" ht="15">
      <c r="A5356"/>
      <c r="B5356"/>
    </row>
    <row r="5357" spans="1:2" ht="15">
      <c r="A5357"/>
      <c r="B5357"/>
    </row>
    <row r="5358" spans="1:2" ht="15">
      <c r="A5358"/>
      <c r="B5358"/>
    </row>
    <row r="5359" spans="1:2" ht="15">
      <c r="A5359"/>
      <c r="B5359"/>
    </row>
    <row r="5360" spans="1:2" ht="15">
      <c r="A5360"/>
      <c r="B5360"/>
    </row>
    <row r="5361" spans="1:2" ht="15">
      <c r="A5361"/>
      <c r="B5361"/>
    </row>
    <row r="5362" spans="1:2" ht="15">
      <c r="A5362"/>
      <c r="B5362"/>
    </row>
    <row r="5363" spans="1:2" ht="15">
      <c r="A5363"/>
      <c r="B5363"/>
    </row>
    <row r="5364" spans="1:2" ht="15">
      <c r="A5364"/>
      <c r="B5364"/>
    </row>
    <row r="5365" spans="1:2" ht="15">
      <c r="A5365"/>
      <c r="B5365"/>
    </row>
    <row r="5366" spans="1:2" ht="15">
      <c r="A5366"/>
      <c r="B5366"/>
    </row>
    <row r="5367" spans="1:2" ht="15">
      <c r="A5367"/>
      <c r="B5367"/>
    </row>
    <row r="5368" spans="1:2" ht="15">
      <c r="A5368"/>
      <c r="B5368"/>
    </row>
    <row r="5369" spans="1:2" ht="15">
      <c r="A5369"/>
      <c r="B5369"/>
    </row>
    <row r="5370" spans="1:2" ht="15">
      <c r="A5370"/>
      <c r="B5370"/>
    </row>
    <row r="5371" spans="1:2" ht="15">
      <c r="A5371"/>
      <c r="B5371"/>
    </row>
    <row r="5372" spans="1:2" ht="15">
      <c r="A5372"/>
      <c r="B5372"/>
    </row>
    <row r="5373" spans="1:2" ht="15">
      <c r="A5373"/>
      <c r="B5373"/>
    </row>
    <row r="5374" spans="1:2" ht="15">
      <c r="A5374"/>
      <c r="B5374"/>
    </row>
    <row r="5375" spans="1:2" ht="15">
      <c r="A5375"/>
      <c r="B5375"/>
    </row>
    <row r="5376" spans="1:2" ht="15">
      <c r="A5376"/>
      <c r="B5376"/>
    </row>
    <row r="5377" spans="1:2" ht="15">
      <c r="A5377"/>
      <c r="B5377"/>
    </row>
    <row r="5378" spans="1:2" ht="15">
      <c r="A5378"/>
      <c r="B5378"/>
    </row>
    <row r="5379" spans="1:2" ht="15">
      <c r="A5379"/>
      <c r="B5379"/>
    </row>
    <row r="5380" spans="1:2" ht="15">
      <c r="A5380"/>
      <c r="B5380"/>
    </row>
    <row r="5381" spans="1:2" ht="15">
      <c r="A5381"/>
      <c r="B5381"/>
    </row>
    <row r="5382" spans="1:2" ht="15">
      <c r="A5382"/>
      <c r="B5382"/>
    </row>
    <row r="5383" spans="1:2" ht="15">
      <c r="A5383"/>
      <c r="B5383"/>
    </row>
    <row r="5384" spans="1:2" ht="15">
      <c r="A5384"/>
      <c r="B5384"/>
    </row>
    <row r="5385" spans="1:2" ht="15">
      <c r="A5385"/>
      <c r="B5385"/>
    </row>
    <row r="5386" spans="1:2" ht="15">
      <c r="A5386"/>
      <c r="B5386"/>
    </row>
    <row r="5387" spans="1:2" ht="15">
      <c r="A5387"/>
      <c r="B5387"/>
    </row>
    <row r="5388" spans="1:2" ht="15">
      <c r="A5388"/>
      <c r="B5388"/>
    </row>
    <row r="5389" spans="1:2" ht="15">
      <c r="A5389"/>
      <c r="B5389"/>
    </row>
    <row r="5390" spans="1:2" ht="15">
      <c r="A5390"/>
      <c r="B5390"/>
    </row>
    <row r="5391" spans="1:2" ht="15">
      <c r="A5391"/>
      <c r="B5391"/>
    </row>
    <row r="5392" spans="1:2" ht="15">
      <c r="A5392"/>
      <c r="B5392"/>
    </row>
    <row r="5393" spans="1:2" ht="15">
      <c r="A5393"/>
      <c r="B5393"/>
    </row>
    <row r="5394" spans="1:2" ht="15">
      <c r="A5394"/>
      <c r="B5394"/>
    </row>
    <row r="5395" spans="1:2" ht="15">
      <c r="A5395"/>
      <c r="B5395"/>
    </row>
    <row r="5396" spans="1:2" ht="15">
      <c r="A5396"/>
      <c r="B5396"/>
    </row>
    <row r="5397" spans="1:2" ht="15">
      <c r="A5397"/>
      <c r="B5397"/>
    </row>
    <row r="5398" spans="1:2" ht="15">
      <c r="A5398"/>
      <c r="B5398"/>
    </row>
    <row r="5399" spans="1:2" ht="15">
      <c r="A5399"/>
      <c r="B5399"/>
    </row>
    <row r="5400" spans="1:2" ht="15">
      <c r="A5400"/>
      <c r="B5400"/>
    </row>
    <row r="5401" spans="1:2" ht="15">
      <c r="A5401"/>
      <c r="B5401"/>
    </row>
    <row r="5402" spans="1:2" ht="15">
      <c r="A5402"/>
      <c r="B5402"/>
    </row>
    <row r="5403" spans="1:2" ht="15">
      <c r="A5403"/>
      <c r="B5403"/>
    </row>
    <row r="5404" spans="1:2" ht="15">
      <c r="A5404"/>
      <c r="B5404"/>
    </row>
    <row r="5405" spans="1:2" ht="15">
      <c r="A5405"/>
      <c r="B5405"/>
    </row>
    <row r="5406" spans="1:2" ht="15">
      <c r="A5406"/>
      <c r="B5406"/>
    </row>
    <row r="5407" spans="1:2" ht="15">
      <c r="A5407"/>
      <c r="B5407"/>
    </row>
    <row r="5408" spans="1:2" ht="15">
      <c r="A5408"/>
      <c r="B5408"/>
    </row>
    <row r="5409" spans="1:2" ht="15">
      <c r="A5409"/>
      <c r="B5409"/>
    </row>
    <row r="5410" spans="1:2" ht="15">
      <c r="A5410"/>
      <c r="B5410"/>
    </row>
    <row r="5411" spans="1:2" ht="15">
      <c r="A5411"/>
      <c r="B5411"/>
    </row>
    <row r="5412" spans="1:2" ht="15">
      <c r="A5412"/>
      <c r="B5412"/>
    </row>
    <row r="5413" spans="1:2" ht="15">
      <c r="A5413"/>
      <c r="B5413"/>
    </row>
    <row r="5414" spans="1:2" ht="15">
      <c r="A5414"/>
      <c r="B5414"/>
    </row>
    <row r="5415" spans="1:2" ht="15">
      <c r="A5415"/>
      <c r="B5415"/>
    </row>
    <row r="5416" spans="1:2" ht="15">
      <c r="A5416"/>
      <c r="B5416"/>
    </row>
    <row r="5417" spans="1:2" ht="15">
      <c r="A5417"/>
      <c r="B5417"/>
    </row>
    <row r="5418" spans="1:2" ht="15">
      <c r="A5418"/>
      <c r="B5418"/>
    </row>
    <row r="5419" spans="1:2" ht="15">
      <c r="A5419"/>
      <c r="B5419"/>
    </row>
    <row r="5420" spans="1:2" ht="15">
      <c r="A5420"/>
      <c r="B5420"/>
    </row>
    <row r="5421" spans="1:2" ht="15">
      <c r="A5421"/>
      <c r="B5421"/>
    </row>
    <row r="5422" spans="1:2" ht="15">
      <c r="A5422"/>
      <c r="B5422"/>
    </row>
    <row r="5423" spans="1:2" ht="15">
      <c r="A5423"/>
      <c r="B5423"/>
    </row>
    <row r="5424" spans="1:2" ht="15">
      <c r="A5424"/>
      <c r="B5424"/>
    </row>
    <row r="5425" spans="1:2" ht="15">
      <c r="A5425"/>
      <c r="B5425"/>
    </row>
    <row r="5426" spans="1:2" ht="15">
      <c r="A5426"/>
      <c r="B5426"/>
    </row>
    <row r="5427" spans="1:2" ht="15">
      <c r="A5427"/>
      <c r="B5427"/>
    </row>
    <row r="5428" spans="1:2" ht="15">
      <c r="A5428"/>
      <c r="B5428"/>
    </row>
    <row r="5429" spans="1:2" ht="15">
      <c r="A5429"/>
      <c r="B5429"/>
    </row>
    <row r="5430" spans="1:2" ht="15">
      <c r="A5430"/>
      <c r="B5430"/>
    </row>
    <row r="5431" spans="1:2" ht="15">
      <c r="A5431"/>
      <c r="B5431"/>
    </row>
    <row r="5432" spans="1:2" ht="15">
      <c r="A5432"/>
      <c r="B5432"/>
    </row>
    <row r="5433" spans="1:2" ht="15">
      <c r="A5433"/>
      <c r="B5433"/>
    </row>
    <row r="5434" spans="1:2" ht="15">
      <c r="A5434"/>
      <c r="B5434"/>
    </row>
    <row r="5435" spans="1:2" ht="15">
      <c r="A5435"/>
      <c r="B5435"/>
    </row>
    <row r="5436" spans="1:2" ht="15">
      <c r="A5436"/>
      <c r="B5436"/>
    </row>
    <row r="5437" spans="1:2" ht="15">
      <c r="A5437"/>
      <c r="B5437"/>
    </row>
    <row r="5438" spans="1:2" ht="15">
      <c r="A5438"/>
      <c r="B5438"/>
    </row>
    <row r="5439" spans="1:2" ht="15">
      <c r="A5439"/>
      <c r="B5439"/>
    </row>
    <row r="5440" spans="1:2" ht="15">
      <c r="A5440"/>
      <c r="B5440"/>
    </row>
    <row r="5441" spans="1:2" ht="15">
      <c r="A5441"/>
      <c r="B5441"/>
    </row>
    <row r="5442" spans="1:2" ht="15">
      <c r="A5442"/>
      <c r="B5442"/>
    </row>
    <row r="5443" spans="1:2" ht="15">
      <c r="A5443"/>
      <c r="B5443"/>
    </row>
    <row r="5444" spans="1:2" ht="15">
      <c r="A5444"/>
      <c r="B5444"/>
    </row>
    <row r="5445" spans="1:2" ht="15">
      <c r="A5445"/>
      <c r="B5445"/>
    </row>
    <row r="5446" spans="1:2" ht="15">
      <c r="A5446"/>
      <c r="B5446"/>
    </row>
    <row r="5447" spans="1:2" ht="15">
      <c r="A5447"/>
      <c r="B5447"/>
    </row>
    <row r="5448" spans="1:2" ht="15">
      <c r="A5448"/>
      <c r="B5448"/>
    </row>
    <row r="5449" spans="1:2" ht="15">
      <c r="A5449"/>
      <c r="B5449"/>
    </row>
    <row r="5450" spans="1:2" ht="15">
      <c r="A5450"/>
      <c r="B5450"/>
    </row>
    <row r="5451" spans="1:2" ht="15">
      <c r="A5451"/>
      <c r="B5451"/>
    </row>
    <row r="5452" spans="1:2" ht="15">
      <c r="A5452"/>
      <c r="B5452"/>
    </row>
    <row r="5453" spans="1:2" ht="15">
      <c r="A5453"/>
      <c r="B5453"/>
    </row>
    <row r="5454" spans="1:2" ht="15">
      <c r="A5454"/>
      <c r="B5454"/>
    </row>
    <row r="5455" spans="1:2" ht="15">
      <c r="A5455"/>
      <c r="B5455"/>
    </row>
    <row r="5456" spans="1:2" ht="15">
      <c r="A5456"/>
      <c r="B5456"/>
    </row>
    <row r="5457" spans="1:2" ht="15">
      <c r="A5457"/>
      <c r="B5457"/>
    </row>
    <row r="5458" spans="1:2" ht="15">
      <c r="A5458"/>
      <c r="B5458"/>
    </row>
    <row r="5459" spans="1:2" ht="15">
      <c r="A5459"/>
      <c r="B5459"/>
    </row>
    <row r="5460" spans="1:2" ht="15">
      <c r="A5460"/>
      <c r="B5460"/>
    </row>
    <row r="5461" spans="1:2" ht="15">
      <c r="A5461"/>
      <c r="B5461"/>
    </row>
    <row r="5462" spans="1:2" ht="15">
      <c r="A5462"/>
      <c r="B5462"/>
    </row>
    <row r="5463" spans="1:2" ht="15">
      <c r="A5463"/>
      <c r="B5463"/>
    </row>
    <row r="5464" spans="1:2" ht="15">
      <c r="A5464"/>
      <c r="B5464"/>
    </row>
    <row r="5465" spans="1:2" ht="15">
      <c r="A5465"/>
      <c r="B5465"/>
    </row>
    <row r="5466" spans="1:2" ht="15">
      <c r="A5466"/>
      <c r="B5466"/>
    </row>
    <row r="5467" spans="1:2" ht="15">
      <c r="A5467"/>
      <c r="B5467"/>
    </row>
    <row r="5468" spans="1:2" ht="15">
      <c r="A5468"/>
      <c r="B5468"/>
    </row>
    <row r="5469" spans="1:2" ht="15">
      <c r="A5469"/>
      <c r="B5469"/>
    </row>
    <row r="5470" spans="1:2" ht="15">
      <c r="A5470"/>
      <c r="B5470"/>
    </row>
    <row r="5471" spans="1:2" ht="15">
      <c r="A5471"/>
      <c r="B5471"/>
    </row>
    <row r="5472" spans="1:2" ht="15">
      <c r="A5472"/>
      <c r="B5472"/>
    </row>
    <row r="5473" spans="1:2" ht="15">
      <c r="A5473"/>
      <c r="B5473"/>
    </row>
    <row r="5474" spans="1:2" ht="15">
      <c r="A5474"/>
      <c r="B5474"/>
    </row>
    <row r="5475" spans="1:2" ht="15">
      <c r="A5475"/>
      <c r="B5475"/>
    </row>
    <row r="5476" spans="1:2" ht="15">
      <c r="A5476"/>
      <c r="B5476"/>
    </row>
    <row r="5477" spans="1:2" ht="15">
      <c r="A5477"/>
      <c r="B5477"/>
    </row>
    <row r="5478" spans="1:2" ht="15">
      <c r="A5478"/>
      <c r="B5478"/>
    </row>
    <row r="5479" spans="1:2" ht="15">
      <c r="A5479"/>
      <c r="B5479"/>
    </row>
    <row r="5480" spans="1:2" ht="15">
      <c r="A5480"/>
      <c r="B5480"/>
    </row>
    <row r="5481" spans="1:2" ht="15">
      <c r="A5481"/>
      <c r="B5481"/>
    </row>
    <row r="5482" spans="1:2" ht="15">
      <c r="A5482"/>
      <c r="B5482"/>
    </row>
    <row r="5483" spans="1:2" ht="15">
      <c r="A5483"/>
      <c r="B5483"/>
    </row>
    <row r="5484" spans="1:2" ht="15">
      <c r="A5484"/>
      <c r="B5484"/>
    </row>
    <row r="5485" spans="1:2" ht="15">
      <c r="A5485"/>
      <c r="B5485"/>
    </row>
    <row r="5486" spans="1:2" ht="15">
      <c r="A5486"/>
      <c r="B5486"/>
    </row>
    <row r="5487" spans="1:2" ht="15">
      <c r="A5487"/>
      <c r="B5487"/>
    </row>
    <row r="5488" spans="1:2" ht="15">
      <c r="A5488"/>
      <c r="B5488"/>
    </row>
    <row r="5489" spans="1:2" ht="15">
      <c r="A5489"/>
      <c r="B5489"/>
    </row>
    <row r="5490" spans="1:2" ht="15">
      <c r="A5490"/>
      <c r="B5490"/>
    </row>
    <row r="5491" spans="1:2" ht="15">
      <c r="A5491"/>
      <c r="B5491"/>
    </row>
    <row r="5492" spans="1:2" ht="15">
      <c r="A5492"/>
      <c r="B5492"/>
    </row>
    <row r="5493" spans="1:2" ht="15">
      <c r="A5493"/>
      <c r="B5493"/>
    </row>
    <row r="5494" spans="1:2" ht="15">
      <c r="A5494"/>
      <c r="B5494"/>
    </row>
    <row r="5495" spans="1:2" ht="15">
      <c r="A5495"/>
      <c r="B5495"/>
    </row>
    <row r="5496" spans="1:2" ht="15">
      <c r="A5496"/>
      <c r="B5496"/>
    </row>
    <row r="5497" spans="1:2" ht="15">
      <c r="A5497"/>
      <c r="B5497"/>
    </row>
    <row r="5498" spans="1:2" ht="15">
      <c r="A5498"/>
      <c r="B5498"/>
    </row>
    <row r="5499" spans="1:2" ht="15">
      <c r="A5499"/>
      <c r="B5499"/>
    </row>
    <row r="5500" spans="1:2" ht="15">
      <c r="A5500"/>
      <c r="B5500"/>
    </row>
    <row r="5501" spans="1:2" ht="15">
      <c r="A5501"/>
      <c r="B5501"/>
    </row>
    <row r="5502" spans="1:2" ht="15">
      <c r="A5502"/>
      <c r="B5502"/>
    </row>
    <row r="5503" spans="1:2" ht="15">
      <c r="A5503"/>
      <c r="B5503"/>
    </row>
    <row r="5504" spans="1:2" ht="15">
      <c r="A5504"/>
      <c r="B5504"/>
    </row>
    <row r="5505" spans="1:2" ht="15">
      <c r="A5505"/>
      <c r="B5505"/>
    </row>
    <row r="5506" spans="1:2" ht="15">
      <c r="A5506"/>
      <c r="B5506"/>
    </row>
    <row r="5507" spans="1:2" ht="15">
      <c r="A5507"/>
      <c r="B5507"/>
    </row>
    <row r="5508" spans="1:2" ht="15">
      <c r="A5508"/>
      <c r="B5508"/>
    </row>
    <row r="5509" spans="1:2" ht="15">
      <c r="A5509"/>
      <c r="B5509"/>
    </row>
    <row r="5510" spans="1:2" ht="15">
      <c r="A5510"/>
      <c r="B5510"/>
    </row>
    <row r="5511" spans="1:2" ht="15">
      <c r="A5511"/>
      <c r="B5511"/>
    </row>
    <row r="5512" spans="1:2" ht="15">
      <c r="A5512"/>
      <c r="B5512"/>
    </row>
    <row r="5513" spans="1:2" ht="15">
      <c r="A5513"/>
      <c r="B5513"/>
    </row>
    <row r="5514" spans="1:2" ht="15">
      <c r="A5514"/>
      <c r="B5514"/>
    </row>
    <row r="5515" spans="1:2" ht="15">
      <c r="A5515"/>
      <c r="B5515"/>
    </row>
    <row r="5516" spans="1:2" ht="15">
      <c r="A5516"/>
      <c r="B5516"/>
    </row>
    <row r="5517" spans="1:2" ht="15">
      <c r="A5517"/>
      <c r="B5517"/>
    </row>
    <row r="5518" spans="1:2" ht="15">
      <c r="A5518"/>
      <c r="B5518"/>
    </row>
    <row r="5519" spans="1:2" ht="15">
      <c r="A5519"/>
      <c r="B5519"/>
    </row>
    <row r="5520" spans="1:2" ht="15">
      <c r="A5520"/>
      <c r="B5520"/>
    </row>
    <row r="5521" spans="1:2" ht="15">
      <c r="A5521"/>
      <c r="B5521"/>
    </row>
    <row r="5522" spans="1:2" ht="15">
      <c r="A5522"/>
      <c r="B5522"/>
    </row>
    <row r="5523" spans="1:2" ht="15">
      <c r="A5523"/>
      <c r="B5523"/>
    </row>
    <row r="5524" spans="1:2" ht="15">
      <c r="A5524"/>
      <c r="B5524"/>
    </row>
    <row r="5525" spans="1:2" ht="15">
      <c r="A5525"/>
      <c r="B5525"/>
    </row>
    <row r="5526" spans="1:2" ht="15">
      <c r="A5526"/>
      <c r="B5526"/>
    </row>
    <row r="5527" spans="1:2" ht="15">
      <c r="A5527"/>
      <c r="B5527"/>
    </row>
    <row r="5528" spans="1:2" ht="15">
      <c r="A5528"/>
      <c r="B5528"/>
    </row>
    <row r="5529" spans="1:2" ht="15">
      <c r="A5529"/>
      <c r="B5529"/>
    </row>
    <row r="5530" spans="1:2" ht="15">
      <c r="A5530"/>
      <c r="B5530"/>
    </row>
    <row r="5531" spans="1:2" ht="15">
      <c r="A5531"/>
      <c r="B5531"/>
    </row>
    <row r="5532" spans="1:2" ht="15">
      <c r="A5532"/>
      <c r="B5532"/>
    </row>
    <row r="5533" spans="1:2" ht="15">
      <c r="A5533"/>
      <c r="B5533"/>
    </row>
    <row r="5534" spans="1:2" ht="15">
      <c r="A5534"/>
      <c r="B5534"/>
    </row>
    <row r="5535" spans="1:2" ht="15">
      <c r="A5535"/>
      <c r="B5535"/>
    </row>
    <row r="5536" spans="1:2" ht="15">
      <c r="A5536"/>
      <c r="B5536"/>
    </row>
    <row r="5537" spans="1:2" ht="15">
      <c r="A5537"/>
      <c r="B5537"/>
    </row>
    <row r="5538" spans="1:2" ht="15">
      <c r="A5538"/>
      <c r="B5538"/>
    </row>
    <row r="5539" spans="1:2" ht="15">
      <c r="A5539"/>
      <c r="B5539"/>
    </row>
    <row r="5540" spans="1:2" ht="15">
      <c r="A5540"/>
      <c r="B5540"/>
    </row>
    <row r="5541" spans="1:2" ht="15">
      <c r="A5541"/>
      <c r="B5541"/>
    </row>
    <row r="5542" spans="1:2" ht="15">
      <c r="A5542"/>
      <c r="B5542"/>
    </row>
    <row r="5543" spans="1:2" ht="15">
      <c r="A5543"/>
      <c r="B5543"/>
    </row>
    <row r="5544" spans="1:2" ht="15">
      <c r="A5544"/>
      <c r="B5544"/>
    </row>
    <row r="5545" spans="1:2" ht="15">
      <c r="A5545"/>
      <c r="B5545"/>
    </row>
    <row r="5546" spans="1:2" ht="15">
      <c r="A5546"/>
      <c r="B5546"/>
    </row>
    <row r="5547" spans="1:2" ht="15">
      <c r="A5547"/>
      <c r="B5547"/>
    </row>
    <row r="5548" spans="1:2" ht="15">
      <c r="A5548"/>
      <c r="B5548"/>
    </row>
    <row r="5549" spans="1:2" ht="15">
      <c r="A5549"/>
      <c r="B5549"/>
    </row>
    <row r="5550" spans="1:2" ht="15">
      <c r="A5550"/>
      <c r="B5550"/>
    </row>
    <row r="5551" spans="1:2" ht="15">
      <c r="A5551"/>
      <c r="B5551"/>
    </row>
    <row r="5552" spans="1:2" ht="15">
      <c r="A5552"/>
      <c r="B5552"/>
    </row>
    <row r="5553" spans="1:2" ht="15">
      <c r="A5553"/>
      <c r="B5553"/>
    </row>
    <row r="5554" spans="1:2" ht="15">
      <c r="A5554"/>
      <c r="B5554"/>
    </row>
    <row r="5555" spans="1:2" ht="15">
      <c r="A5555"/>
      <c r="B5555"/>
    </row>
    <row r="5556" spans="1:2" ht="15">
      <c r="A5556"/>
      <c r="B5556"/>
    </row>
    <row r="5557" spans="1:2" ht="15">
      <c r="A5557"/>
      <c r="B5557"/>
    </row>
    <row r="5558" spans="1:2" ht="15">
      <c r="A5558"/>
      <c r="B5558"/>
    </row>
    <row r="5559" spans="1:2" ht="15">
      <c r="A5559"/>
      <c r="B5559"/>
    </row>
    <row r="5560" spans="1:2" ht="15">
      <c r="A5560"/>
      <c r="B5560"/>
    </row>
    <row r="5561" spans="1:2" ht="15">
      <c r="A5561"/>
      <c r="B5561"/>
    </row>
    <row r="5562" spans="1:2" ht="15">
      <c r="A5562"/>
      <c r="B5562"/>
    </row>
    <row r="5563" spans="1:2" ht="15">
      <c r="A5563"/>
      <c r="B5563"/>
    </row>
    <row r="5564" spans="1:2" ht="15">
      <c r="A5564"/>
      <c r="B5564"/>
    </row>
    <row r="5565" spans="1:2" ht="15">
      <c r="A5565"/>
      <c r="B5565"/>
    </row>
    <row r="5566" spans="1:2" ht="15">
      <c r="A5566"/>
      <c r="B5566"/>
    </row>
    <row r="5567" spans="1:2" ht="15">
      <c r="A5567"/>
      <c r="B5567"/>
    </row>
    <row r="5568" spans="1:2" ht="15">
      <c r="A5568"/>
      <c r="B5568"/>
    </row>
    <row r="5569" spans="1:2" ht="15">
      <c r="A5569"/>
      <c r="B5569"/>
    </row>
    <row r="5570" spans="1:2" ht="15">
      <c r="A5570"/>
      <c r="B5570"/>
    </row>
    <row r="5571" spans="1:2" ht="15">
      <c r="A5571"/>
      <c r="B5571"/>
    </row>
    <row r="5572" spans="1:2" ht="15">
      <c r="A5572"/>
      <c r="B5572"/>
    </row>
    <row r="5573" spans="1:2" ht="15">
      <c r="A5573"/>
      <c r="B5573"/>
    </row>
    <row r="5574" spans="1:2" ht="15">
      <c r="A5574"/>
      <c r="B5574"/>
    </row>
    <row r="5575" spans="1:2" ht="15">
      <c r="A5575"/>
      <c r="B5575"/>
    </row>
    <row r="5576" spans="1:2" ht="15">
      <c r="A5576"/>
      <c r="B5576"/>
    </row>
    <row r="5577" spans="1:2" ht="15">
      <c r="A5577"/>
      <c r="B5577"/>
    </row>
    <row r="5578" spans="1:2" ht="15">
      <c r="A5578"/>
      <c r="B5578"/>
    </row>
    <row r="5579" spans="1:2" ht="15">
      <c r="A5579"/>
      <c r="B5579"/>
    </row>
    <row r="5580" spans="1:2" ht="15">
      <c r="A5580"/>
      <c r="B5580"/>
    </row>
    <row r="5581" spans="1:2" ht="15">
      <c r="A5581"/>
      <c r="B5581"/>
    </row>
    <row r="5582" spans="1:2" ht="15">
      <c r="A5582"/>
      <c r="B5582"/>
    </row>
    <row r="5583" spans="1:2" ht="15">
      <c r="A5583"/>
      <c r="B5583"/>
    </row>
    <row r="5584" spans="1:2" ht="15">
      <c r="A5584"/>
      <c r="B5584"/>
    </row>
    <row r="5585" spans="1:2" ht="15">
      <c r="A5585"/>
      <c r="B5585"/>
    </row>
    <row r="5586" spans="1:2" ht="15">
      <c r="A5586"/>
      <c r="B5586"/>
    </row>
    <row r="5587" spans="1:2" ht="15">
      <c r="A5587"/>
      <c r="B5587"/>
    </row>
    <row r="5588" spans="1:2" ht="15">
      <c r="A5588"/>
      <c r="B5588"/>
    </row>
    <row r="5589" spans="1:2" ht="15">
      <c r="A5589"/>
      <c r="B5589"/>
    </row>
    <row r="5590" spans="1:2" ht="15">
      <c r="A5590"/>
      <c r="B5590"/>
    </row>
    <row r="5591" spans="1:2" ht="15">
      <c r="A5591"/>
      <c r="B5591"/>
    </row>
    <row r="5592" spans="1:2" ht="15">
      <c r="A5592"/>
      <c r="B5592"/>
    </row>
    <row r="5593" spans="1:2" ht="15">
      <c r="A5593"/>
      <c r="B5593"/>
    </row>
    <row r="5594" spans="1:2" ht="15">
      <c r="A5594"/>
      <c r="B5594"/>
    </row>
    <row r="5595" spans="1:2" ht="15">
      <c r="A5595"/>
      <c r="B5595"/>
    </row>
    <row r="5596" spans="1:2" ht="15">
      <c r="A5596"/>
      <c r="B5596"/>
    </row>
    <row r="5597" spans="1:2" ht="15">
      <c r="A5597"/>
      <c r="B5597"/>
    </row>
    <row r="5598" spans="1:2" ht="15">
      <c r="A5598"/>
      <c r="B5598"/>
    </row>
    <row r="5599" spans="1:2" ht="15">
      <c r="A5599"/>
      <c r="B5599"/>
    </row>
    <row r="5600" spans="1:2" ht="15">
      <c r="A5600"/>
      <c r="B5600"/>
    </row>
    <row r="5601" spans="1:2" ht="15">
      <c r="A5601"/>
      <c r="B5601"/>
    </row>
    <row r="5602" spans="1:2" ht="15">
      <c r="A5602"/>
      <c r="B5602"/>
    </row>
    <row r="5603" spans="1:2" ht="15">
      <c r="A5603"/>
      <c r="B5603"/>
    </row>
    <row r="5604" spans="1:2" ht="15">
      <c r="A5604"/>
      <c r="B5604"/>
    </row>
    <row r="5605" spans="1:2" ht="15">
      <c r="A5605"/>
      <c r="B5605"/>
    </row>
    <row r="5606" spans="1:2" ht="15">
      <c r="A5606"/>
      <c r="B5606"/>
    </row>
    <row r="5607" spans="1:2" ht="15">
      <c r="A5607"/>
      <c r="B5607"/>
    </row>
    <row r="5608" spans="1:2" ht="15">
      <c r="A5608"/>
      <c r="B5608"/>
    </row>
    <row r="5609" spans="1:2" ht="15">
      <c r="A5609"/>
      <c r="B5609"/>
    </row>
    <row r="5610" spans="1:2" ht="15">
      <c r="A5610"/>
      <c r="B5610"/>
    </row>
    <row r="5611" spans="1:2" ht="15">
      <c r="A5611"/>
      <c r="B5611"/>
    </row>
    <row r="5612" spans="1:2" ht="15">
      <c r="A5612"/>
      <c r="B5612"/>
    </row>
    <row r="5613" spans="1:2" ht="15">
      <c r="A5613"/>
      <c r="B5613"/>
    </row>
    <row r="5614" spans="1:2" ht="15">
      <c r="A5614"/>
      <c r="B5614"/>
    </row>
    <row r="5615" spans="1:2" ht="15">
      <c r="A5615"/>
      <c r="B5615"/>
    </row>
    <row r="5616" spans="1:2" ht="15">
      <c r="A5616"/>
      <c r="B5616"/>
    </row>
    <row r="5617" spans="1:2" ht="15">
      <c r="A5617"/>
      <c r="B5617"/>
    </row>
    <row r="5618" spans="1:2" ht="15">
      <c r="A5618"/>
      <c r="B5618"/>
    </row>
    <row r="5619" spans="1:2" ht="15">
      <c r="A5619"/>
      <c r="B5619"/>
    </row>
    <row r="5620" spans="1:2" ht="15">
      <c r="A5620"/>
      <c r="B5620"/>
    </row>
    <row r="5621" spans="1:2" ht="15">
      <c r="A5621"/>
      <c r="B5621"/>
    </row>
    <row r="5622" spans="1:2" ht="15">
      <c r="A5622"/>
      <c r="B5622"/>
    </row>
    <row r="5623" spans="1:2" ht="15">
      <c r="A5623"/>
      <c r="B5623"/>
    </row>
    <row r="5624" spans="1:2" ht="15">
      <c r="A5624"/>
      <c r="B5624"/>
    </row>
    <row r="5625" spans="1:2" ht="15">
      <c r="A5625"/>
      <c r="B5625"/>
    </row>
    <row r="5626" spans="1:2" ht="15">
      <c r="A5626"/>
      <c r="B5626"/>
    </row>
    <row r="5627" spans="1:2" ht="15">
      <c r="A5627"/>
      <c r="B5627"/>
    </row>
    <row r="5628" spans="1:2" ht="15">
      <c r="A5628"/>
      <c r="B5628"/>
    </row>
    <row r="5629" spans="1:2" ht="15">
      <c r="A5629"/>
      <c r="B5629"/>
    </row>
    <row r="5630" spans="1:2" ht="15">
      <c r="A5630"/>
      <c r="B5630"/>
    </row>
    <row r="5631" spans="1:2" ht="15">
      <c r="A5631"/>
      <c r="B5631"/>
    </row>
    <row r="5632" spans="1:2" ht="15">
      <c r="A5632"/>
      <c r="B5632"/>
    </row>
    <row r="5633" spans="1:2" ht="15">
      <c r="A5633"/>
      <c r="B5633"/>
    </row>
    <row r="5634" spans="1:2" ht="15">
      <c r="A5634"/>
      <c r="B5634"/>
    </row>
    <row r="5635" spans="1:2" ht="15">
      <c r="A5635"/>
      <c r="B5635"/>
    </row>
    <row r="5636" spans="1:2" ht="15">
      <c r="A5636"/>
      <c r="B5636"/>
    </row>
    <row r="5637" spans="1:2" ht="15">
      <c r="A5637"/>
      <c r="B5637"/>
    </row>
    <row r="5638" spans="1:2" ht="15">
      <c r="A5638"/>
      <c r="B5638"/>
    </row>
    <row r="5639" spans="1:2" ht="15">
      <c r="A5639"/>
      <c r="B5639"/>
    </row>
    <row r="5640" spans="1:2" ht="15">
      <c r="A5640"/>
      <c r="B5640"/>
    </row>
    <row r="5641" spans="1:2" ht="15">
      <c r="A5641"/>
      <c r="B5641"/>
    </row>
    <row r="5642" spans="1:2" ht="15">
      <c r="A5642"/>
      <c r="B5642"/>
    </row>
    <row r="5643" spans="1:2" ht="15">
      <c r="A5643"/>
      <c r="B5643"/>
    </row>
    <row r="5644" spans="1:2" ht="15">
      <c r="A5644"/>
      <c r="B5644"/>
    </row>
    <row r="5645" spans="1:2" ht="15">
      <c r="A5645"/>
      <c r="B5645"/>
    </row>
    <row r="5646" spans="1:2" ht="15">
      <c r="A5646"/>
      <c r="B5646"/>
    </row>
    <row r="5647" spans="1:2" ht="15">
      <c r="A5647"/>
      <c r="B5647"/>
    </row>
    <row r="5648" spans="1:2" ht="15">
      <c r="A5648"/>
      <c r="B5648"/>
    </row>
    <row r="5649" spans="1:2" ht="15">
      <c r="A5649"/>
      <c r="B5649"/>
    </row>
    <row r="5650" spans="1:2" ht="15">
      <c r="A5650"/>
      <c r="B5650"/>
    </row>
    <row r="5651" spans="1:2" ht="15">
      <c r="A5651"/>
      <c r="B5651"/>
    </row>
    <row r="5652" spans="1:2" ht="15">
      <c r="A5652"/>
      <c r="B5652"/>
    </row>
    <row r="5653" spans="1:2" ht="15">
      <c r="A5653"/>
      <c r="B5653"/>
    </row>
    <row r="5654" spans="1:2" ht="15">
      <c r="A5654"/>
      <c r="B5654"/>
    </row>
    <row r="5655" spans="1:2" ht="15">
      <c r="A5655"/>
      <c r="B5655"/>
    </row>
    <row r="5656" spans="1:2" ht="15">
      <c r="A5656"/>
      <c r="B5656"/>
    </row>
    <row r="5657" spans="1:2" ht="15">
      <c r="A5657"/>
      <c r="B5657"/>
    </row>
    <row r="5658" spans="1:2" ht="15">
      <c r="A5658"/>
      <c r="B5658"/>
    </row>
    <row r="5659" spans="1:2" ht="15">
      <c r="A5659"/>
      <c r="B5659"/>
    </row>
    <row r="5660" spans="1:2" ht="15">
      <c r="A5660"/>
      <c r="B5660"/>
    </row>
    <row r="5661" spans="1:2" ht="15">
      <c r="A5661"/>
      <c r="B5661"/>
    </row>
    <row r="5662" spans="1:2" ht="15">
      <c r="A5662"/>
      <c r="B5662"/>
    </row>
    <row r="5663" spans="1:2" ht="15">
      <c r="A5663"/>
      <c r="B5663"/>
    </row>
    <row r="5664" spans="1:2" ht="15">
      <c r="A5664"/>
      <c r="B5664"/>
    </row>
    <row r="5665" spans="1:2" ht="15">
      <c r="A5665"/>
      <c r="B5665"/>
    </row>
    <row r="5666" spans="1:2" ht="15">
      <c r="A5666"/>
      <c r="B5666"/>
    </row>
    <row r="5667" spans="1:2" ht="15">
      <c r="A5667"/>
      <c r="B5667"/>
    </row>
    <row r="5668" spans="1:2" ht="15">
      <c r="A5668"/>
      <c r="B5668"/>
    </row>
    <row r="5669" spans="1:2" ht="15">
      <c r="A5669"/>
      <c r="B5669"/>
    </row>
    <row r="5670" spans="1:2" ht="15">
      <c r="A5670"/>
      <c r="B5670"/>
    </row>
    <row r="5671" spans="1:2" ht="15">
      <c r="A5671"/>
      <c r="B5671"/>
    </row>
    <row r="5672" spans="1:2" ht="15">
      <c r="A5672"/>
      <c r="B5672"/>
    </row>
    <row r="5673" spans="1:2" ht="15">
      <c r="A5673"/>
      <c r="B5673"/>
    </row>
    <row r="5674" spans="1:2" ht="15">
      <c r="A5674"/>
      <c r="B5674"/>
    </row>
    <row r="5675" spans="1:2" ht="15">
      <c r="A5675"/>
      <c r="B5675"/>
    </row>
    <row r="5676" spans="1:2" ht="15">
      <c r="A5676"/>
      <c r="B5676"/>
    </row>
    <row r="5677" spans="1:2" ht="15">
      <c r="A5677"/>
      <c r="B5677"/>
    </row>
    <row r="5678" spans="1:2" ht="15">
      <c r="A5678"/>
      <c r="B5678"/>
    </row>
    <row r="5679" spans="1:2" ht="15">
      <c r="A5679"/>
      <c r="B5679"/>
    </row>
    <row r="5680" spans="1:2" ht="15">
      <c r="A5680"/>
      <c r="B5680"/>
    </row>
    <row r="5681" spans="1:2" ht="15">
      <c r="A5681"/>
      <c r="B5681"/>
    </row>
    <row r="5682" spans="1:2" ht="15">
      <c r="A5682"/>
      <c r="B5682"/>
    </row>
    <row r="5683" spans="1:2" ht="15">
      <c r="A5683"/>
      <c r="B5683"/>
    </row>
    <row r="5684" spans="1:2" ht="15">
      <c r="A5684"/>
      <c r="B5684"/>
    </row>
    <row r="5685" spans="1:2" ht="15">
      <c r="A5685"/>
      <c r="B5685"/>
    </row>
    <row r="5686" spans="1:2" ht="15">
      <c r="A5686"/>
      <c r="B5686"/>
    </row>
    <row r="5687" spans="1:2" ht="15">
      <c r="A5687"/>
      <c r="B5687"/>
    </row>
    <row r="5688" spans="1:2" ht="15">
      <c r="A5688"/>
      <c r="B5688"/>
    </row>
    <row r="5689" spans="1:2" ht="15">
      <c r="A5689"/>
      <c r="B5689"/>
    </row>
    <row r="5690" spans="1:2" ht="15">
      <c r="A5690"/>
      <c r="B5690"/>
    </row>
    <row r="5691" spans="1:2" ht="15">
      <c r="A5691"/>
      <c r="B5691"/>
    </row>
    <row r="5692" spans="1:2" ht="15">
      <c r="A5692"/>
      <c r="B5692"/>
    </row>
    <row r="5693" spans="1:2" ht="15">
      <c r="A5693"/>
      <c r="B5693"/>
    </row>
    <row r="5694" spans="1:2" ht="15">
      <c r="A5694"/>
      <c r="B5694"/>
    </row>
    <row r="5695" spans="1:2" ht="15">
      <c r="A5695"/>
      <c r="B5695"/>
    </row>
    <row r="5696" spans="1:2" ht="15">
      <c r="A5696"/>
      <c r="B5696"/>
    </row>
    <row r="5697" spans="1:2" ht="15">
      <c r="A5697"/>
      <c r="B5697"/>
    </row>
    <row r="5698" spans="1:2" ht="15">
      <c r="A5698"/>
      <c r="B5698"/>
    </row>
    <row r="5699" spans="1:2" ht="15">
      <c r="A5699"/>
      <c r="B5699"/>
    </row>
    <row r="5700" spans="1:2" ht="15">
      <c r="A5700"/>
      <c r="B5700"/>
    </row>
    <row r="5701" spans="1:2" ht="15">
      <c r="A5701"/>
      <c r="B5701"/>
    </row>
    <row r="5702" spans="1:2" ht="15">
      <c r="A5702"/>
      <c r="B5702"/>
    </row>
    <row r="5703" spans="1:2" ht="15">
      <c r="A5703"/>
      <c r="B5703"/>
    </row>
    <row r="5704" spans="1:2" ht="15">
      <c r="A5704"/>
      <c r="B5704"/>
    </row>
    <row r="5705" spans="1:2" ht="15">
      <c r="A5705"/>
      <c r="B5705"/>
    </row>
    <row r="5706" spans="1:2" ht="15">
      <c r="A5706"/>
      <c r="B5706"/>
    </row>
    <row r="5707" spans="1:2" ht="15">
      <c r="A5707"/>
      <c r="B5707"/>
    </row>
    <row r="5708" spans="1:2" ht="15">
      <c r="A5708"/>
      <c r="B5708"/>
    </row>
    <row r="5709" spans="1:2" ht="15">
      <c r="A5709"/>
      <c r="B5709"/>
    </row>
    <row r="5710" spans="1:2" ht="15">
      <c r="A5710"/>
      <c r="B5710"/>
    </row>
    <row r="5711" spans="1:2" ht="15">
      <c r="A5711"/>
      <c r="B5711"/>
    </row>
    <row r="5712" spans="1:2" ht="15">
      <c r="A5712"/>
      <c r="B5712"/>
    </row>
    <row r="5713" spans="1:2" ht="15">
      <c r="A5713"/>
      <c r="B5713"/>
    </row>
    <row r="5714" spans="1:2" ht="15">
      <c r="A5714"/>
      <c r="B5714"/>
    </row>
    <row r="5715" spans="1:2" ht="15">
      <c r="A5715"/>
      <c r="B5715"/>
    </row>
    <row r="5716" spans="1:2" ht="15">
      <c r="A5716"/>
      <c r="B5716"/>
    </row>
    <row r="5717" spans="1:2" ht="15">
      <c r="A5717"/>
      <c r="B5717"/>
    </row>
    <row r="5718" spans="1:2" ht="15">
      <c r="A5718"/>
      <c r="B5718"/>
    </row>
    <row r="5719" spans="1:2" ht="15">
      <c r="A5719"/>
      <c r="B5719"/>
    </row>
    <row r="5720" spans="1:2" ht="15">
      <c r="A5720"/>
      <c r="B5720"/>
    </row>
    <row r="5721" spans="1:2" ht="15">
      <c r="A5721"/>
      <c r="B5721"/>
    </row>
    <row r="5722" spans="1:2" ht="15">
      <c r="A5722"/>
      <c r="B5722"/>
    </row>
    <row r="5723" spans="1:2" ht="15">
      <c r="A5723"/>
      <c r="B5723"/>
    </row>
    <row r="5724" spans="1:2" ht="15">
      <c r="A5724"/>
      <c r="B5724"/>
    </row>
    <row r="5725" spans="1:2" ht="15">
      <c r="A5725"/>
      <c r="B5725"/>
    </row>
    <row r="5726" spans="1:2" ht="15">
      <c r="A5726"/>
      <c r="B5726"/>
    </row>
    <row r="5727" spans="1:2" ht="15">
      <c r="A5727"/>
      <c r="B5727"/>
    </row>
    <row r="5728" spans="1:2" ht="15">
      <c r="A5728"/>
      <c r="B5728"/>
    </row>
    <row r="5729" spans="1:2" ht="15">
      <c r="A5729"/>
      <c r="B5729"/>
    </row>
    <row r="5730" spans="1:2" ht="15">
      <c r="A5730"/>
      <c r="B5730"/>
    </row>
    <row r="5731" spans="1:2" ht="15">
      <c r="A5731"/>
      <c r="B5731"/>
    </row>
    <row r="5732" spans="1:2" ht="15">
      <c r="A5732"/>
      <c r="B5732"/>
    </row>
    <row r="5733" spans="1:2" ht="15">
      <c r="A5733"/>
      <c r="B5733"/>
    </row>
    <row r="5734" spans="1:2" ht="15">
      <c r="A5734"/>
      <c r="B5734"/>
    </row>
    <row r="5735" spans="1:2" ht="15">
      <c r="A5735"/>
      <c r="B5735"/>
    </row>
    <row r="5736" spans="1:2" ht="15">
      <c r="A5736"/>
      <c r="B5736"/>
    </row>
    <row r="5737" spans="1:2" ht="15">
      <c r="A5737"/>
      <c r="B5737"/>
    </row>
    <row r="5738" spans="1:2" ht="15">
      <c r="A5738"/>
      <c r="B5738"/>
    </row>
    <row r="5739" spans="1:2" ht="15">
      <c r="A5739"/>
      <c r="B5739"/>
    </row>
    <row r="5740" spans="1:2" ht="15">
      <c r="A5740"/>
      <c r="B5740"/>
    </row>
    <row r="5741" spans="1:2" ht="15">
      <c r="A5741"/>
      <c r="B5741"/>
    </row>
    <row r="5742" spans="1:2" ht="15">
      <c r="A5742"/>
      <c r="B5742"/>
    </row>
    <row r="5743" spans="1:2" ht="15">
      <c r="A5743"/>
      <c r="B5743"/>
    </row>
    <row r="5744" spans="1:2" ht="15">
      <c r="A5744"/>
      <c r="B5744"/>
    </row>
    <row r="5745" spans="1:2" ht="15">
      <c r="A5745"/>
      <c r="B5745"/>
    </row>
    <row r="5746" spans="1:2" ht="15">
      <c r="A5746"/>
      <c r="B5746"/>
    </row>
    <row r="5747" spans="1:2" ht="15">
      <c r="A5747"/>
      <c r="B5747"/>
    </row>
    <row r="5748" spans="1:2" ht="15">
      <c r="A5748"/>
      <c r="B5748"/>
    </row>
    <row r="5749" spans="1:2" ht="15">
      <c r="A5749"/>
      <c r="B5749"/>
    </row>
    <row r="5750" spans="1:2" ht="15">
      <c r="A5750"/>
      <c r="B5750"/>
    </row>
    <row r="5751" spans="1:2" ht="15">
      <c r="A5751"/>
      <c r="B5751"/>
    </row>
    <row r="5752" spans="1:2" ht="15">
      <c r="A5752"/>
      <c r="B5752"/>
    </row>
    <row r="5753" spans="1:2" ht="15">
      <c r="A5753"/>
      <c r="B5753"/>
    </row>
    <row r="5754" spans="1:2" ht="15">
      <c r="A5754"/>
      <c r="B5754"/>
    </row>
    <row r="5755" spans="1:2" ht="15">
      <c r="A5755"/>
      <c r="B5755"/>
    </row>
    <row r="5756" spans="1:2" ht="15">
      <c r="A5756"/>
      <c r="B5756"/>
    </row>
    <row r="5757" spans="1:2" ht="15">
      <c r="A5757"/>
      <c r="B5757"/>
    </row>
    <row r="5758" spans="1:2" ht="15">
      <c r="A5758"/>
      <c r="B5758"/>
    </row>
    <row r="5759" spans="1:2" ht="15">
      <c r="A5759"/>
      <c r="B5759"/>
    </row>
    <row r="5760" spans="1:2" ht="15">
      <c r="A5760"/>
      <c r="B5760"/>
    </row>
    <row r="5761" spans="1:2" ht="15">
      <c r="A5761"/>
      <c r="B5761"/>
    </row>
    <row r="5762" spans="1:2" ht="15">
      <c r="A5762"/>
      <c r="B5762"/>
    </row>
    <row r="5763" spans="1:2" ht="15">
      <c r="A5763"/>
      <c r="B5763"/>
    </row>
    <row r="5764" spans="1:2" ht="15">
      <c r="A5764"/>
      <c r="B5764"/>
    </row>
    <row r="5765" spans="1:2" ht="15">
      <c r="A5765"/>
      <c r="B5765"/>
    </row>
    <row r="5766" spans="1:2" ht="15">
      <c r="A5766"/>
      <c r="B5766"/>
    </row>
    <row r="5767" spans="1:2" ht="15">
      <c r="A5767"/>
      <c r="B5767"/>
    </row>
    <row r="5768" spans="1:2" ht="15">
      <c r="A5768"/>
      <c r="B5768"/>
    </row>
    <row r="5769" spans="1:2" ht="15">
      <c r="A5769"/>
      <c r="B5769"/>
    </row>
    <row r="5770" spans="1:2" ht="15">
      <c r="A5770"/>
      <c r="B5770"/>
    </row>
    <row r="5771" spans="1:2" ht="15">
      <c r="A5771"/>
      <c r="B5771"/>
    </row>
    <row r="5772" spans="1:2" ht="15">
      <c r="A5772"/>
      <c r="B5772"/>
    </row>
    <row r="5773" spans="1:2" ht="15">
      <c r="A5773"/>
      <c r="B5773"/>
    </row>
    <row r="5774" spans="1:2" ht="15">
      <c r="A5774"/>
      <c r="B5774"/>
    </row>
    <row r="5775" spans="1:2" ht="15">
      <c r="A5775"/>
      <c r="B5775"/>
    </row>
    <row r="5776" spans="1:2" ht="15">
      <c r="A5776"/>
      <c r="B5776"/>
    </row>
    <row r="5777" spans="1:2" ht="15">
      <c r="A5777"/>
      <c r="B5777"/>
    </row>
    <row r="5778" spans="1:2" ht="15">
      <c r="A5778"/>
      <c r="B5778"/>
    </row>
    <row r="5779" spans="1:2" ht="15">
      <c r="A5779"/>
      <c r="B5779"/>
    </row>
    <row r="5780" spans="1:2" ht="15">
      <c r="A5780"/>
      <c r="B5780"/>
    </row>
    <row r="5781" spans="1:2" ht="15">
      <c r="A5781"/>
      <c r="B5781"/>
    </row>
    <row r="5782" spans="1:2" ht="15">
      <c r="A5782"/>
      <c r="B5782"/>
    </row>
    <row r="5783" spans="1:2" ht="15">
      <c r="A5783"/>
      <c r="B5783"/>
    </row>
    <row r="5784" spans="1:2" ht="15">
      <c r="A5784"/>
      <c r="B5784"/>
    </row>
    <row r="5785" spans="1:2" ht="15">
      <c r="A5785"/>
      <c r="B5785"/>
    </row>
    <row r="5786" spans="1:2" ht="15">
      <c r="A5786"/>
      <c r="B5786"/>
    </row>
    <row r="5787" spans="1:2" ht="15">
      <c r="A5787"/>
      <c r="B5787"/>
    </row>
    <row r="5788" spans="1:2" ht="15">
      <c r="A5788"/>
      <c r="B5788"/>
    </row>
    <row r="5789" spans="1:2" ht="15">
      <c r="A5789"/>
      <c r="B5789"/>
    </row>
    <row r="5790" spans="1:2" ht="15">
      <c r="A5790"/>
      <c r="B5790"/>
    </row>
    <row r="5791" spans="1:2" ht="15">
      <c r="A5791"/>
      <c r="B5791"/>
    </row>
    <row r="5792" spans="1:2" ht="15">
      <c r="A5792"/>
      <c r="B5792"/>
    </row>
    <row r="5793" spans="1:2" ht="15">
      <c r="A5793"/>
      <c r="B5793"/>
    </row>
    <row r="5794" spans="1:2" ht="15">
      <c r="A5794"/>
      <c r="B5794"/>
    </row>
    <row r="5795" spans="1:2" ht="15">
      <c r="A5795"/>
      <c r="B5795"/>
    </row>
    <row r="5796" spans="1:2" ht="15">
      <c r="A5796"/>
      <c r="B5796"/>
    </row>
    <row r="5797" spans="1:2" ht="15">
      <c r="A5797"/>
      <c r="B5797"/>
    </row>
    <row r="5798" spans="1:2" ht="15">
      <c r="A5798"/>
      <c r="B5798"/>
    </row>
    <row r="5799" spans="1:2" ht="15">
      <c r="A5799"/>
      <c r="B5799"/>
    </row>
    <row r="5800" spans="1:2" ht="15">
      <c r="A5800"/>
      <c r="B5800"/>
    </row>
    <row r="5801" spans="1:2" ht="15">
      <c r="A5801"/>
      <c r="B5801"/>
    </row>
    <row r="5802" spans="1:2" ht="15">
      <c r="A5802"/>
      <c r="B5802"/>
    </row>
    <row r="5803" spans="1:2" ht="15">
      <c r="A5803"/>
      <c r="B5803"/>
    </row>
    <row r="5804" spans="1:2" ht="15">
      <c r="A5804"/>
      <c r="B5804"/>
    </row>
    <row r="5805" spans="1:2" ht="15">
      <c r="A5805"/>
      <c r="B5805"/>
    </row>
    <row r="5806" spans="1:2" ht="15">
      <c r="A5806"/>
      <c r="B5806"/>
    </row>
    <row r="5807" spans="1:2" ht="15">
      <c r="A5807"/>
      <c r="B5807"/>
    </row>
    <row r="5808" spans="1:2" ht="15">
      <c r="A5808"/>
      <c r="B5808"/>
    </row>
    <row r="5809" spans="1:2" ht="15">
      <c r="A5809"/>
      <c r="B5809"/>
    </row>
    <row r="5810" spans="1:2" ht="15">
      <c r="A5810"/>
      <c r="B5810"/>
    </row>
    <row r="5811" spans="1:2" ht="15">
      <c r="A5811"/>
      <c r="B5811"/>
    </row>
    <row r="5812" spans="1:2" ht="15">
      <c r="A5812"/>
      <c r="B5812"/>
    </row>
    <row r="5813" spans="1:2" ht="15">
      <c r="A5813"/>
      <c r="B5813"/>
    </row>
    <row r="5814" spans="1:2" ht="15">
      <c r="A5814"/>
      <c r="B5814"/>
    </row>
    <row r="5815" spans="1:2" ht="15">
      <c r="A5815"/>
      <c r="B5815"/>
    </row>
    <row r="5816" spans="1:2" ht="15">
      <c r="A5816"/>
      <c r="B5816"/>
    </row>
    <row r="5817" spans="1:2" ht="15">
      <c r="A5817"/>
      <c r="B5817"/>
    </row>
    <row r="5818" spans="1:2" ht="15">
      <c r="A5818"/>
      <c r="B5818"/>
    </row>
    <row r="5819" spans="1:2" ht="15">
      <c r="A5819"/>
      <c r="B5819"/>
    </row>
    <row r="5820" spans="1:2" ht="15">
      <c r="A5820"/>
      <c r="B5820"/>
    </row>
    <row r="5821" spans="1:2" ht="15">
      <c r="A5821"/>
      <c r="B5821"/>
    </row>
    <row r="5822" spans="1:2" ht="15">
      <c r="A5822"/>
      <c r="B5822"/>
    </row>
    <row r="5823" spans="1:2" ht="15">
      <c r="A5823"/>
      <c r="B5823"/>
    </row>
    <row r="5824" spans="1:2" ht="15">
      <c r="A5824"/>
      <c r="B5824"/>
    </row>
    <row r="5825" spans="1:2" ht="15">
      <c r="A5825"/>
      <c r="B5825"/>
    </row>
    <row r="5826" spans="1:2" ht="15">
      <c r="A5826"/>
      <c r="B5826"/>
    </row>
    <row r="5827" spans="1:2" ht="15">
      <c r="A5827"/>
      <c r="B5827"/>
    </row>
    <row r="5828" spans="1:2" ht="15">
      <c r="A5828"/>
      <c r="B5828"/>
    </row>
    <row r="5829" spans="1:2" ht="15">
      <c r="A5829"/>
      <c r="B5829"/>
    </row>
    <row r="5830" spans="1:2" ht="15">
      <c r="A5830"/>
      <c r="B5830"/>
    </row>
    <row r="5831" spans="1:2" ht="15">
      <c r="A5831"/>
      <c r="B5831"/>
    </row>
    <row r="5832" spans="1:2" ht="15">
      <c r="A5832"/>
      <c r="B5832"/>
    </row>
    <row r="5833" spans="1:2" ht="15">
      <c r="A5833"/>
      <c r="B5833"/>
    </row>
    <row r="5834" spans="1:2" ht="15">
      <c r="A5834"/>
      <c r="B5834"/>
    </row>
    <row r="5835" spans="1:2" ht="15">
      <c r="A5835"/>
      <c r="B5835"/>
    </row>
    <row r="5836" spans="1:2" ht="15">
      <c r="A5836"/>
      <c r="B5836"/>
    </row>
    <row r="5837" spans="1:2" ht="15">
      <c r="A5837"/>
      <c r="B5837"/>
    </row>
    <row r="5838" spans="1:2" ht="15">
      <c r="A5838"/>
      <c r="B5838"/>
    </row>
    <row r="5839" spans="1:2" ht="15">
      <c r="A5839"/>
      <c r="B5839"/>
    </row>
    <row r="5840" spans="1:2" ht="15">
      <c r="A5840"/>
      <c r="B5840"/>
    </row>
    <row r="5841" spans="1:2" ht="15">
      <c r="A5841"/>
      <c r="B5841"/>
    </row>
    <row r="5842" spans="1:2" ht="15">
      <c r="A5842"/>
      <c r="B5842"/>
    </row>
    <row r="5843" spans="1:2" ht="15">
      <c r="A5843"/>
      <c r="B5843"/>
    </row>
    <row r="5844" spans="1:2" ht="15">
      <c r="A5844"/>
      <c r="B5844"/>
    </row>
    <row r="5845" spans="1:2" ht="15">
      <c r="A5845"/>
      <c r="B5845"/>
    </row>
    <row r="5846" spans="1:2" ht="15">
      <c r="A5846"/>
      <c r="B5846"/>
    </row>
    <row r="5847" spans="1:2" ht="15">
      <c r="A5847"/>
      <c r="B5847"/>
    </row>
    <row r="5848" spans="1:2" ht="15">
      <c r="A5848"/>
      <c r="B5848"/>
    </row>
    <row r="5849" spans="1:2" ht="15">
      <c r="A5849"/>
      <c r="B5849"/>
    </row>
    <row r="5850" spans="1:2" ht="15">
      <c r="A5850"/>
      <c r="B5850"/>
    </row>
    <row r="5851" spans="1:2" ht="15">
      <c r="A5851"/>
      <c r="B5851"/>
    </row>
    <row r="5852" spans="1:2" ht="15">
      <c r="A5852"/>
      <c r="B5852"/>
    </row>
    <row r="5853" spans="1:2" ht="15">
      <c r="A5853"/>
      <c r="B5853"/>
    </row>
    <row r="5854" spans="1:2" ht="15">
      <c r="A5854"/>
      <c r="B5854"/>
    </row>
    <row r="5855" spans="1:2" ht="15">
      <c r="A5855"/>
      <c r="B5855"/>
    </row>
    <row r="5856" spans="1:2" ht="15">
      <c r="A5856"/>
      <c r="B5856"/>
    </row>
    <row r="5857" spans="1:2" ht="15">
      <c r="A5857"/>
      <c r="B5857"/>
    </row>
    <row r="5858" spans="1:2" ht="15">
      <c r="A5858"/>
      <c r="B5858"/>
    </row>
    <row r="5859" spans="1:2" ht="15">
      <c r="A5859"/>
      <c r="B5859"/>
    </row>
    <row r="5860" spans="1:2" ht="15">
      <c r="A5860"/>
      <c r="B5860"/>
    </row>
    <row r="5861" spans="1:2" ht="15">
      <c r="A5861"/>
      <c r="B5861"/>
    </row>
    <row r="5862" spans="1:2" ht="15">
      <c r="A5862"/>
      <c r="B5862"/>
    </row>
    <row r="5863" spans="1:2" ht="15">
      <c r="A5863"/>
      <c r="B5863"/>
    </row>
    <row r="5864" spans="1:2" ht="15">
      <c r="A5864"/>
      <c r="B5864"/>
    </row>
    <row r="5865" spans="1:2" ht="15">
      <c r="A5865"/>
      <c r="B5865"/>
    </row>
    <row r="5866" spans="1:2" ht="15">
      <c r="A5866"/>
      <c r="B5866"/>
    </row>
    <row r="5867" spans="1:2" ht="15">
      <c r="A5867"/>
      <c r="B5867"/>
    </row>
    <row r="5868" spans="1:2" ht="15">
      <c r="A5868"/>
      <c r="B5868"/>
    </row>
    <row r="5869" spans="1:2" ht="15">
      <c r="A5869"/>
      <c r="B5869"/>
    </row>
    <row r="5870" spans="1:2" ht="15">
      <c r="A5870"/>
      <c r="B5870"/>
    </row>
    <row r="5871" spans="1:2" ht="15">
      <c r="A5871"/>
      <c r="B5871"/>
    </row>
    <row r="5872" spans="1:2" ht="15">
      <c r="A5872"/>
      <c r="B5872"/>
    </row>
    <row r="5873" spans="1:2" ht="15">
      <c r="A5873"/>
      <c r="B5873"/>
    </row>
    <row r="5874" spans="1:2" ht="15">
      <c r="A5874"/>
      <c r="B5874"/>
    </row>
    <row r="5875" spans="1:2" ht="15">
      <c r="A5875"/>
      <c r="B5875"/>
    </row>
    <row r="5876" spans="1:2" ht="15">
      <c r="A5876"/>
      <c r="B5876"/>
    </row>
    <row r="5877" spans="1:2" ht="15">
      <c r="A5877"/>
      <c r="B5877"/>
    </row>
    <row r="5878" spans="1:2" ht="15">
      <c r="A5878"/>
      <c r="B5878"/>
    </row>
    <row r="5879" spans="1:2" ht="15">
      <c r="A5879"/>
      <c r="B5879"/>
    </row>
    <row r="5880" spans="1:2" ht="15">
      <c r="A5880"/>
      <c r="B5880"/>
    </row>
    <row r="5881" spans="1:2" ht="15">
      <c r="A5881"/>
      <c r="B5881"/>
    </row>
    <row r="5882" spans="1:2" ht="15">
      <c r="A5882"/>
      <c r="B5882"/>
    </row>
    <row r="5883" spans="1:2" ht="15">
      <c r="A5883"/>
      <c r="B5883"/>
    </row>
    <row r="5884" spans="1:2" ht="15">
      <c r="A5884"/>
      <c r="B5884"/>
    </row>
    <row r="5885" spans="1:2" ht="15">
      <c r="A5885"/>
      <c r="B5885"/>
    </row>
    <row r="5886" spans="1:2" ht="15">
      <c r="A5886"/>
      <c r="B5886"/>
    </row>
    <row r="5887" spans="1:2" ht="15">
      <c r="A5887"/>
      <c r="B5887"/>
    </row>
    <row r="5888" spans="1:2" ht="15">
      <c r="A5888"/>
      <c r="B5888"/>
    </row>
    <row r="5889" spans="1:2" ht="15">
      <c r="A5889"/>
      <c r="B5889"/>
    </row>
    <row r="5890" spans="1:2" ht="15">
      <c r="A5890"/>
      <c r="B5890"/>
    </row>
    <row r="5891" spans="1:2" ht="15">
      <c r="A5891"/>
      <c r="B5891"/>
    </row>
    <row r="5892" spans="1:2" ht="15">
      <c r="A5892"/>
      <c r="B5892"/>
    </row>
    <row r="5893" spans="1:2" ht="15">
      <c r="A5893"/>
      <c r="B5893"/>
    </row>
    <row r="5894" spans="1:2" ht="15">
      <c r="A5894"/>
      <c r="B5894"/>
    </row>
    <row r="5895" spans="1:2" ht="15">
      <c r="A5895"/>
      <c r="B5895"/>
    </row>
    <row r="5896" spans="1:2" ht="15">
      <c r="A5896"/>
      <c r="B5896"/>
    </row>
    <row r="5897" spans="1:2" ht="15">
      <c r="A5897"/>
      <c r="B5897"/>
    </row>
    <row r="5898" spans="1:2" ht="15">
      <c r="A5898"/>
      <c r="B5898"/>
    </row>
    <row r="5899" spans="1:2" ht="15">
      <c r="A5899"/>
      <c r="B5899"/>
    </row>
    <row r="5900" spans="1:2" ht="15">
      <c r="A5900"/>
      <c r="B5900"/>
    </row>
    <row r="5901" spans="1:2" ht="15">
      <c r="A5901"/>
      <c r="B5901"/>
    </row>
    <row r="5902" spans="1:2" ht="15">
      <c r="A5902"/>
      <c r="B5902"/>
    </row>
    <row r="5903" spans="1:2" ht="15">
      <c r="A5903"/>
      <c r="B5903"/>
    </row>
    <row r="5904" spans="1:2" ht="15">
      <c r="A5904"/>
      <c r="B5904"/>
    </row>
    <row r="5905" spans="1:2" ht="15">
      <c r="A5905"/>
      <c r="B5905"/>
    </row>
    <row r="5906" spans="1:2" ht="15">
      <c r="A5906"/>
      <c r="B5906"/>
    </row>
    <row r="5907" spans="1:2" ht="15">
      <c r="A5907"/>
      <c r="B5907"/>
    </row>
    <row r="5908" spans="1:2" ht="15">
      <c r="A5908"/>
      <c r="B5908"/>
    </row>
    <row r="5909" spans="1:2" ht="15">
      <c r="A5909"/>
      <c r="B5909"/>
    </row>
    <row r="5910" spans="1:2" ht="15">
      <c r="A5910"/>
      <c r="B5910"/>
    </row>
    <row r="5911" spans="1:2" ht="15">
      <c r="A5911"/>
      <c r="B5911"/>
    </row>
    <row r="5912" spans="1:2" ht="15">
      <c r="A5912"/>
      <c r="B5912"/>
    </row>
    <row r="5913" spans="1:2" ht="15">
      <c r="A5913"/>
      <c r="B5913"/>
    </row>
    <row r="5914" spans="1:2" ht="15">
      <c r="A5914"/>
      <c r="B5914"/>
    </row>
    <row r="5915" spans="1:2" ht="15">
      <c r="A5915"/>
      <c r="B5915"/>
    </row>
    <row r="5916" spans="1:2" ht="15">
      <c r="A5916"/>
      <c r="B5916"/>
    </row>
    <row r="5917" spans="1:2" ht="15">
      <c r="A5917"/>
      <c r="B5917"/>
    </row>
    <row r="5918" spans="1:2" ht="15">
      <c r="A5918"/>
      <c r="B5918"/>
    </row>
    <row r="5919" spans="1:2" ht="15">
      <c r="A5919"/>
      <c r="B5919"/>
    </row>
    <row r="5920" spans="1:2" ht="15">
      <c r="A5920"/>
      <c r="B5920"/>
    </row>
    <row r="5921" spans="1:2" ht="15">
      <c r="A5921"/>
      <c r="B5921"/>
    </row>
    <row r="5922" spans="1:2" ht="15">
      <c r="A5922"/>
      <c r="B5922"/>
    </row>
    <row r="5923" spans="1:2" ht="15">
      <c r="A5923"/>
      <c r="B5923"/>
    </row>
    <row r="5924" spans="1:2" ht="15">
      <c r="A5924"/>
      <c r="B5924"/>
    </row>
    <row r="5925" spans="1:2" ht="15">
      <c r="A5925"/>
      <c r="B5925"/>
    </row>
    <row r="5926" spans="1:2" ht="15">
      <c r="A5926"/>
      <c r="B5926"/>
    </row>
    <row r="5927" spans="1:2" ht="15">
      <c r="A5927"/>
      <c r="B5927"/>
    </row>
    <row r="5928" spans="1:2" ht="15">
      <c r="A5928"/>
      <c r="B5928"/>
    </row>
    <row r="5929" spans="1:2" ht="15">
      <c r="A5929"/>
      <c r="B5929"/>
    </row>
    <row r="5930" spans="1:2" ht="15">
      <c r="A5930"/>
      <c r="B5930"/>
    </row>
    <row r="5931" spans="1:2" ht="15">
      <c r="A5931"/>
      <c r="B5931"/>
    </row>
    <row r="5932" spans="1:2" ht="15">
      <c r="A5932"/>
      <c r="B5932"/>
    </row>
    <row r="5933" spans="1:2" ht="15">
      <c r="A5933"/>
      <c r="B5933"/>
    </row>
    <row r="5934" spans="1:2" ht="15">
      <c r="A5934"/>
      <c r="B5934"/>
    </row>
    <row r="5935" spans="1:2" ht="15">
      <c r="A5935"/>
      <c r="B5935"/>
    </row>
    <row r="5936" spans="1:2" ht="15">
      <c r="A5936"/>
      <c r="B5936"/>
    </row>
    <row r="5937" spans="1:2" ht="15">
      <c r="A5937"/>
      <c r="B5937"/>
    </row>
    <row r="5938" spans="1:2" ht="15">
      <c r="A5938"/>
      <c r="B5938"/>
    </row>
    <row r="5939" spans="1:2" ht="15">
      <c r="A5939"/>
      <c r="B5939"/>
    </row>
    <row r="5940" spans="1:2" ht="15">
      <c r="A5940"/>
      <c r="B5940"/>
    </row>
    <row r="5941" spans="1:2" ht="15">
      <c r="A5941"/>
      <c r="B5941"/>
    </row>
    <row r="5942" spans="1:2" ht="15">
      <c r="A5942"/>
      <c r="B5942"/>
    </row>
    <row r="5943" spans="1:2" ht="15">
      <c r="A5943"/>
      <c r="B5943"/>
    </row>
    <row r="5944" spans="1:2" ht="15">
      <c r="A5944"/>
      <c r="B5944"/>
    </row>
    <row r="5945" spans="1:2" ht="15">
      <c r="A5945"/>
      <c r="B5945"/>
    </row>
    <row r="5946" spans="1:2" ht="15">
      <c r="A5946"/>
      <c r="B5946"/>
    </row>
    <row r="5947" spans="1:2" ht="15">
      <c r="A5947"/>
      <c r="B5947"/>
    </row>
    <row r="5948" spans="1:2" ht="15">
      <c r="A5948"/>
      <c r="B5948"/>
    </row>
    <row r="5949" spans="1:2" ht="15">
      <c r="A5949"/>
      <c r="B5949"/>
    </row>
    <row r="5950" spans="1:2" ht="15">
      <c r="A5950"/>
      <c r="B5950"/>
    </row>
    <row r="5951" spans="1:2" ht="15">
      <c r="A5951"/>
      <c r="B5951"/>
    </row>
    <row r="5952" spans="1:2" ht="15">
      <c r="A5952"/>
      <c r="B5952"/>
    </row>
    <row r="5953" spans="1:2" ht="15">
      <c r="A5953"/>
      <c r="B5953"/>
    </row>
    <row r="5954" spans="1:2" ht="15">
      <c r="A5954"/>
      <c r="B5954"/>
    </row>
    <row r="5955" spans="1:2" ht="15">
      <c r="A5955"/>
      <c r="B5955"/>
    </row>
    <row r="5956" spans="1:2" ht="15">
      <c r="A5956"/>
      <c r="B5956"/>
    </row>
    <row r="5957" spans="1:2" ht="15">
      <c r="A5957"/>
      <c r="B5957"/>
    </row>
    <row r="5958" spans="1:2" ht="15">
      <c r="A5958"/>
      <c r="B5958"/>
    </row>
    <row r="5959" spans="1:2" ht="15">
      <c r="A5959"/>
      <c r="B5959"/>
    </row>
    <row r="5960" spans="1:2" ht="15">
      <c r="A5960"/>
      <c r="B5960"/>
    </row>
    <row r="5961" spans="1:2" ht="15">
      <c r="A5961"/>
      <c r="B5961"/>
    </row>
    <row r="5962" spans="1:2" ht="15">
      <c r="A5962"/>
      <c r="B5962"/>
    </row>
    <row r="5963" spans="1:2" ht="15">
      <c r="A5963"/>
      <c r="B5963"/>
    </row>
    <row r="5964" spans="1:2" ht="15">
      <c r="A5964"/>
      <c r="B5964"/>
    </row>
    <row r="5965" spans="1:2" ht="15">
      <c r="A5965"/>
      <c r="B5965"/>
    </row>
    <row r="5966" spans="1:2" ht="15">
      <c r="A5966"/>
      <c r="B5966"/>
    </row>
    <row r="5967" spans="1:2" ht="15">
      <c r="A5967"/>
      <c r="B5967"/>
    </row>
    <row r="5968" spans="1:2" ht="15">
      <c r="A5968"/>
      <c r="B5968"/>
    </row>
    <row r="5969" spans="1:2" ht="15">
      <c r="A5969"/>
      <c r="B5969"/>
    </row>
    <row r="5970" spans="1:2" ht="15">
      <c r="A5970"/>
      <c r="B5970"/>
    </row>
    <row r="5971" spans="1:2" ht="15">
      <c r="A5971"/>
      <c r="B5971"/>
    </row>
    <row r="5972" spans="1:2" ht="15">
      <c r="A5972"/>
      <c r="B5972"/>
    </row>
    <row r="5973" spans="1:2" ht="15">
      <c r="A5973"/>
      <c r="B5973"/>
    </row>
    <row r="5974" spans="1:2" ht="15">
      <c r="A5974"/>
      <c r="B5974"/>
    </row>
    <row r="5975" spans="1:2" ht="15">
      <c r="A5975"/>
      <c r="B5975"/>
    </row>
    <row r="5976" spans="1:2" ht="15">
      <c r="A5976"/>
      <c r="B5976"/>
    </row>
    <row r="5977" spans="1:2" ht="15">
      <c r="A5977"/>
      <c r="B5977"/>
    </row>
    <row r="5978" spans="1:2" ht="15">
      <c r="A5978"/>
      <c r="B5978"/>
    </row>
    <row r="5979" spans="1:2" ht="15">
      <c r="A5979"/>
      <c r="B5979"/>
    </row>
    <row r="5980" spans="1:2" ht="15">
      <c r="A5980"/>
      <c r="B5980"/>
    </row>
    <row r="5981" spans="1:2" ht="15">
      <c r="A5981"/>
      <c r="B5981"/>
    </row>
    <row r="5982" spans="1:2" ht="15">
      <c r="A5982"/>
      <c r="B5982"/>
    </row>
    <row r="5983" spans="1:2" ht="15">
      <c r="A5983"/>
      <c r="B5983"/>
    </row>
    <row r="5984" spans="1:2" ht="15">
      <c r="A5984"/>
      <c r="B5984"/>
    </row>
    <row r="5985" spans="1:2" ht="15">
      <c r="A5985"/>
      <c r="B5985"/>
    </row>
    <row r="5986" spans="1:2" ht="15">
      <c r="A5986"/>
      <c r="B5986"/>
    </row>
    <row r="5987" spans="1:2" ht="15">
      <c r="A5987"/>
      <c r="B5987"/>
    </row>
    <row r="5988" spans="1:2" ht="15">
      <c r="A5988"/>
      <c r="B5988"/>
    </row>
    <row r="5989" spans="1:2" ht="15">
      <c r="A5989"/>
      <c r="B5989"/>
    </row>
    <row r="5990" spans="1:2" ht="15">
      <c r="A5990"/>
      <c r="B5990"/>
    </row>
    <row r="5991" spans="1:2" ht="15">
      <c r="A5991"/>
      <c r="B5991"/>
    </row>
    <row r="5992" spans="1:2" ht="15">
      <c r="A5992"/>
      <c r="B5992"/>
    </row>
    <row r="5993" spans="1:2" ht="15">
      <c r="A5993"/>
      <c r="B5993"/>
    </row>
    <row r="5994" spans="1:2" ht="15">
      <c r="A5994"/>
      <c r="B5994"/>
    </row>
    <row r="5995" spans="1:2" ht="15">
      <c r="A5995"/>
      <c r="B5995"/>
    </row>
    <row r="5996" spans="1:2" ht="15">
      <c r="A5996"/>
      <c r="B5996"/>
    </row>
    <row r="5997" spans="1:2" ht="15">
      <c r="A5997"/>
      <c r="B5997"/>
    </row>
    <row r="5998" spans="1:2" ht="15">
      <c r="A5998"/>
      <c r="B5998"/>
    </row>
    <row r="5999" spans="1:2" ht="15">
      <c r="A5999"/>
      <c r="B5999"/>
    </row>
    <row r="6000" spans="1:2" ht="15">
      <c r="A6000"/>
      <c r="B6000"/>
    </row>
    <row r="6001" spans="1:2" ht="15">
      <c r="A6001"/>
      <c r="B6001"/>
    </row>
    <row r="6002" spans="1:2" ht="15">
      <c r="A6002"/>
      <c r="B6002"/>
    </row>
    <row r="6003" spans="1:2" ht="15">
      <c r="A6003"/>
      <c r="B6003"/>
    </row>
    <row r="6004" spans="1:2" ht="15">
      <c r="A6004"/>
      <c r="B6004"/>
    </row>
    <row r="6005" spans="1:2" ht="15">
      <c r="A6005"/>
      <c r="B6005"/>
    </row>
    <row r="6006" spans="1:2" ht="15">
      <c r="A6006"/>
      <c r="B6006"/>
    </row>
    <row r="6007" spans="1:2" ht="15">
      <c r="A6007"/>
      <c r="B6007"/>
    </row>
    <row r="6008" spans="1:2" ht="15">
      <c r="A6008"/>
      <c r="B6008"/>
    </row>
    <row r="6009" spans="1:2" ht="15">
      <c r="A6009"/>
      <c r="B6009"/>
    </row>
    <row r="6010" spans="1:2" ht="15">
      <c r="A6010"/>
      <c r="B6010"/>
    </row>
    <row r="6011" spans="1:2" ht="15">
      <c r="A6011"/>
      <c r="B6011"/>
    </row>
    <row r="6012" spans="1:2" ht="15">
      <c r="A6012"/>
      <c r="B6012"/>
    </row>
    <row r="6013" spans="1:2" ht="15">
      <c r="A6013"/>
      <c r="B6013"/>
    </row>
    <row r="6014" spans="1:2" ht="15">
      <c r="A6014"/>
      <c r="B6014"/>
    </row>
    <row r="6015" spans="1:2" ht="15">
      <c r="A6015"/>
      <c r="B6015"/>
    </row>
    <row r="6016" spans="1:2" ht="15">
      <c r="A6016"/>
      <c r="B6016"/>
    </row>
    <row r="6017" spans="1:2" ht="15">
      <c r="A6017"/>
      <c r="B6017"/>
    </row>
    <row r="6018" spans="1:2" ht="15">
      <c r="A6018"/>
      <c r="B6018"/>
    </row>
    <row r="6019" spans="1:2" ht="15">
      <c r="A6019"/>
      <c r="B6019"/>
    </row>
    <row r="6020" spans="1:2" ht="15">
      <c r="A6020"/>
      <c r="B6020"/>
    </row>
    <row r="6021" spans="1:2" ht="15">
      <c r="A6021"/>
      <c r="B6021"/>
    </row>
    <row r="6022" spans="1:2" ht="15">
      <c r="A6022"/>
      <c r="B6022"/>
    </row>
    <row r="6023" spans="1:2" ht="15">
      <c r="A6023"/>
      <c r="B6023"/>
    </row>
    <row r="6024" spans="1:2" ht="15">
      <c r="A6024"/>
      <c r="B6024"/>
    </row>
    <row r="6025" spans="1:2" ht="15">
      <c r="A6025"/>
      <c r="B6025"/>
    </row>
    <row r="6026" spans="1:2" ht="15">
      <c r="A6026"/>
      <c r="B6026"/>
    </row>
    <row r="6027" spans="1:2" ht="15">
      <c r="A6027"/>
      <c r="B6027"/>
    </row>
    <row r="6028" spans="1:2" ht="15">
      <c r="A6028"/>
      <c r="B6028"/>
    </row>
    <row r="6029" spans="1:2" ht="15">
      <c r="A6029"/>
      <c r="B6029"/>
    </row>
    <row r="6030" spans="1:2" ht="15">
      <c r="A6030"/>
      <c r="B6030"/>
    </row>
    <row r="6031" spans="1:2" ht="15">
      <c r="A6031"/>
      <c r="B6031"/>
    </row>
    <row r="6032" spans="1:2" ht="15">
      <c r="A6032"/>
      <c r="B6032"/>
    </row>
    <row r="6033" spans="1:2" ht="15">
      <c r="A6033"/>
      <c r="B6033"/>
    </row>
    <row r="6034" spans="1:2" ht="15">
      <c r="A6034"/>
      <c r="B6034"/>
    </row>
    <row r="6035" spans="1:2" ht="15">
      <c r="A6035"/>
      <c r="B6035"/>
    </row>
    <row r="6036" spans="1:2" ht="15">
      <c r="A6036"/>
      <c r="B6036"/>
    </row>
    <row r="6037" spans="1:2" ht="15">
      <c r="A6037"/>
      <c r="B6037"/>
    </row>
    <row r="6038" spans="1:2" ht="15">
      <c r="A6038"/>
      <c r="B6038"/>
    </row>
    <row r="6039" spans="1:2" ht="15">
      <c r="A6039"/>
      <c r="B6039"/>
    </row>
    <row r="6040" spans="1:2" ht="15">
      <c r="A6040"/>
      <c r="B6040"/>
    </row>
    <row r="6041" spans="1:2" ht="15">
      <c r="A6041"/>
      <c r="B6041"/>
    </row>
    <row r="6042" spans="1:2" ht="15">
      <c r="A6042"/>
      <c r="B6042"/>
    </row>
    <row r="6043" spans="1:2" ht="15">
      <c r="A6043"/>
      <c r="B6043"/>
    </row>
    <row r="6044" spans="1:2" ht="15">
      <c r="A6044"/>
      <c r="B6044"/>
    </row>
    <row r="6045" spans="1:2" ht="15">
      <c r="A6045"/>
      <c r="B6045"/>
    </row>
    <row r="6046" spans="1:2" ht="15">
      <c r="A6046"/>
      <c r="B6046"/>
    </row>
    <row r="6047" spans="1:2" ht="15">
      <c r="A6047"/>
      <c r="B6047"/>
    </row>
    <row r="6048" spans="1:2" ht="15">
      <c r="A6048"/>
      <c r="B6048"/>
    </row>
    <row r="6049" spans="1:2" ht="15">
      <c r="A6049"/>
      <c r="B6049"/>
    </row>
    <row r="6050" spans="1:2" ht="15">
      <c r="A6050"/>
      <c r="B6050"/>
    </row>
    <row r="6051" spans="1:2" ht="15">
      <c r="A6051"/>
      <c r="B6051"/>
    </row>
    <row r="6052" spans="1:2" ht="15">
      <c r="A6052"/>
      <c r="B6052"/>
    </row>
    <row r="6053" spans="1:2" ht="15">
      <c r="A6053"/>
      <c r="B6053"/>
    </row>
    <row r="6054" spans="1:2" ht="15">
      <c r="A6054"/>
      <c r="B6054"/>
    </row>
    <row r="6055" spans="1:2" ht="15">
      <c r="A6055"/>
      <c r="B6055"/>
    </row>
    <row r="6056" spans="1:2" ht="15">
      <c r="A6056"/>
      <c r="B6056"/>
    </row>
    <row r="6057" spans="1:2" ht="15">
      <c r="A6057"/>
      <c r="B6057"/>
    </row>
    <row r="6058" spans="1:2" ht="15">
      <c r="A6058"/>
      <c r="B6058"/>
    </row>
    <row r="6059" spans="1:2" ht="15">
      <c r="A6059"/>
      <c r="B6059"/>
    </row>
    <row r="6060" spans="1:2" ht="15">
      <c r="A6060"/>
      <c r="B6060"/>
    </row>
    <row r="6061" spans="1:2" ht="15">
      <c r="A6061"/>
      <c r="B6061"/>
    </row>
    <row r="6062" spans="1:2" ht="15">
      <c r="A6062"/>
      <c r="B6062"/>
    </row>
    <row r="6063" spans="1:2" ht="15">
      <c r="A6063"/>
      <c r="B6063"/>
    </row>
    <row r="6064" spans="1:2" ht="15">
      <c r="A6064"/>
      <c r="B6064"/>
    </row>
    <row r="6065" spans="1:2" ht="15">
      <c r="A6065"/>
      <c r="B6065"/>
    </row>
    <row r="6066" spans="1:2" ht="15">
      <c r="A6066"/>
      <c r="B6066"/>
    </row>
    <row r="6067" spans="1:2" ht="15">
      <c r="A6067"/>
      <c r="B6067"/>
    </row>
    <row r="6068" spans="1:2" ht="15">
      <c r="A6068"/>
      <c r="B6068"/>
    </row>
    <row r="6069" spans="1:2" ht="15">
      <c r="A6069"/>
      <c r="B6069"/>
    </row>
    <row r="6070" spans="1:2" ht="15">
      <c r="A6070"/>
      <c r="B6070"/>
    </row>
    <row r="6071" spans="1:2" ht="15">
      <c r="A6071"/>
      <c r="B6071"/>
    </row>
    <row r="6072" spans="1:2" ht="15">
      <c r="A6072"/>
      <c r="B6072"/>
    </row>
    <row r="6073" spans="1:2" ht="15">
      <c r="A6073"/>
      <c r="B6073"/>
    </row>
    <row r="6074" spans="1:2" ht="15">
      <c r="A6074"/>
      <c r="B6074"/>
    </row>
    <row r="6075" spans="1:2" ht="15">
      <c r="A6075"/>
      <c r="B6075"/>
    </row>
    <row r="6076" spans="1:2" ht="15">
      <c r="A6076"/>
      <c r="B6076"/>
    </row>
    <row r="6077" spans="1:2" ht="15">
      <c r="A6077"/>
      <c r="B6077"/>
    </row>
    <row r="6078" spans="1:2" ht="15">
      <c r="A6078"/>
      <c r="B6078"/>
    </row>
    <row r="6079" spans="1:2" ht="15">
      <c r="A6079"/>
      <c r="B6079"/>
    </row>
    <row r="6080" spans="1:2" ht="15">
      <c r="A6080"/>
      <c r="B6080"/>
    </row>
    <row r="6081" spans="1:2" ht="15">
      <c r="A6081"/>
      <c r="B6081"/>
    </row>
    <row r="6082" spans="1:2" ht="15">
      <c r="A6082"/>
      <c r="B6082"/>
    </row>
    <row r="6083" spans="1:2" ht="15">
      <c r="A6083"/>
      <c r="B6083"/>
    </row>
    <row r="6084" spans="1:2" ht="15">
      <c r="A6084"/>
      <c r="B6084"/>
    </row>
    <row r="6085" spans="1:2" ht="15">
      <c r="A6085"/>
      <c r="B6085"/>
    </row>
    <row r="6086" spans="1:2" ht="15">
      <c r="A6086"/>
      <c r="B6086"/>
    </row>
    <row r="6087" spans="1:2" ht="15">
      <c r="A6087"/>
      <c r="B6087"/>
    </row>
    <row r="6088" spans="1:2" ht="15">
      <c r="A6088"/>
      <c r="B6088"/>
    </row>
    <row r="6089" spans="1:2" ht="15">
      <c r="A6089"/>
      <c r="B6089"/>
    </row>
    <row r="6090" spans="1:2" ht="15">
      <c r="A6090"/>
      <c r="B6090"/>
    </row>
    <row r="6091" spans="1:2" ht="15">
      <c r="A6091"/>
      <c r="B6091"/>
    </row>
    <row r="6092" spans="1:2" ht="15">
      <c r="A6092"/>
      <c r="B6092"/>
    </row>
    <row r="6093" spans="1:2" ht="15">
      <c r="A6093"/>
      <c r="B6093"/>
    </row>
    <row r="6094" spans="1:2" ht="15">
      <c r="A6094"/>
      <c r="B6094"/>
    </row>
    <row r="6095" spans="1:2" ht="15">
      <c r="A6095"/>
      <c r="B6095"/>
    </row>
    <row r="6096" spans="1:2" ht="15">
      <c r="A6096"/>
      <c r="B6096"/>
    </row>
    <row r="6097" spans="1:2" ht="15">
      <c r="A6097"/>
      <c r="B6097"/>
    </row>
    <row r="6098" spans="1:2" ht="15">
      <c r="A6098"/>
      <c r="B6098"/>
    </row>
    <row r="6099" spans="1:2" ht="15">
      <c r="A6099"/>
      <c r="B6099"/>
    </row>
    <row r="6100" spans="1:2" ht="15">
      <c r="A6100"/>
      <c r="B6100"/>
    </row>
    <row r="6101" spans="1:2" ht="15">
      <c r="A6101"/>
      <c r="B6101"/>
    </row>
    <row r="6102" spans="1:2" ht="15">
      <c r="A6102"/>
      <c r="B6102"/>
    </row>
    <row r="6103" spans="1:2" ht="15">
      <c r="A6103"/>
      <c r="B6103"/>
    </row>
    <row r="6104" spans="1:2" ht="15">
      <c r="A6104"/>
      <c r="B6104"/>
    </row>
    <row r="6105" spans="1:2" ht="15">
      <c r="A6105"/>
      <c r="B6105"/>
    </row>
    <row r="6106" spans="1:2" ht="15">
      <c r="A6106"/>
      <c r="B6106"/>
    </row>
    <row r="6107" spans="1:2" ht="15">
      <c r="A6107"/>
      <c r="B6107"/>
    </row>
    <row r="6108" spans="1:2" ht="15">
      <c r="A6108"/>
      <c r="B6108"/>
    </row>
    <row r="6109" spans="1:2" ht="15">
      <c r="A6109"/>
      <c r="B6109"/>
    </row>
    <row r="6110" spans="1:2" ht="15">
      <c r="A6110"/>
      <c r="B6110"/>
    </row>
    <row r="6111" spans="1:2" ht="15">
      <c r="A6111"/>
      <c r="B6111"/>
    </row>
    <row r="6112" spans="1:2" ht="15">
      <c r="A6112"/>
      <c r="B6112"/>
    </row>
    <row r="6113" spans="1:2" ht="15">
      <c r="A6113"/>
      <c r="B6113"/>
    </row>
    <row r="6114" spans="1:2" ht="15">
      <c r="A6114"/>
      <c r="B6114"/>
    </row>
    <row r="6115" spans="1:2" ht="15">
      <c r="A6115"/>
      <c r="B6115"/>
    </row>
    <row r="6116" spans="1:2" ht="15">
      <c r="A6116"/>
      <c r="B6116"/>
    </row>
    <row r="6117" spans="1:2" ht="15">
      <c r="A6117"/>
      <c r="B6117"/>
    </row>
    <row r="6118" spans="1:2" ht="15">
      <c r="A6118"/>
      <c r="B6118"/>
    </row>
    <row r="6119" spans="1:2" ht="15">
      <c r="A6119"/>
      <c r="B6119"/>
    </row>
    <row r="6120" spans="1:2" ht="15">
      <c r="A6120"/>
      <c r="B6120"/>
    </row>
    <row r="6121" spans="1:2" ht="15">
      <c r="A6121"/>
      <c r="B6121"/>
    </row>
    <row r="6122" spans="1:2" ht="15">
      <c r="A6122"/>
      <c r="B6122"/>
    </row>
    <row r="6123" spans="1:2" ht="15">
      <c r="A6123"/>
      <c r="B6123"/>
    </row>
    <row r="6124" spans="1:2" ht="15">
      <c r="A6124"/>
      <c r="B6124"/>
    </row>
    <row r="6125" spans="1:2" ht="15">
      <c r="A6125"/>
      <c r="B6125"/>
    </row>
    <row r="6126" spans="1:2" ht="15">
      <c r="A6126"/>
      <c r="B6126"/>
    </row>
    <row r="6127" spans="1:2" ht="15">
      <c r="A6127"/>
      <c r="B6127"/>
    </row>
    <row r="6128" spans="1:2" ht="15">
      <c r="A6128"/>
      <c r="B6128"/>
    </row>
    <row r="6129" spans="1:2" ht="15">
      <c r="A6129"/>
      <c r="B6129"/>
    </row>
    <row r="6130" spans="1:2" ht="15">
      <c r="A6130"/>
      <c r="B6130"/>
    </row>
    <row r="6131" spans="1:2" ht="15">
      <c r="A6131"/>
      <c r="B6131"/>
    </row>
    <row r="6132" spans="1:2" ht="15">
      <c r="A6132"/>
      <c r="B6132"/>
    </row>
    <row r="6133" spans="1:2" ht="15">
      <c r="A6133"/>
      <c r="B6133"/>
    </row>
    <row r="6134" spans="1:2" ht="15">
      <c r="A6134"/>
      <c r="B6134"/>
    </row>
    <row r="6135" spans="1:2" ht="15">
      <c r="A6135"/>
      <c r="B6135"/>
    </row>
    <row r="6136" spans="1:2" ht="15">
      <c r="A6136"/>
      <c r="B6136"/>
    </row>
    <row r="6137" spans="1:2" ht="15">
      <c r="A6137"/>
      <c r="B6137"/>
    </row>
    <row r="6138" spans="1:2" ht="15">
      <c r="A6138"/>
      <c r="B6138"/>
    </row>
    <row r="6139" spans="1:2" ht="15">
      <c r="A6139"/>
      <c r="B6139"/>
    </row>
    <row r="6140" spans="1:2" ht="15">
      <c r="A6140"/>
      <c r="B6140"/>
    </row>
    <row r="6141" spans="1:2" ht="15">
      <c r="A6141"/>
      <c r="B6141"/>
    </row>
    <row r="6142" spans="1:2" ht="15">
      <c r="A6142"/>
      <c r="B6142"/>
    </row>
    <row r="6143" spans="1:2" ht="15">
      <c r="A6143"/>
      <c r="B6143"/>
    </row>
    <row r="6144" spans="1:2" ht="15">
      <c r="A6144"/>
      <c r="B6144"/>
    </row>
    <row r="6145" spans="1:2" ht="15">
      <c r="A6145"/>
      <c r="B6145"/>
    </row>
    <row r="6146" spans="1:2" ht="15">
      <c r="A6146"/>
      <c r="B6146"/>
    </row>
    <row r="6147" spans="1:2" ht="15">
      <c r="A6147"/>
      <c r="B6147"/>
    </row>
    <row r="6148" spans="1:2" ht="15">
      <c r="A6148"/>
      <c r="B6148"/>
    </row>
    <row r="6149" spans="1:2" ht="15">
      <c r="A6149"/>
      <c r="B6149"/>
    </row>
    <row r="6150" spans="1:2" ht="15">
      <c r="A6150"/>
      <c r="B6150"/>
    </row>
    <row r="6151" spans="1:2" ht="15">
      <c r="A6151"/>
      <c r="B6151"/>
    </row>
    <row r="6152" spans="1:2" ht="15">
      <c r="A6152"/>
      <c r="B6152"/>
    </row>
    <row r="6153" spans="1:2" ht="15">
      <c r="A6153"/>
      <c r="B6153"/>
    </row>
    <row r="6154" spans="1:2" ht="15">
      <c r="A6154"/>
      <c r="B6154"/>
    </row>
    <row r="6155" spans="1:2" ht="15">
      <c r="A6155"/>
      <c r="B6155"/>
    </row>
    <row r="6156" spans="1:2" ht="15">
      <c r="A6156"/>
      <c r="B6156"/>
    </row>
    <row r="6157" spans="1:2" ht="15">
      <c r="A6157"/>
      <c r="B6157"/>
    </row>
    <row r="6158" spans="1:2" ht="15">
      <c r="A6158"/>
      <c r="B6158"/>
    </row>
    <row r="6159" spans="1:2" ht="15">
      <c r="A6159"/>
      <c r="B6159"/>
    </row>
    <row r="6160" spans="1:2" ht="15">
      <c r="A6160"/>
      <c r="B6160"/>
    </row>
    <row r="6161" spans="1:2" ht="15">
      <c r="A6161"/>
      <c r="B6161"/>
    </row>
    <row r="6162" spans="1:2" ht="15">
      <c r="A6162"/>
      <c r="B6162"/>
    </row>
    <row r="6163" spans="1:2" ht="15">
      <c r="A6163"/>
      <c r="B6163"/>
    </row>
    <row r="6164" spans="1:2" ht="15">
      <c r="A6164"/>
      <c r="B6164"/>
    </row>
    <row r="6165" spans="1:2" ht="15">
      <c r="A6165"/>
      <c r="B6165"/>
    </row>
    <row r="6166" spans="1:2" ht="15">
      <c r="A6166"/>
      <c r="B6166"/>
    </row>
    <row r="6167" spans="1:2" ht="15">
      <c r="A6167"/>
      <c r="B6167"/>
    </row>
    <row r="6168" spans="1:2" ht="15">
      <c r="A6168"/>
      <c r="B6168"/>
    </row>
    <row r="6169" spans="1:2" ht="15">
      <c r="A6169"/>
      <c r="B6169"/>
    </row>
    <row r="6170" spans="1:2" ht="15">
      <c r="A6170"/>
      <c r="B6170"/>
    </row>
    <row r="6171" spans="1:2" ht="15">
      <c r="A6171"/>
      <c r="B6171"/>
    </row>
    <row r="6172" spans="1:2" ht="15">
      <c r="A6172"/>
      <c r="B6172"/>
    </row>
    <row r="6173" spans="1:2" ht="15">
      <c r="A6173"/>
      <c r="B6173"/>
    </row>
    <row r="6174" spans="1:2" ht="15">
      <c r="A6174"/>
      <c r="B6174"/>
    </row>
    <row r="6175" spans="1:2" ht="15">
      <c r="A6175"/>
      <c r="B6175"/>
    </row>
    <row r="6176" spans="1:2" ht="15">
      <c r="A6176"/>
      <c r="B6176"/>
    </row>
    <row r="6177" spans="1:2" ht="15">
      <c r="A6177"/>
      <c r="B6177"/>
    </row>
    <row r="6178" spans="1:2" ht="15">
      <c r="A6178"/>
      <c r="B6178"/>
    </row>
    <row r="6179" spans="1:2" ht="15">
      <c r="A6179"/>
      <c r="B6179"/>
    </row>
    <row r="6180" spans="1:2" ht="15">
      <c r="A6180"/>
      <c r="B6180"/>
    </row>
    <row r="6181" spans="1:2" ht="15">
      <c r="A6181"/>
      <c r="B6181"/>
    </row>
    <row r="6182" spans="1:2" ht="15">
      <c r="A6182"/>
      <c r="B6182"/>
    </row>
    <row r="6183" spans="1:2" ht="15">
      <c r="A6183"/>
      <c r="B6183"/>
    </row>
    <row r="6184" spans="1:2" ht="15">
      <c r="A6184"/>
      <c r="B6184"/>
    </row>
    <row r="6185" spans="1:2" ht="15">
      <c r="A6185"/>
      <c r="B6185"/>
    </row>
    <row r="6186" spans="1:2" ht="15">
      <c r="A6186"/>
      <c r="B6186"/>
    </row>
    <row r="6187" spans="1:2" ht="15">
      <c r="A6187"/>
      <c r="B6187"/>
    </row>
    <row r="6188" spans="1:2" ht="15">
      <c r="A6188"/>
      <c r="B6188"/>
    </row>
    <row r="6189" spans="1:2" ht="15">
      <c r="A6189"/>
      <c r="B6189"/>
    </row>
    <row r="6190" spans="1:2" ht="15">
      <c r="A6190"/>
      <c r="B6190"/>
    </row>
    <row r="6191" spans="1:2" ht="15">
      <c r="A6191"/>
      <c r="B6191"/>
    </row>
    <row r="6192" spans="1:2" ht="15">
      <c r="A6192"/>
      <c r="B6192"/>
    </row>
    <row r="6193" spans="1:2" ht="15">
      <c r="A6193"/>
      <c r="B6193"/>
    </row>
    <row r="6194" spans="1:2" ht="15">
      <c r="A6194"/>
      <c r="B6194"/>
    </row>
    <row r="6195" spans="1:2" ht="15">
      <c r="A6195"/>
      <c r="B6195"/>
    </row>
    <row r="6196" spans="1:2" ht="15">
      <c r="A6196"/>
      <c r="B6196"/>
    </row>
    <row r="6197" spans="1:2" ht="15">
      <c r="A6197"/>
      <c r="B6197"/>
    </row>
    <row r="6198" spans="1:2" ht="15">
      <c r="A6198"/>
      <c r="B6198"/>
    </row>
    <row r="6199" spans="1:2" ht="15">
      <c r="A6199"/>
      <c r="B6199"/>
    </row>
    <row r="6200" spans="1:2" ht="15">
      <c r="A6200"/>
      <c r="B6200"/>
    </row>
    <row r="6201" spans="1:2" ht="15">
      <c r="A6201"/>
      <c r="B6201"/>
    </row>
    <row r="6202" spans="1:2" ht="15">
      <c r="A6202"/>
      <c r="B6202"/>
    </row>
    <row r="6203" spans="1:2" ht="15">
      <c r="A6203"/>
      <c r="B6203"/>
    </row>
    <row r="6204" spans="1:2" ht="15">
      <c r="A6204"/>
      <c r="B6204"/>
    </row>
    <row r="6205" spans="1:2" ht="15">
      <c r="A6205"/>
      <c r="B6205"/>
    </row>
    <row r="6206" spans="1:2" ht="15">
      <c r="A6206"/>
      <c r="B6206"/>
    </row>
    <row r="6207" spans="1:2" ht="15">
      <c r="A6207"/>
      <c r="B6207"/>
    </row>
    <row r="6208" spans="1:2" ht="15">
      <c r="A6208"/>
      <c r="B6208"/>
    </row>
    <row r="6209" spans="1:2" ht="15">
      <c r="A6209"/>
      <c r="B6209"/>
    </row>
    <row r="6210" spans="1:2" ht="15">
      <c r="A6210"/>
      <c r="B6210"/>
    </row>
    <row r="6211" spans="1:2" ht="15">
      <c r="A6211"/>
      <c r="B6211"/>
    </row>
    <row r="6212" spans="1:2" ht="15">
      <c r="A6212"/>
      <c r="B6212"/>
    </row>
    <row r="6213" spans="1:2" ht="15">
      <c r="A6213"/>
      <c r="B6213"/>
    </row>
    <row r="6214" spans="1:2" ht="15">
      <c r="A6214"/>
      <c r="B6214"/>
    </row>
    <row r="6215" spans="1:2" ht="15">
      <c r="A6215"/>
      <c r="B6215"/>
    </row>
    <row r="6216" spans="1:2" ht="15">
      <c r="A6216"/>
      <c r="B6216"/>
    </row>
    <row r="6217" spans="1:2" ht="15">
      <c r="A6217"/>
      <c r="B6217"/>
    </row>
    <row r="6218" spans="1:2" ht="15">
      <c r="A6218"/>
      <c r="B6218"/>
    </row>
    <row r="6219" spans="1:2" ht="15">
      <c r="A6219"/>
      <c r="B6219"/>
    </row>
    <row r="6220" spans="1:2" ht="15">
      <c r="A6220"/>
      <c r="B6220"/>
    </row>
    <row r="6221" spans="1:2" ht="15">
      <c r="A6221"/>
      <c r="B6221"/>
    </row>
    <row r="6222" spans="1:2" ht="15">
      <c r="A6222"/>
      <c r="B6222"/>
    </row>
    <row r="6223" spans="1:2" ht="15">
      <c r="A6223"/>
      <c r="B6223"/>
    </row>
    <row r="6224" spans="1:2" ht="15">
      <c r="A6224"/>
      <c r="B6224"/>
    </row>
    <row r="6225" spans="1:2" ht="15">
      <c r="A6225"/>
      <c r="B6225"/>
    </row>
    <row r="6226" spans="1:2" ht="15">
      <c r="A6226"/>
      <c r="B6226"/>
    </row>
    <row r="6227" spans="1:2" ht="15">
      <c r="A6227"/>
      <c r="B6227"/>
    </row>
    <row r="6228" spans="1:2" ht="15">
      <c r="A6228"/>
      <c r="B6228"/>
    </row>
    <row r="6229" spans="1:2" ht="15">
      <c r="A6229"/>
      <c r="B6229"/>
    </row>
    <row r="6230" spans="1:2" ht="15">
      <c r="A6230"/>
      <c r="B6230"/>
    </row>
    <row r="6231" spans="1:2" ht="15">
      <c r="A6231"/>
      <c r="B6231"/>
    </row>
    <row r="6232" spans="1:2" ht="15">
      <c r="A6232"/>
      <c r="B6232"/>
    </row>
    <row r="6233" spans="1:2" ht="15">
      <c r="A6233"/>
      <c r="B6233"/>
    </row>
    <row r="6234" spans="1:2" ht="15">
      <c r="A6234"/>
      <c r="B6234"/>
    </row>
    <row r="6235" spans="1:2" ht="15">
      <c r="A6235"/>
      <c r="B6235"/>
    </row>
    <row r="6236" spans="1:2" ht="15">
      <c r="A6236"/>
      <c r="B6236"/>
    </row>
    <row r="6237" spans="1:2" ht="15">
      <c r="A6237"/>
      <c r="B6237"/>
    </row>
    <row r="6238" spans="1:2" ht="15">
      <c r="A6238"/>
      <c r="B6238"/>
    </row>
    <row r="6239" spans="1:2" ht="15">
      <c r="A6239"/>
      <c r="B6239"/>
    </row>
    <row r="6240" spans="1:2" ht="15">
      <c r="A6240"/>
      <c r="B6240"/>
    </row>
    <row r="6241" spans="1:2" ht="15">
      <c r="A6241"/>
      <c r="B6241"/>
    </row>
    <row r="6242" spans="1:2" ht="15">
      <c r="A6242"/>
      <c r="B6242"/>
    </row>
    <row r="6243" spans="1:2" ht="15">
      <c r="A6243"/>
      <c r="B6243"/>
    </row>
    <row r="6244" spans="1:2" ht="15">
      <c r="A6244"/>
      <c r="B6244"/>
    </row>
    <row r="6245" spans="1:2" ht="15">
      <c r="A6245"/>
      <c r="B6245"/>
    </row>
    <row r="6246" spans="1:2" ht="15">
      <c r="A6246"/>
      <c r="B6246"/>
    </row>
    <row r="6247" spans="1:2" ht="15">
      <c r="A6247"/>
      <c r="B6247"/>
    </row>
    <row r="6248" spans="1:2" ht="15">
      <c r="A6248"/>
      <c r="B6248"/>
    </row>
    <row r="6249" spans="1:2" ht="15">
      <c r="A6249"/>
      <c r="B6249"/>
    </row>
    <row r="6250" spans="1:2" ht="15">
      <c r="A6250"/>
      <c r="B6250"/>
    </row>
    <row r="6251" spans="1:2" ht="15">
      <c r="A6251"/>
      <c r="B6251"/>
    </row>
    <row r="6252" spans="1:2" ht="15">
      <c r="A6252"/>
      <c r="B6252"/>
    </row>
    <row r="6253" spans="1:2" ht="15">
      <c r="A6253"/>
      <c r="B6253"/>
    </row>
    <row r="6254" spans="1:2" ht="15">
      <c r="A6254"/>
      <c r="B6254"/>
    </row>
    <row r="6255" spans="1:2" ht="15">
      <c r="A6255"/>
      <c r="B6255"/>
    </row>
    <row r="6256" spans="1:2" ht="15">
      <c r="A6256"/>
      <c r="B6256"/>
    </row>
    <row r="6257" spans="1:2" ht="15">
      <c r="A6257"/>
      <c r="B6257"/>
    </row>
    <row r="6258" spans="1:2" ht="15">
      <c r="A6258"/>
      <c r="B6258"/>
    </row>
    <row r="6259" spans="1:2" ht="15">
      <c r="A6259"/>
      <c r="B6259"/>
    </row>
    <row r="6260" spans="1:2" ht="15">
      <c r="A6260"/>
      <c r="B6260"/>
    </row>
    <row r="6261" spans="1:2" ht="15">
      <c r="A6261"/>
      <c r="B6261"/>
    </row>
    <row r="6262" spans="1:2" ht="15">
      <c r="A6262"/>
      <c r="B6262"/>
    </row>
    <row r="6263" spans="1:2" ht="15">
      <c r="A6263"/>
      <c r="B6263"/>
    </row>
    <row r="6264" spans="1:2" ht="15">
      <c r="A6264"/>
      <c r="B6264"/>
    </row>
    <row r="6265" spans="1:2" ht="15">
      <c r="A6265"/>
      <c r="B6265"/>
    </row>
    <row r="6266" spans="1:2" ht="15">
      <c r="A6266"/>
      <c r="B6266"/>
    </row>
    <row r="6267" spans="1:2" ht="15">
      <c r="A6267"/>
      <c r="B6267"/>
    </row>
    <row r="6268" spans="1:2" ht="15">
      <c r="A6268"/>
      <c r="B6268"/>
    </row>
    <row r="6269" spans="1:2" ht="15">
      <c r="A6269"/>
      <c r="B6269"/>
    </row>
    <row r="6270" spans="1:2" ht="15">
      <c r="A6270"/>
      <c r="B6270"/>
    </row>
    <row r="6271" spans="1:2" ht="15">
      <c r="A6271"/>
      <c r="B6271"/>
    </row>
    <row r="6272" spans="1:2" ht="15">
      <c r="A6272"/>
      <c r="B6272"/>
    </row>
    <row r="6273" spans="1:2" ht="15">
      <c r="A6273"/>
      <c r="B6273"/>
    </row>
    <row r="6274" spans="1:2" ht="15">
      <c r="A6274"/>
      <c r="B6274"/>
    </row>
    <row r="6275" spans="1:2" ht="15">
      <c r="A6275"/>
      <c r="B6275"/>
    </row>
    <row r="6276" spans="1:2" ht="15">
      <c r="A6276"/>
      <c r="B6276"/>
    </row>
    <row r="6277" spans="1:2" ht="15">
      <c r="A6277"/>
      <c r="B6277"/>
    </row>
    <row r="6278" spans="1:2" ht="15">
      <c r="A6278"/>
      <c r="B6278"/>
    </row>
    <row r="6279" spans="1:2" ht="15">
      <c r="A6279"/>
      <c r="B6279"/>
    </row>
    <row r="6280" spans="1:2" ht="15">
      <c r="A6280"/>
      <c r="B6280"/>
    </row>
    <row r="6281" spans="1:2" ht="15">
      <c r="A6281"/>
      <c r="B6281"/>
    </row>
    <row r="6282" spans="1:2" ht="15">
      <c r="A6282"/>
      <c r="B6282"/>
    </row>
    <row r="6283" spans="1:2" ht="15">
      <c r="A6283"/>
      <c r="B6283"/>
    </row>
    <row r="6284" spans="1:2" ht="15">
      <c r="A6284"/>
      <c r="B6284"/>
    </row>
    <row r="6285" spans="1:2" ht="15">
      <c r="A6285"/>
      <c r="B6285"/>
    </row>
    <row r="6286" spans="1:2" ht="15">
      <c r="A6286"/>
      <c r="B6286"/>
    </row>
    <row r="6287" spans="1:2" ht="15">
      <c r="A6287"/>
      <c r="B6287"/>
    </row>
    <row r="6288" spans="1:2" ht="15">
      <c r="A6288"/>
      <c r="B6288"/>
    </row>
    <row r="6289" spans="1:2" ht="15">
      <c r="A6289"/>
      <c r="B6289"/>
    </row>
    <row r="6290" spans="1:2" ht="15">
      <c r="A6290"/>
      <c r="B6290"/>
    </row>
    <row r="6291" spans="1:2" ht="15">
      <c r="A6291"/>
      <c r="B6291"/>
    </row>
    <row r="6292" spans="1:2" ht="15">
      <c r="A6292"/>
      <c r="B6292"/>
    </row>
    <row r="6293" spans="1:2" ht="15">
      <c r="A6293"/>
      <c r="B6293"/>
    </row>
    <row r="6294" spans="1:2" ht="15">
      <c r="A6294"/>
      <c r="B6294"/>
    </row>
    <row r="6295" spans="1:2" ht="15">
      <c r="A6295"/>
      <c r="B6295"/>
    </row>
    <row r="6296" spans="1:2" ht="15">
      <c r="A6296"/>
      <c r="B6296"/>
    </row>
    <row r="6297" spans="1:2" ht="15">
      <c r="A6297"/>
      <c r="B6297"/>
    </row>
    <row r="6298" spans="1:2" ht="15">
      <c r="A6298"/>
      <c r="B6298"/>
    </row>
    <row r="6299" spans="1:2" ht="15">
      <c r="A6299"/>
      <c r="B6299"/>
    </row>
    <row r="6300" spans="1:2" ht="15">
      <c r="A6300"/>
      <c r="B6300"/>
    </row>
    <row r="6301" spans="1:2" ht="15">
      <c r="A6301"/>
      <c r="B6301"/>
    </row>
    <row r="6302" spans="1:2" ht="15">
      <c r="A6302"/>
      <c r="B6302"/>
    </row>
    <row r="6303" spans="1:2" ht="15">
      <c r="A6303"/>
      <c r="B6303"/>
    </row>
    <row r="6304" spans="1:2" ht="15">
      <c r="A6304"/>
      <c r="B6304"/>
    </row>
    <row r="6305" spans="1:2" ht="15">
      <c r="A6305"/>
      <c r="B6305"/>
    </row>
    <row r="6306" spans="1:2" ht="15">
      <c r="A6306"/>
      <c r="B6306"/>
    </row>
    <row r="6307" spans="1:2" ht="15">
      <c r="A6307"/>
      <c r="B6307"/>
    </row>
    <row r="6308" spans="1:2" ht="15">
      <c r="A6308"/>
      <c r="B6308"/>
    </row>
    <row r="6309" spans="1:2" ht="15">
      <c r="A6309"/>
      <c r="B6309"/>
    </row>
    <row r="6310" spans="1:2" ht="15">
      <c r="A6310"/>
      <c r="B6310"/>
    </row>
    <row r="6311" spans="1:2" ht="15">
      <c r="A6311"/>
      <c r="B6311"/>
    </row>
    <row r="6312" spans="1:2" ht="15">
      <c r="A6312"/>
      <c r="B6312"/>
    </row>
    <row r="6313" spans="1:2" ht="15">
      <c r="A6313"/>
      <c r="B6313"/>
    </row>
    <row r="6314" spans="1:2" ht="15">
      <c r="A6314"/>
      <c r="B6314"/>
    </row>
    <row r="6315" spans="1:2" ht="15">
      <c r="A6315"/>
      <c r="B6315"/>
    </row>
    <row r="6316" spans="1:2" ht="15">
      <c r="A6316"/>
      <c r="B6316"/>
    </row>
    <row r="6317" spans="1:2" ht="15">
      <c r="A6317"/>
      <c r="B6317"/>
    </row>
    <row r="6318" spans="1:2" ht="15">
      <c r="A6318"/>
      <c r="B6318"/>
    </row>
    <row r="6319" spans="1:2" ht="15">
      <c r="A6319"/>
      <c r="B6319"/>
    </row>
    <row r="6320" spans="1:2" ht="15">
      <c r="A6320"/>
      <c r="B6320"/>
    </row>
    <row r="6321" spans="1:2" ht="15">
      <c r="A6321"/>
      <c r="B6321"/>
    </row>
    <row r="6322" spans="1:2" ht="15">
      <c r="A6322"/>
      <c r="B6322"/>
    </row>
    <row r="6323" spans="1:2" ht="15">
      <c r="A6323"/>
      <c r="B6323"/>
    </row>
    <row r="6324" spans="1:2" ht="15">
      <c r="A6324"/>
      <c r="B6324"/>
    </row>
    <row r="6325" spans="1:2" ht="15">
      <c r="A6325"/>
      <c r="B6325"/>
    </row>
    <row r="6326" spans="1:2" ht="15">
      <c r="A6326"/>
      <c r="B6326"/>
    </row>
    <row r="6327" spans="1:2" ht="15">
      <c r="A6327"/>
      <c r="B6327"/>
    </row>
    <row r="6328" spans="1:2" ht="15">
      <c r="A6328"/>
      <c r="B6328"/>
    </row>
    <row r="6329" spans="1:2" ht="15">
      <c r="A6329"/>
      <c r="B6329"/>
    </row>
    <row r="6330" spans="1:2" ht="15">
      <c r="A6330"/>
      <c r="B6330"/>
    </row>
    <row r="6331" spans="1:2" ht="15">
      <c r="A6331"/>
      <c r="B6331"/>
    </row>
    <row r="6332" spans="1:2" ht="15">
      <c r="A6332"/>
      <c r="B6332"/>
    </row>
    <row r="6333" spans="1:2" ht="15">
      <c r="A6333"/>
      <c r="B6333"/>
    </row>
    <row r="6334" spans="1:2" ht="15">
      <c r="A6334"/>
      <c r="B6334"/>
    </row>
    <row r="6335" spans="1:2" ht="15">
      <c r="A6335"/>
      <c r="B6335"/>
    </row>
    <row r="6336" spans="1:2" ht="15">
      <c r="A6336"/>
      <c r="B6336"/>
    </row>
    <row r="6337" spans="1:2" ht="15">
      <c r="A6337"/>
      <c r="B6337"/>
    </row>
    <row r="6338" spans="1:2" ht="15">
      <c r="A6338"/>
      <c r="B6338"/>
    </row>
    <row r="6339" spans="1:2" ht="15">
      <c r="A6339"/>
      <c r="B6339"/>
    </row>
    <row r="6340" spans="1:2" ht="15">
      <c r="A6340"/>
      <c r="B6340"/>
    </row>
    <row r="6341" spans="1:2" ht="15">
      <c r="A6341"/>
      <c r="B6341"/>
    </row>
    <row r="6342" spans="1:2" ht="15">
      <c r="A6342"/>
      <c r="B6342"/>
    </row>
    <row r="6343" spans="1:2" ht="15">
      <c r="A6343"/>
      <c r="B6343"/>
    </row>
    <row r="6344" spans="1:2" ht="15">
      <c r="A6344"/>
      <c r="B6344"/>
    </row>
    <row r="6345" spans="1:2" ht="15">
      <c r="A6345"/>
      <c r="B6345"/>
    </row>
    <row r="6346" spans="1:2" ht="15">
      <c r="A6346"/>
      <c r="B6346"/>
    </row>
    <row r="6347" spans="1:2" ht="15">
      <c r="A6347"/>
      <c r="B6347"/>
    </row>
    <row r="6348" spans="1:2" ht="15">
      <c r="A6348"/>
      <c r="B6348"/>
    </row>
    <row r="6349" spans="1:2" ht="15">
      <c r="A6349"/>
      <c r="B6349"/>
    </row>
    <row r="6350" spans="1:2" ht="15">
      <c r="A6350"/>
      <c r="B6350"/>
    </row>
    <row r="6351" spans="1:2" ht="15">
      <c r="A6351"/>
      <c r="B6351"/>
    </row>
    <row r="6352" spans="1:2" ht="15">
      <c r="A6352"/>
      <c r="B6352"/>
    </row>
    <row r="6353" spans="1:2" ht="15">
      <c r="A6353"/>
      <c r="B6353"/>
    </row>
    <row r="6354" spans="1:2" ht="15">
      <c r="A6354"/>
      <c r="B6354"/>
    </row>
    <row r="6355" spans="1:2" ht="15">
      <c r="A6355"/>
      <c r="B6355"/>
    </row>
    <row r="6356" spans="1:2" ht="15">
      <c r="A6356"/>
      <c r="B6356"/>
    </row>
    <row r="6357" spans="1:2" ht="15">
      <c r="A6357"/>
      <c r="B6357"/>
    </row>
    <row r="6358" spans="1:2" ht="15">
      <c r="A6358"/>
      <c r="B6358"/>
    </row>
    <row r="6359" spans="1:2" ht="15">
      <c r="A6359"/>
      <c r="B6359"/>
    </row>
    <row r="6360" spans="1:2" ht="15">
      <c r="A6360"/>
      <c r="B6360"/>
    </row>
    <row r="6361" spans="1:2" ht="15">
      <c r="A6361"/>
      <c r="B6361"/>
    </row>
    <row r="6362" spans="1:2" ht="15">
      <c r="A6362"/>
      <c r="B6362"/>
    </row>
    <row r="6363" spans="1:2" ht="15">
      <c r="A6363"/>
      <c r="B6363"/>
    </row>
    <row r="6364" spans="1:2" ht="15">
      <c r="A6364"/>
      <c r="B6364"/>
    </row>
    <row r="6365" spans="1:2" ht="15">
      <c r="A6365"/>
      <c r="B6365"/>
    </row>
    <row r="6366" spans="1:2" ht="15">
      <c r="A6366"/>
      <c r="B6366"/>
    </row>
    <row r="6367" spans="1:2" ht="15">
      <c r="A6367"/>
      <c r="B6367"/>
    </row>
    <row r="6368" spans="1:2" ht="15">
      <c r="A6368"/>
      <c r="B6368"/>
    </row>
    <row r="6369" spans="1:2" ht="15">
      <c r="A6369"/>
      <c r="B6369"/>
    </row>
    <row r="6370" spans="1:2" ht="15">
      <c r="A6370"/>
      <c r="B6370"/>
    </row>
    <row r="6371" spans="1:2" ht="15">
      <c r="A6371"/>
      <c r="B6371"/>
    </row>
    <row r="6372" spans="1:2" ht="15">
      <c r="A6372"/>
      <c r="B6372"/>
    </row>
    <row r="6373" spans="1:2" ht="15">
      <c r="A6373"/>
      <c r="B6373"/>
    </row>
    <row r="6374" spans="1:2" ht="15">
      <c r="A6374"/>
      <c r="B6374"/>
    </row>
    <row r="6375" spans="1:2" ht="15">
      <c r="A6375"/>
      <c r="B6375"/>
    </row>
    <row r="6376" spans="1:2" ht="15">
      <c r="A6376"/>
      <c r="B6376"/>
    </row>
    <row r="6377" spans="1:2" ht="15">
      <c r="A6377"/>
      <c r="B6377"/>
    </row>
    <row r="6378" spans="1:2" ht="15">
      <c r="A6378"/>
      <c r="B6378"/>
    </row>
    <row r="6379" spans="1:2" ht="15">
      <c r="A6379"/>
      <c r="B6379"/>
    </row>
    <row r="6380" spans="1:2" ht="15">
      <c r="A6380"/>
      <c r="B6380"/>
    </row>
    <row r="6381" spans="1:2" ht="15">
      <c r="A6381"/>
      <c r="B6381"/>
    </row>
    <row r="6382" spans="1:2" ht="15">
      <c r="A6382"/>
      <c r="B6382"/>
    </row>
    <row r="6383" spans="1:2" ht="15">
      <c r="A6383"/>
      <c r="B6383"/>
    </row>
    <row r="6384" spans="1:2" ht="15">
      <c r="A6384"/>
      <c r="B6384"/>
    </row>
    <row r="6385" spans="1:2" ht="15">
      <c r="A6385"/>
      <c r="B6385"/>
    </row>
    <row r="6386" spans="1:2" ht="15">
      <c r="A6386"/>
      <c r="B6386"/>
    </row>
    <row r="6387" spans="1:2" ht="15">
      <c r="A6387"/>
      <c r="B6387"/>
    </row>
    <row r="6388" spans="1:2" ht="15">
      <c r="A6388"/>
      <c r="B6388"/>
    </row>
    <row r="6389" spans="1:2" ht="15">
      <c r="A6389"/>
      <c r="B6389"/>
    </row>
    <row r="6390" spans="1:2" ht="15">
      <c r="A6390"/>
      <c r="B6390"/>
    </row>
    <row r="6391" spans="1:2" ht="15">
      <c r="A6391"/>
      <c r="B6391"/>
    </row>
    <row r="6392" spans="1:2" ht="15">
      <c r="A6392"/>
      <c r="B6392"/>
    </row>
    <row r="6393" spans="1:2" ht="15">
      <c r="A6393"/>
      <c r="B6393"/>
    </row>
    <row r="6394" spans="1:2" ht="15">
      <c r="A6394"/>
      <c r="B6394"/>
    </row>
    <row r="6395" spans="1:2" ht="15">
      <c r="A6395"/>
      <c r="B6395"/>
    </row>
    <row r="6396" spans="1:2" ht="15">
      <c r="A6396"/>
      <c r="B6396"/>
    </row>
    <row r="6397" spans="1:2" ht="15">
      <c r="A6397"/>
      <c r="B6397"/>
    </row>
    <row r="6398" spans="1:2" ht="15">
      <c r="A6398"/>
      <c r="B6398"/>
    </row>
    <row r="6399" spans="1:2" ht="15">
      <c r="A6399"/>
      <c r="B6399"/>
    </row>
    <row r="6400" spans="1:2" ht="15">
      <c r="A6400"/>
      <c r="B6400"/>
    </row>
    <row r="6401" spans="1:2" ht="15">
      <c r="A6401"/>
      <c r="B6401"/>
    </row>
    <row r="6402" spans="1:2" ht="15">
      <c r="A6402"/>
      <c r="B6402"/>
    </row>
    <row r="6403" spans="1:2" ht="15">
      <c r="A6403"/>
      <c r="B6403"/>
    </row>
    <row r="6404" spans="1:2" ht="15">
      <c r="A6404"/>
      <c r="B6404"/>
    </row>
    <row r="6405" spans="1:2" ht="15">
      <c r="A6405"/>
      <c r="B6405"/>
    </row>
    <row r="6406" spans="1:2" ht="15">
      <c r="A6406"/>
      <c r="B6406"/>
    </row>
    <row r="6407" spans="1:2" ht="15">
      <c r="A6407"/>
      <c r="B6407"/>
    </row>
    <row r="6408" spans="1:2" ht="15">
      <c r="A6408"/>
      <c r="B6408"/>
    </row>
    <row r="6409" spans="1:2" ht="15">
      <c r="A6409"/>
      <c r="B6409"/>
    </row>
    <row r="6410" spans="1:2" ht="15">
      <c r="A6410"/>
      <c r="B6410"/>
    </row>
    <row r="6411" spans="1:2" ht="15">
      <c r="A6411"/>
      <c r="B6411"/>
    </row>
    <row r="6412" spans="1:2" ht="15">
      <c r="A6412"/>
      <c r="B6412"/>
    </row>
    <row r="6413" spans="1:2" ht="15">
      <c r="A6413"/>
      <c r="B6413"/>
    </row>
    <row r="6414" spans="1:2" ht="15">
      <c r="A6414"/>
      <c r="B6414"/>
    </row>
    <row r="6415" spans="1:2" ht="15">
      <c r="A6415"/>
      <c r="B6415"/>
    </row>
    <row r="6416" spans="1:2" ht="15">
      <c r="A6416"/>
      <c r="B6416"/>
    </row>
    <row r="6417" spans="1:2" ht="15">
      <c r="A6417"/>
      <c r="B6417"/>
    </row>
    <row r="6418" spans="1:2" ht="15">
      <c r="A6418"/>
      <c r="B6418"/>
    </row>
    <row r="6419" spans="1:2" ht="15">
      <c r="A6419"/>
      <c r="B6419"/>
    </row>
    <row r="6420" spans="1:2" ht="15">
      <c r="A6420"/>
      <c r="B6420"/>
    </row>
    <row r="6421" spans="1:2" ht="15">
      <c r="A6421"/>
      <c r="B6421"/>
    </row>
    <row r="6422" spans="1:2" ht="15">
      <c r="A6422"/>
      <c r="B6422"/>
    </row>
    <row r="6423" spans="1:2" ht="15">
      <c r="A6423"/>
      <c r="B6423"/>
    </row>
    <row r="6424" spans="1:2" ht="15">
      <c r="A6424"/>
      <c r="B6424"/>
    </row>
    <row r="6425" spans="1:2" ht="15">
      <c r="A6425"/>
      <c r="B6425"/>
    </row>
    <row r="6426" spans="1:2" ht="15">
      <c r="A6426"/>
      <c r="B6426"/>
    </row>
    <row r="6427" spans="1:2" ht="15">
      <c r="A6427"/>
      <c r="B6427"/>
    </row>
    <row r="6428" spans="1:2" ht="15">
      <c r="A6428"/>
      <c r="B6428"/>
    </row>
    <row r="6429" spans="1:2" ht="15">
      <c r="A6429"/>
      <c r="B6429"/>
    </row>
    <row r="6430" spans="1:2" ht="15">
      <c r="A6430"/>
      <c r="B6430"/>
    </row>
    <row r="6431" spans="1:2" ht="15">
      <c r="A6431"/>
      <c r="B6431"/>
    </row>
    <row r="6432" spans="1:2" ht="15">
      <c r="A6432"/>
      <c r="B6432"/>
    </row>
    <row r="6433" spans="1:2" ht="15">
      <c r="A6433"/>
      <c r="B6433"/>
    </row>
    <row r="6434" spans="1:2" ht="15">
      <c r="A6434"/>
      <c r="B6434"/>
    </row>
    <row r="6435" spans="1:2" ht="15">
      <c r="A6435"/>
      <c r="B6435"/>
    </row>
    <row r="6436" spans="1:2" ht="15">
      <c r="A6436"/>
      <c r="B6436"/>
    </row>
    <row r="6437" spans="1:2" ht="15">
      <c r="A6437"/>
      <c r="B6437"/>
    </row>
    <row r="6438" spans="1:2" ht="15">
      <c r="A6438"/>
      <c r="B6438"/>
    </row>
    <row r="6439" spans="1:2" ht="15">
      <c r="A6439"/>
      <c r="B6439"/>
    </row>
    <row r="6440" spans="1:2" ht="15">
      <c r="A6440"/>
      <c r="B6440"/>
    </row>
    <row r="6441" spans="1:2" ht="15">
      <c r="A6441"/>
      <c r="B6441"/>
    </row>
    <row r="6442" spans="1:2" ht="15">
      <c r="A6442"/>
      <c r="B6442"/>
    </row>
    <row r="6443" spans="1:2" ht="15">
      <c r="A6443"/>
      <c r="B6443"/>
    </row>
    <row r="6444" spans="1:2" ht="15">
      <c r="A6444"/>
      <c r="B6444"/>
    </row>
    <row r="6445" spans="1:2" ht="15">
      <c r="A6445"/>
      <c r="B6445"/>
    </row>
    <row r="6446" spans="1:2" ht="15">
      <c r="A6446"/>
      <c r="B6446"/>
    </row>
    <row r="6447" spans="1:2" ht="15">
      <c r="A6447"/>
      <c r="B6447"/>
    </row>
    <row r="6448" spans="1:2" ht="15">
      <c r="A6448"/>
      <c r="B6448"/>
    </row>
    <row r="6449" spans="1:2" ht="15">
      <c r="A6449"/>
      <c r="B6449"/>
    </row>
    <row r="6450" spans="1:2" ht="15">
      <c r="A6450"/>
      <c r="B6450"/>
    </row>
    <row r="6451" spans="1:2" ht="15">
      <c r="A6451"/>
      <c r="B6451"/>
    </row>
    <row r="6452" spans="1:2" ht="15">
      <c r="A6452"/>
      <c r="B6452"/>
    </row>
    <row r="6453" spans="1:2" ht="15">
      <c r="A6453"/>
      <c r="B6453"/>
    </row>
    <row r="6454" spans="1:2" ht="15">
      <c r="A6454"/>
      <c r="B6454"/>
    </row>
    <row r="6455" spans="1:2" ht="15">
      <c r="A6455"/>
      <c r="B6455"/>
    </row>
    <row r="6456" spans="1:2" ht="15">
      <c r="A6456"/>
      <c r="B6456"/>
    </row>
    <row r="6457" spans="1:2" ht="15">
      <c r="A6457"/>
      <c r="B6457"/>
    </row>
    <row r="6458" spans="1:2" ht="15">
      <c r="A6458"/>
      <c r="B6458"/>
    </row>
    <row r="6459" spans="1:2" ht="15">
      <c r="A6459"/>
      <c r="B6459"/>
    </row>
    <row r="6460" spans="1:2" ht="15">
      <c r="A6460"/>
      <c r="B6460"/>
    </row>
    <row r="6461" spans="1:2" ht="15">
      <c r="A6461"/>
      <c r="B6461"/>
    </row>
    <row r="6462" spans="1:2" ht="15">
      <c r="A6462"/>
      <c r="B6462"/>
    </row>
    <row r="6463" spans="1:2" ht="15">
      <c r="A6463"/>
      <c r="B6463"/>
    </row>
    <row r="6464" spans="1:2" ht="15">
      <c r="A6464"/>
      <c r="B6464"/>
    </row>
    <row r="6465" spans="1:2" ht="15">
      <c r="A6465"/>
      <c r="B6465"/>
    </row>
    <row r="6466" spans="1:2" ht="15">
      <c r="A6466"/>
      <c r="B6466"/>
    </row>
    <row r="6467" spans="1:2" ht="15">
      <c r="A6467"/>
      <c r="B6467"/>
    </row>
    <row r="6468" spans="1:2" ht="15">
      <c r="A6468"/>
      <c r="B6468"/>
    </row>
    <row r="6469" spans="1:2" ht="15">
      <c r="A6469"/>
      <c r="B6469"/>
    </row>
    <row r="6470" spans="1:2" ht="15">
      <c r="A6470"/>
      <c r="B6470"/>
    </row>
    <row r="6471" spans="1:2" ht="15">
      <c r="A6471"/>
      <c r="B6471"/>
    </row>
    <row r="6472" spans="1:2" ht="15">
      <c r="A6472"/>
      <c r="B6472"/>
    </row>
    <row r="6473" spans="1:2" ht="15">
      <c r="A6473"/>
      <c r="B6473"/>
    </row>
    <row r="6474" spans="1:2" ht="15">
      <c r="A6474"/>
      <c r="B6474"/>
    </row>
    <row r="6475" spans="1:2" ht="15">
      <c r="A6475"/>
      <c r="B6475"/>
    </row>
    <row r="6476" spans="1:2" ht="15">
      <c r="A6476"/>
      <c r="B6476"/>
    </row>
    <row r="6477" spans="1:2" ht="15">
      <c r="A6477"/>
      <c r="B6477"/>
    </row>
    <row r="6478" spans="1:2" ht="15">
      <c r="A6478"/>
      <c r="B6478"/>
    </row>
    <row r="6479" spans="1:2" ht="15">
      <c r="A6479"/>
      <c r="B6479"/>
    </row>
    <row r="6480" spans="1:2" ht="15">
      <c r="A6480"/>
      <c r="B6480"/>
    </row>
    <row r="6481" spans="1:2" ht="15">
      <c r="A6481"/>
      <c r="B6481"/>
    </row>
    <row r="6482" spans="1:2" ht="15">
      <c r="A6482"/>
      <c r="B6482"/>
    </row>
    <row r="6483" spans="1:2" ht="15">
      <c r="A6483"/>
      <c r="B6483"/>
    </row>
    <row r="6484" spans="1:2" ht="15">
      <c r="A6484"/>
      <c r="B6484"/>
    </row>
    <row r="6485" spans="1:2" ht="15">
      <c r="A6485"/>
      <c r="B6485"/>
    </row>
    <row r="6486" spans="1:2" ht="15">
      <c r="A6486"/>
      <c r="B6486"/>
    </row>
    <row r="6487" spans="1:2" ht="15">
      <c r="A6487"/>
      <c r="B6487"/>
    </row>
    <row r="6488" spans="1:2" ht="15">
      <c r="A6488"/>
      <c r="B6488"/>
    </row>
    <row r="6489" spans="1:2" ht="15">
      <c r="A6489"/>
      <c r="B6489"/>
    </row>
    <row r="6490" spans="1:2" ht="15">
      <c r="A6490"/>
      <c r="B6490"/>
    </row>
    <row r="6491" spans="1:2" ht="15">
      <c r="A6491"/>
      <c r="B6491"/>
    </row>
    <row r="6492" spans="1:2" ht="15">
      <c r="A6492"/>
      <c r="B6492"/>
    </row>
    <row r="6493" spans="1:2" ht="15">
      <c r="A6493"/>
      <c r="B6493"/>
    </row>
    <row r="6494" spans="1:2" ht="15">
      <c r="A6494"/>
      <c r="B6494"/>
    </row>
    <row r="6495" spans="1:2" ht="15">
      <c r="A6495"/>
      <c r="B6495"/>
    </row>
    <row r="6496" spans="1:2" ht="15">
      <c r="A6496"/>
      <c r="B6496"/>
    </row>
    <row r="6497" spans="1:2" ht="15">
      <c r="A6497"/>
      <c r="B6497"/>
    </row>
    <row r="6498" spans="1:2" ht="15">
      <c r="A6498"/>
      <c r="B6498"/>
    </row>
    <row r="6499" spans="1:2" ht="15">
      <c r="A6499"/>
      <c r="B6499"/>
    </row>
    <row r="6500" spans="1:2" ht="15">
      <c r="A6500"/>
      <c r="B6500"/>
    </row>
    <row r="6501" spans="1:2" ht="15">
      <c r="A6501"/>
      <c r="B6501"/>
    </row>
    <row r="6502" spans="1:2" ht="15">
      <c r="A6502"/>
      <c r="B6502"/>
    </row>
    <row r="6503" spans="1:2" ht="15">
      <c r="A6503"/>
      <c r="B6503"/>
    </row>
    <row r="6504" spans="1:2" ht="15">
      <c r="A6504"/>
      <c r="B6504"/>
    </row>
    <row r="6505" spans="1:2" ht="15">
      <c r="A6505"/>
      <c r="B6505"/>
    </row>
    <row r="6506" spans="1:2" ht="15">
      <c r="A6506"/>
      <c r="B6506"/>
    </row>
    <row r="6507" spans="1:2" ht="15">
      <c r="A6507"/>
      <c r="B6507"/>
    </row>
    <row r="6508" spans="1:2" ht="15">
      <c r="A6508"/>
      <c r="B6508"/>
    </row>
    <row r="6509" spans="1:2" ht="15">
      <c r="A6509"/>
      <c r="B6509"/>
    </row>
    <row r="6510" spans="1:2" ht="15">
      <c r="A6510"/>
      <c r="B6510"/>
    </row>
    <row r="6511" spans="1:2" ht="15">
      <c r="A6511"/>
      <c r="B6511"/>
    </row>
    <row r="6512" spans="1:2" ht="15">
      <c r="A6512"/>
      <c r="B6512"/>
    </row>
    <row r="6513" spans="1:2" ht="15">
      <c r="A6513"/>
      <c r="B6513"/>
    </row>
    <row r="6514" spans="1:2" ht="15">
      <c r="A6514"/>
      <c r="B6514"/>
    </row>
    <row r="6515" spans="1:2" ht="15">
      <c r="A6515"/>
      <c r="B6515"/>
    </row>
    <row r="6516" spans="1:2" ht="15">
      <c r="A6516"/>
      <c r="B6516"/>
    </row>
    <row r="6517" spans="1:2" ht="15">
      <c r="A6517"/>
      <c r="B6517"/>
    </row>
    <row r="6518" spans="1:2" ht="15">
      <c r="A6518"/>
      <c r="B6518"/>
    </row>
    <row r="6519" spans="1:2" ht="15">
      <c r="A6519"/>
      <c r="B6519"/>
    </row>
    <row r="6520" spans="1:2" ht="15">
      <c r="A6520"/>
      <c r="B6520"/>
    </row>
    <row r="6521" spans="1:2" ht="15">
      <c r="A6521"/>
      <c r="B6521"/>
    </row>
    <row r="6522" spans="1:2" ht="15">
      <c r="A6522"/>
      <c r="B6522"/>
    </row>
    <row r="6523" spans="1:2" ht="15">
      <c r="A6523"/>
      <c r="B6523"/>
    </row>
    <row r="6524" spans="1:2" ht="15">
      <c r="A6524"/>
      <c r="B6524"/>
    </row>
    <row r="6525" spans="1:2" ht="15">
      <c r="A6525"/>
      <c r="B6525"/>
    </row>
    <row r="6526" spans="1:2" ht="15">
      <c r="A6526"/>
      <c r="B6526"/>
    </row>
    <row r="6527" spans="1:2" ht="15">
      <c r="A6527"/>
      <c r="B6527"/>
    </row>
    <row r="6528" spans="1:2" ht="15">
      <c r="A6528"/>
      <c r="B6528"/>
    </row>
    <row r="6529" spans="1:2" ht="15">
      <c r="A6529"/>
      <c r="B6529"/>
    </row>
    <row r="6530" spans="1:2" ht="15">
      <c r="A6530"/>
      <c r="B6530"/>
    </row>
    <row r="6531" spans="1:2" ht="15">
      <c r="A6531"/>
      <c r="B6531"/>
    </row>
    <row r="6532" spans="1:2" ht="15">
      <c r="A6532"/>
      <c r="B6532"/>
    </row>
    <row r="6533" spans="1:2" ht="15">
      <c r="A6533"/>
      <c r="B6533"/>
    </row>
    <row r="6534" spans="1:2" ht="15">
      <c r="A6534"/>
      <c r="B6534"/>
    </row>
    <row r="6535" spans="1:2" ht="15">
      <c r="A6535"/>
      <c r="B6535"/>
    </row>
    <row r="6536" spans="1:2" ht="15">
      <c r="A6536"/>
      <c r="B6536"/>
    </row>
    <row r="6537" spans="1:2" ht="15">
      <c r="A6537"/>
      <c r="B6537"/>
    </row>
    <row r="6538" spans="1:2" ht="15">
      <c r="A6538"/>
      <c r="B6538"/>
    </row>
    <row r="6539" spans="1:2" ht="15">
      <c r="A6539"/>
      <c r="B6539"/>
    </row>
    <row r="6540" spans="1:2" ht="15">
      <c r="A6540"/>
      <c r="B6540"/>
    </row>
    <row r="6541" spans="1:2" ht="15">
      <c r="A6541"/>
      <c r="B6541"/>
    </row>
    <row r="6542" spans="1:2" ht="15">
      <c r="A6542"/>
      <c r="B6542"/>
    </row>
    <row r="6543" spans="1:2" ht="15">
      <c r="A6543"/>
      <c r="B6543"/>
    </row>
    <row r="6544" spans="1:2" ht="15">
      <c r="A6544"/>
      <c r="B6544"/>
    </row>
    <row r="6545" spans="1:2" ht="15">
      <c r="A6545"/>
      <c r="B6545"/>
    </row>
    <row r="6546" spans="1:2" ht="15">
      <c r="A6546"/>
      <c r="B6546"/>
    </row>
    <row r="6547" spans="1:2" ht="15">
      <c r="A6547"/>
      <c r="B6547"/>
    </row>
    <row r="6548" spans="1:2" ht="15">
      <c r="A6548"/>
      <c r="B6548"/>
    </row>
    <row r="6549" spans="1:2" ht="15">
      <c r="A6549"/>
      <c r="B6549"/>
    </row>
    <row r="6550" spans="1:2" ht="15">
      <c r="A6550"/>
      <c r="B6550"/>
    </row>
    <row r="6551" spans="1:2" ht="15">
      <c r="A6551"/>
      <c r="B6551"/>
    </row>
    <row r="6552" spans="1:2" ht="15">
      <c r="A6552"/>
      <c r="B6552"/>
    </row>
    <row r="6553" spans="1:2" ht="15">
      <c r="A6553"/>
      <c r="B6553"/>
    </row>
    <row r="6554" spans="1:2" ht="15">
      <c r="A6554"/>
      <c r="B6554"/>
    </row>
    <row r="6555" spans="1:2" ht="15">
      <c r="A6555"/>
      <c r="B6555"/>
    </row>
    <row r="6556" spans="1:2" ht="15">
      <c r="A6556"/>
      <c r="B6556"/>
    </row>
    <row r="6557" spans="1:2" ht="15">
      <c r="A6557"/>
      <c r="B6557"/>
    </row>
    <row r="6558" spans="1:2" ht="15">
      <c r="A6558"/>
      <c r="B6558"/>
    </row>
    <row r="6559" spans="1:2" ht="15">
      <c r="A6559"/>
      <c r="B6559"/>
    </row>
    <row r="6560" spans="1:2" ht="15">
      <c r="A6560"/>
      <c r="B6560"/>
    </row>
    <row r="6561" spans="1:2" ht="15">
      <c r="A6561"/>
      <c r="B6561"/>
    </row>
    <row r="6562" spans="1:2" ht="15">
      <c r="A6562"/>
      <c r="B6562"/>
    </row>
    <row r="6563" spans="1:2" ht="15">
      <c r="A6563"/>
      <c r="B6563"/>
    </row>
    <row r="6564" spans="1:2" ht="15">
      <c r="A6564"/>
      <c r="B6564"/>
    </row>
    <row r="6565" spans="1:2" ht="15">
      <c r="A6565"/>
      <c r="B6565"/>
    </row>
    <row r="6566" spans="1:2" ht="15">
      <c r="A6566"/>
      <c r="B6566"/>
    </row>
    <row r="6567" spans="1:2" ht="15">
      <c r="A6567"/>
      <c r="B6567"/>
    </row>
    <row r="6568" spans="1:2" ht="15">
      <c r="A6568"/>
      <c r="B6568"/>
    </row>
    <row r="6569" spans="1:2" ht="15">
      <c r="A6569"/>
      <c r="B6569"/>
    </row>
    <row r="6570" spans="1:2" ht="15">
      <c r="A6570"/>
      <c r="B6570"/>
    </row>
    <row r="6571" spans="1:2" ht="15">
      <c r="A6571"/>
      <c r="B6571"/>
    </row>
    <row r="6572" spans="1:2" ht="15">
      <c r="A6572"/>
      <c r="B6572"/>
    </row>
    <row r="6573" spans="1:2" ht="15">
      <c r="A6573"/>
      <c r="B6573"/>
    </row>
    <row r="6574" spans="1:2" ht="15">
      <c r="A6574"/>
      <c r="B6574"/>
    </row>
    <row r="6575" spans="1:2" ht="15">
      <c r="A6575"/>
      <c r="B6575"/>
    </row>
    <row r="6576" spans="1:2" ht="15">
      <c r="A6576"/>
      <c r="B6576"/>
    </row>
    <row r="6577" spans="1:2" ht="15">
      <c r="A6577"/>
      <c r="B6577"/>
    </row>
    <row r="6578" spans="1:2" ht="15">
      <c r="A6578"/>
      <c r="B6578"/>
    </row>
    <row r="6579" spans="1:2" ht="15">
      <c r="A6579"/>
      <c r="B6579"/>
    </row>
    <row r="6580" spans="1:2" ht="15">
      <c r="A6580"/>
      <c r="B6580"/>
    </row>
    <row r="6581" spans="1:2" ht="15">
      <c r="A6581"/>
      <c r="B6581"/>
    </row>
    <row r="6582" spans="1:2" ht="15">
      <c r="A6582"/>
      <c r="B6582"/>
    </row>
    <row r="6583" spans="1:2" ht="15">
      <c r="A6583"/>
      <c r="B6583"/>
    </row>
    <row r="6584" spans="1:2" ht="15">
      <c r="A6584"/>
      <c r="B6584"/>
    </row>
    <row r="6585" spans="1:2" ht="15">
      <c r="A6585"/>
      <c r="B6585"/>
    </row>
    <row r="6586" spans="1:2" ht="15">
      <c r="A6586"/>
      <c r="B6586"/>
    </row>
    <row r="6587" spans="1:2" ht="15">
      <c r="A6587"/>
      <c r="B6587"/>
    </row>
    <row r="6588" spans="1:2" ht="15">
      <c r="A6588"/>
      <c r="B6588"/>
    </row>
    <row r="6589" spans="1:2" ht="15">
      <c r="A6589"/>
      <c r="B6589"/>
    </row>
    <row r="6590" spans="1:2" ht="15">
      <c r="A6590"/>
      <c r="B6590"/>
    </row>
    <row r="6591" spans="1:2" ht="15">
      <c r="A6591"/>
      <c r="B6591"/>
    </row>
    <row r="6592" spans="1:2" ht="15">
      <c r="A6592"/>
      <c r="B6592"/>
    </row>
    <row r="6593" spans="1:2" ht="15">
      <c r="A6593"/>
      <c r="B6593"/>
    </row>
    <row r="6594" spans="1:2" ht="15">
      <c r="A6594"/>
      <c r="B6594"/>
    </row>
    <row r="6595" spans="1:2" ht="15">
      <c r="A6595"/>
      <c r="B6595"/>
    </row>
    <row r="6596" spans="1:2" ht="15">
      <c r="A6596"/>
      <c r="B6596"/>
    </row>
    <row r="6597" spans="1:2" ht="15">
      <c r="A6597"/>
      <c r="B6597"/>
    </row>
    <row r="6598" spans="1:2" ht="15">
      <c r="A6598"/>
      <c r="B6598"/>
    </row>
    <row r="6599" spans="1:2" ht="15">
      <c r="A6599"/>
      <c r="B6599"/>
    </row>
    <row r="6600" spans="1:2" ht="15">
      <c r="A6600"/>
      <c r="B6600"/>
    </row>
    <row r="6601" spans="1:2" ht="15">
      <c r="A6601"/>
      <c r="B6601"/>
    </row>
    <row r="6602" spans="1:2" ht="15">
      <c r="A6602"/>
      <c r="B6602"/>
    </row>
    <row r="6603" spans="1:2" ht="15">
      <c r="A6603"/>
      <c r="B6603"/>
    </row>
    <row r="6604" spans="1:2" ht="15">
      <c r="A6604"/>
      <c r="B6604"/>
    </row>
    <row r="6605" spans="1:2" ht="15">
      <c r="A6605"/>
      <c r="B6605"/>
    </row>
    <row r="6606" spans="1:2" ht="15">
      <c r="A6606"/>
      <c r="B6606"/>
    </row>
    <row r="6607" spans="1:2" ht="15">
      <c r="A6607"/>
      <c r="B6607"/>
    </row>
    <row r="6608" spans="1:2" ht="15">
      <c r="A6608"/>
      <c r="B6608"/>
    </row>
    <row r="6609" spans="1:2" ht="15">
      <c r="A6609"/>
      <c r="B6609"/>
    </row>
    <row r="6610" spans="1:2" ht="15">
      <c r="A6610"/>
      <c r="B6610"/>
    </row>
    <row r="6611" spans="1:2" ht="15">
      <c r="A6611"/>
      <c r="B6611"/>
    </row>
    <row r="6612" spans="1:2" ht="15">
      <c r="A6612"/>
      <c r="B6612"/>
    </row>
    <row r="6613" spans="1:2" ht="15">
      <c r="A6613"/>
      <c r="B6613"/>
    </row>
    <row r="6614" spans="1:2" ht="15">
      <c r="A6614"/>
      <c r="B6614"/>
    </row>
    <row r="6615" spans="1:2" ht="15">
      <c r="A6615"/>
      <c r="B6615"/>
    </row>
    <row r="6616" spans="1:2" ht="15">
      <c r="A6616"/>
      <c r="B6616"/>
    </row>
    <row r="6617" spans="1:2" ht="15">
      <c r="A6617"/>
      <c r="B6617"/>
    </row>
    <row r="6618" spans="1:2" ht="15">
      <c r="A6618"/>
      <c r="B6618"/>
    </row>
    <row r="6619" spans="1:2" ht="15">
      <c r="A6619"/>
      <c r="B6619"/>
    </row>
    <row r="6620" spans="1:2" ht="15">
      <c r="A6620"/>
      <c r="B6620"/>
    </row>
    <row r="6621" spans="1:2" ht="15">
      <c r="A6621"/>
      <c r="B6621"/>
    </row>
    <row r="6622" spans="1:2" ht="15">
      <c r="A6622"/>
      <c r="B6622"/>
    </row>
    <row r="6623" spans="1:2" ht="15">
      <c r="A6623"/>
      <c r="B6623"/>
    </row>
    <row r="6624" spans="1:2" ht="15">
      <c r="A6624"/>
      <c r="B6624"/>
    </row>
    <row r="6625" spans="1:2" ht="15">
      <c r="A6625"/>
      <c r="B6625"/>
    </row>
    <row r="6626" spans="1:2" ht="15">
      <c r="A6626"/>
      <c r="B6626"/>
    </row>
    <row r="6627" spans="1:2" ht="15">
      <c r="A6627"/>
      <c r="B6627"/>
    </row>
    <row r="6628" spans="1:2" ht="15">
      <c r="A6628"/>
      <c r="B6628"/>
    </row>
    <row r="6629" spans="1:2" ht="15">
      <c r="A6629"/>
      <c r="B6629"/>
    </row>
    <row r="6630" spans="1:2" ht="15">
      <c r="A6630"/>
      <c r="B6630"/>
    </row>
    <row r="6631" spans="1:2" ht="15">
      <c r="A6631"/>
      <c r="B6631"/>
    </row>
    <row r="6632" spans="1:2" ht="15">
      <c r="A6632"/>
      <c r="B6632"/>
    </row>
    <row r="6633" spans="1:2" ht="15">
      <c r="A6633"/>
      <c r="B6633"/>
    </row>
    <row r="6634" spans="1:2" ht="15">
      <c r="A6634"/>
      <c r="B6634"/>
    </row>
    <row r="6635" spans="1:2" ht="15">
      <c r="A6635"/>
      <c r="B6635"/>
    </row>
    <row r="6636" spans="1:2" ht="15">
      <c r="A6636"/>
      <c r="B6636"/>
    </row>
    <row r="6637" spans="1:2" ht="15">
      <c r="A6637"/>
      <c r="B6637"/>
    </row>
    <row r="6638" spans="1:2" ht="15">
      <c r="A6638"/>
      <c r="B6638"/>
    </row>
    <row r="6639" spans="1:2" ht="15">
      <c r="A6639"/>
      <c r="B6639"/>
    </row>
    <row r="6640" spans="1:2" ht="15">
      <c r="A6640"/>
      <c r="B6640"/>
    </row>
    <row r="6641" spans="1:2" ht="15">
      <c r="A6641"/>
      <c r="B6641"/>
    </row>
    <row r="6642" spans="1:2" ht="15">
      <c r="A6642"/>
      <c r="B6642"/>
    </row>
    <row r="6643" spans="1:2" ht="15">
      <c r="A6643"/>
      <c r="B6643"/>
    </row>
    <row r="6644" spans="1:2" ht="15">
      <c r="A6644"/>
      <c r="B6644"/>
    </row>
    <row r="6645" spans="1:2" ht="15">
      <c r="A6645"/>
      <c r="B6645"/>
    </row>
    <row r="6646" spans="1:2" ht="15">
      <c r="A6646"/>
      <c r="B6646"/>
    </row>
    <row r="6647" spans="1:2" ht="15">
      <c r="A6647"/>
      <c r="B6647"/>
    </row>
    <row r="6648" spans="1:2" ht="15">
      <c r="A6648"/>
      <c r="B6648"/>
    </row>
    <row r="6649" spans="1:2" ht="15">
      <c r="A6649"/>
      <c r="B6649"/>
    </row>
    <row r="6650" spans="1:2" ht="15">
      <c r="A6650"/>
      <c r="B6650"/>
    </row>
    <row r="6651" spans="1:2" ht="15">
      <c r="A6651"/>
      <c r="B6651"/>
    </row>
    <row r="6652" spans="1:2" ht="15">
      <c r="A6652"/>
      <c r="B6652"/>
    </row>
    <row r="6653" spans="1:2" ht="15">
      <c r="A6653"/>
      <c r="B6653"/>
    </row>
    <row r="6654" spans="1:2" ht="15">
      <c r="A6654"/>
      <c r="B6654"/>
    </row>
    <row r="6655" spans="1:2" ht="15">
      <c r="A6655"/>
      <c r="B6655"/>
    </row>
    <row r="6656" spans="1:2" ht="15">
      <c r="A6656"/>
      <c r="B6656"/>
    </row>
    <row r="6657" spans="1:2" ht="15">
      <c r="A6657"/>
      <c r="B6657"/>
    </row>
    <row r="6658" spans="1:2" ht="15">
      <c r="A6658"/>
      <c r="B6658"/>
    </row>
    <row r="6659" spans="1:2" ht="15">
      <c r="A6659"/>
      <c r="B6659"/>
    </row>
    <row r="6660" spans="1:2" ht="15">
      <c r="A6660"/>
      <c r="B6660"/>
    </row>
    <row r="6661" spans="1:2" ht="15">
      <c r="A6661"/>
      <c r="B6661"/>
    </row>
    <row r="6662" spans="1:2" ht="15">
      <c r="A6662"/>
      <c r="B6662"/>
    </row>
    <row r="6663" spans="1:2" ht="15">
      <c r="A6663"/>
      <c r="B6663"/>
    </row>
    <row r="6664" spans="1:2" ht="15">
      <c r="A6664"/>
      <c r="B6664"/>
    </row>
    <row r="6665" spans="1:2" ht="15">
      <c r="A6665"/>
      <c r="B6665"/>
    </row>
    <row r="6666" spans="1:2" ht="15">
      <c r="A6666"/>
      <c r="B6666"/>
    </row>
    <row r="6667" spans="1:2" ht="15">
      <c r="A6667"/>
      <c r="B6667"/>
    </row>
    <row r="6668" spans="1:2" ht="15">
      <c r="A6668"/>
      <c r="B6668"/>
    </row>
    <row r="6669" spans="1:2" ht="15">
      <c r="A6669"/>
      <c r="B6669"/>
    </row>
    <row r="6670" spans="1:2" ht="15">
      <c r="A6670"/>
      <c r="B6670"/>
    </row>
    <row r="6671" spans="1:2" ht="15">
      <c r="A6671"/>
      <c r="B6671"/>
    </row>
    <row r="6672" spans="1:2" ht="15">
      <c r="A6672"/>
      <c r="B6672"/>
    </row>
    <row r="6673" spans="1:2" ht="15">
      <c r="A6673"/>
      <c r="B6673"/>
    </row>
    <row r="6674" spans="1:2" ht="15">
      <c r="A6674"/>
      <c r="B6674"/>
    </row>
    <row r="6675" spans="1:2" ht="15">
      <c r="A6675"/>
      <c r="B6675"/>
    </row>
    <row r="6676" spans="1:2" ht="15">
      <c r="A6676"/>
      <c r="B6676"/>
    </row>
    <row r="6677" spans="1:2" ht="15">
      <c r="A6677"/>
      <c r="B6677"/>
    </row>
    <row r="6678" spans="1:2" ht="15">
      <c r="A6678"/>
      <c r="B6678"/>
    </row>
    <row r="6679" spans="1:2" ht="15">
      <c r="A6679"/>
      <c r="B6679"/>
    </row>
    <row r="6680" spans="1:2" ht="15">
      <c r="A6680"/>
      <c r="B6680"/>
    </row>
    <row r="6681" spans="1:2" ht="15">
      <c r="A6681"/>
      <c r="B6681"/>
    </row>
    <row r="6682" spans="1:2" ht="15">
      <c r="A6682"/>
      <c r="B6682"/>
    </row>
    <row r="6683" spans="1:2" ht="15">
      <c r="A6683"/>
      <c r="B6683"/>
    </row>
    <row r="6684" spans="1:2" ht="15">
      <c r="A6684"/>
      <c r="B6684"/>
    </row>
    <row r="6685" spans="1:2" ht="15">
      <c r="A6685"/>
      <c r="B6685"/>
    </row>
    <row r="6686" spans="1:2" ht="15">
      <c r="A6686"/>
      <c r="B6686"/>
    </row>
    <row r="6687" spans="1:2" ht="15">
      <c r="A6687"/>
      <c r="B6687"/>
    </row>
    <row r="6688" spans="1:2" ht="15">
      <c r="A6688"/>
      <c r="B6688"/>
    </row>
    <row r="6689" spans="1:2" ht="15">
      <c r="A6689"/>
      <c r="B6689"/>
    </row>
    <row r="6690" spans="1:2" ht="15">
      <c r="A6690"/>
      <c r="B6690"/>
    </row>
    <row r="6691" spans="1:2" ht="15">
      <c r="A6691"/>
      <c r="B6691"/>
    </row>
    <row r="6692" spans="1:2" ht="15">
      <c r="A6692"/>
      <c r="B6692"/>
    </row>
    <row r="6693" spans="1:2" ht="15">
      <c r="A6693"/>
      <c r="B6693"/>
    </row>
    <row r="6694" spans="1:2" ht="15">
      <c r="A6694"/>
      <c r="B6694"/>
    </row>
    <row r="6695" spans="1:2" ht="15">
      <c r="A6695"/>
      <c r="B6695"/>
    </row>
    <row r="6696" spans="1:2" ht="15">
      <c r="A6696"/>
      <c r="B6696"/>
    </row>
    <row r="6697" spans="1:2" ht="15">
      <c r="A6697"/>
      <c r="B6697"/>
    </row>
    <row r="6698" spans="1:2" ht="15">
      <c r="A6698"/>
      <c r="B6698"/>
    </row>
    <row r="6699" spans="1:2" ht="15">
      <c r="A6699"/>
      <c r="B6699"/>
    </row>
    <row r="6700" spans="1:2" ht="15">
      <c r="A6700"/>
      <c r="B6700"/>
    </row>
    <row r="6701" spans="1:2" ht="15">
      <c r="A6701"/>
      <c r="B6701"/>
    </row>
    <row r="6702" spans="1:2" ht="15">
      <c r="A6702"/>
      <c r="B6702"/>
    </row>
    <row r="6703" spans="1:2" ht="15">
      <c r="A6703"/>
      <c r="B6703"/>
    </row>
    <row r="6704" spans="1:2" ht="15">
      <c r="A6704"/>
      <c r="B6704"/>
    </row>
    <row r="6705" spans="1:2" ht="15">
      <c r="A6705"/>
      <c r="B6705"/>
    </row>
    <row r="6706" spans="1:2" ht="15">
      <c r="A6706"/>
      <c r="B6706"/>
    </row>
    <row r="6707" spans="1:2" ht="15">
      <c r="A6707"/>
      <c r="B6707"/>
    </row>
    <row r="6708" spans="1:2" ht="15">
      <c r="A6708"/>
      <c r="B6708"/>
    </row>
    <row r="6709" spans="1:2" ht="15">
      <c r="A6709"/>
      <c r="B6709"/>
    </row>
    <row r="6710" spans="1:2" ht="15">
      <c r="A6710"/>
      <c r="B6710"/>
    </row>
    <row r="6711" spans="1:2" ht="15">
      <c r="A6711"/>
      <c r="B6711"/>
    </row>
    <row r="6712" spans="1:2" ht="15">
      <c r="A6712"/>
      <c r="B6712"/>
    </row>
    <row r="6713" spans="1:2" ht="15">
      <c r="A6713"/>
      <c r="B6713"/>
    </row>
    <row r="6714" spans="1:2" ht="15">
      <c r="A6714"/>
      <c r="B6714"/>
    </row>
    <row r="6715" spans="1:2" ht="15">
      <c r="A6715"/>
      <c r="B6715"/>
    </row>
    <row r="6716" spans="1:2" ht="15">
      <c r="A6716"/>
      <c r="B6716"/>
    </row>
    <row r="6717" spans="1:2" ht="15">
      <c r="A6717"/>
      <c r="B6717"/>
    </row>
    <row r="6718" spans="1:2" ht="15">
      <c r="A6718"/>
      <c r="B6718"/>
    </row>
    <row r="6719" spans="1:2" ht="15">
      <c r="A6719"/>
      <c r="B6719"/>
    </row>
    <row r="6720" spans="1:2" ht="15">
      <c r="A6720"/>
      <c r="B6720"/>
    </row>
    <row r="6721" spans="1:2" ht="15">
      <c r="A6721"/>
      <c r="B6721"/>
    </row>
    <row r="6722" spans="1:2" ht="15">
      <c r="A6722"/>
      <c r="B6722"/>
    </row>
    <row r="6723" spans="1:2" ht="15">
      <c r="A6723"/>
      <c r="B6723"/>
    </row>
    <row r="6724" spans="1:2" ht="15">
      <c r="A6724"/>
      <c r="B6724"/>
    </row>
    <row r="6725" spans="1:2" ht="15">
      <c r="A6725"/>
      <c r="B6725"/>
    </row>
    <row r="6726" spans="1:2" ht="15">
      <c r="A6726"/>
      <c r="B6726"/>
    </row>
    <row r="6727" spans="1:2" ht="15">
      <c r="A6727"/>
      <c r="B6727"/>
    </row>
    <row r="6728" spans="1:2" ht="15">
      <c r="A6728"/>
      <c r="B6728"/>
    </row>
    <row r="6729" spans="1:2" ht="15">
      <c r="A6729"/>
      <c r="B6729"/>
    </row>
    <row r="6730" spans="1:2" ht="15">
      <c r="A6730"/>
      <c r="B6730"/>
    </row>
    <row r="6731" spans="1:2" ht="15">
      <c r="A6731"/>
      <c r="B6731"/>
    </row>
    <row r="6732" spans="1:2" ht="15">
      <c r="A6732"/>
      <c r="B6732"/>
    </row>
    <row r="6733" spans="1:2" ht="15">
      <c r="A6733"/>
      <c r="B6733"/>
    </row>
    <row r="6734" spans="1:2" ht="15">
      <c r="A6734"/>
      <c r="B6734"/>
    </row>
    <row r="6735" spans="1:2" ht="15">
      <c r="A6735"/>
      <c r="B6735"/>
    </row>
    <row r="6736" spans="1:2" ht="15">
      <c r="A6736"/>
      <c r="B6736"/>
    </row>
    <row r="6737" spans="1:2" ht="15">
      <c r="A6737"/>
      <c r="B6737"/>
    </row>
    <row r="6738" spans="1:2" ht="15">
      <c r="A6738"/>
      <c r="B6738"/>
    </row>
    <row r="6739" spans="1:2" ht="15">
      <c r="A6739"/>
      <c r="B6739"/>
    </row>
    <row r="6740" spans="1:2" ht="15">
      <c r="A6740"/>
      <c r="B6740"/>
    </row>
    <row r="6741" spans="1:2" ht="15">
      <c r="A6741"/>
      <c r="B6741"/>
    </row>
    <row r="6742" spans="1:2" ht="15">
      <c r="A6742"/>
      <c r="B6742"/>
    </row>
    <row r="6743" spans="1:2" ht="15">
      <c r="A6743"/>
      <c r="B6743"/>
    </row>
    <row r="6744" spans="1:2" ht="15">
      <c r="A6744"/>
      <c r="B6744"/>
    </row>
    <row r="6745" spans="1:2" ht="15">
      <c r="A6745"/>
      <c r="B6745"/>
    </row>
    <row r="6746" spans="1:2" ht="15">
      <c r="A6746"/>
      <c r="B6746"/>
    </row>
    <row r="6747" spans="1:2" ht="15">
      <c r="A6747"/>
      <c r="B6747"/>
    </row>
    <row r="6748" spans="1:2" ht="15">
      <c r="A6748"/>
      <c r="B6748"/>
    </row>
    <row r="6749" spans="1:2" ht="15">
      <c r="A6749"/>
      <c r="B6749"/>
    </row>
    <row r="6750" spans="1:2" ht="15">
      <c r="A6750"/>
      <c r="B6750"/>
    </row>
    <row r="6751" spans="1:2" ht="15">
      <c r="A6751"/>
      <c r="B6751"/>
    </row>
    <row r="6752" spans="1:2" ht="15">
      <c r="A6752"/>
      <c r="B6752"/>
    </row>
    <row r="6753" spans="1:2" ht="15">
      <c r="A6753"/>
      <c r="B6753"/>
    </row>
    <row r="6754" spans="1:2" ht="15">
      <c r="A6754"/>
      <c r="B6754"/>
    </row>
    <row r="6755" spans="1:2" ht="15">
      <c r="A6755"/>
      <c r="B6755"/>
    </row>
    <row r="6756" spans="1:2" ht="15">
      <c r="A6756"/>
      <c r="B6756"/>
    </row>
    <row r="6757" spans="1:2" ht="15">
      <c r="A6757"/>
      <c r="B6757"/>
    </row>
    <row r="6758" spans="1:2" ht="15">
      <c r="A6758"/>
      <c r="B6758"/>
    </row>
    <row r="6759" spans="1:2" ht="15">
      <c r="A6759"/>
      <c r="B6759"/>
    </row>
    <row r="6760" spans="1:2" ht="15">
      <c r="A6760"/>
      <c r="B6760"/>
    </row>
    <row r="6761" spans="1:2" ht="15">
      <c r="A6761"/>
      <c r="B6761"/>
    </row>
    <row r="6762" spans="1:2" ht="15">
      <c r="A6762"/>
      <c r="B6762"/>
    </row>
    <row r="6763" spans="1:2" ht="15">
      <c r="A6763"/>
      <c r="B6763"/>
    </row>
    <row r="6764" spans="1:2" ht="15">
      <c r="A6764"/>
      <c r="B6764"/>
    </row>
    <row r="6765" spans="1:2" ht="15">
      <c r="A6765"/>
      <c r="B6765"/>
    </row>
    <row r="6766" spans="1:2" ht="15">
      <c r="A6766"/>
      <c r="B6766"/>
    </row>
    <row r="6767" spans="1:2" ht="15">
      <c r="A6767"/>
      <c r="B6767"/>
    </row>
    <row r="6768" spans="1:2" ht="15">
      <c r="A6768"/>
      <c r="B6768"/>
    </row>
    <row r="6769" spans="1:2" ht="15">
      <c r="A6769"/>
      <c r="B6769"/>
    </row>
    <row r="6770" spans="1:2" ht="15">
      <c r="A6770"/>
      <c r="B6770"/>
    </row>
    <row r="6771" spans="1:2" ht="15">
      <c r="A6771"/>
      <c r="B6771"/>
    </row>
    <row r="6772" spans="1:2" ht="15">
      <c r="A6772"/>
      <c r="B6772"/>
    </row>
    <row r="6773" spans="1:2" ht="15">
      <c r="A6773"/>
      <c r="B6773"/>
    </row>
    <row r="6774" spans="1:2" ht="15">
      <c r="A6774"/>
      <c r="B6774"/>
    </row>
    <row r="6775" spans="1:2" ht="15">
      <c r="A6775"/>
      <c r="B6775"/>
    </row>
    <row r="6776" spans="1:2" ht="15">
      <c r="A6776"/>
      <c r="B6776"/>
    </row>
    <row r="6777" spans="1:2" ht="15">
      <c r="A6777"/>
      <c r="B6777"/>
    </row>
    <row r="6778" spans="1:2" ht="15">
      <c r="A6778"/>
      <c r="B6778"/>
    </row>
    <row r="6779" spans="1:2" ht="15">
      <c r="A6779"/>
      <c r="B6779"/>
    </row>
    <row r="6780" spans="1:2" ht="15">
      <c r="A6780"/>
      <c r="B6780"/>
    </row>
    <row r="6781" spans="1:2" ht="15">
      <c r="A6781"/>
      <c r="B6781"/>
    </row>
    <row r="6782" spans="1:2" ht="15">
      <c r="A6782"/>
      <c r="B6782"/>
    </row>
    <row r="6783" spans="1:2" ht="15">
      <c r="A6783"/>
      <c r="B6783"/>
    </row>
    <row r="6784" spans="1:2" ht="15">
      <c r="A6784"/>
      <c r="B6784"/>
    </row>
    <row r="6785" spans="1:2" ht="15">
      <c r="A6785"/>
      <c r="B6785"/>
    </row>
    <row r="6786" spans="1:2" ht="15">
      <c r="A6786"/>
      <c r="B6786"/>
    </row>
    <row r="6787" spans="1:2" ht="15">
      <c r="A6787"/>
      <c r="B6787"/>
    </row>
    <row r="6788" spans="1:2" ht="15">
      <c r="A6788"/>
      <c r="B6788"/>
    </row>
    <row r="6789" spans="1:2" ht="15">
      <c r="A6789"/>
      <c r="B6789"/>
    </row>
    <row r="6790" spans="1:2" ht="15">
      <c r="A6790"/>
      <c r="B6790"/>
    </row>
    <row r="6791" spans="1:2" ht="15">
      <c r="A6791"/>
      <c r="B6791"/>
    </row>
    <row r="6792" spans="1:2" ht="15">
      <c r="A6792"/>
      <c r="B6792"/>
    </row>
    <row r="6793" spans="1:2" ht="15">
      <c r="A6793"/>
      <c r="B6793"/>
    </row>
    <row r="6794" spans="1:2" ht="15">
      <c r="A6794"/>
      <c r="B6794"/>
    </row>
    <row r="6795" spans="1:2" ht="15">
      <c r="A6795"/>
      <c r="B6795"/>
    </row>
    <row r="6796" spans="1:2" ht="15">
      <c r="A6796"/>
      <c r="B6796"/>
    </row>
    <row r="6797" spans="1:2" ht="15">
      <c r="A6797"/>
      <c r="B6797"/>
    </row>
    <row r="6798" spans="1:2" ht="15">
      <c r="A6798"/>
      <c r="B6798"/>
    </row>
    <row r="6799" spans="1:2" ht="15">
      <c r="A6799"/>
      <c r="B6799"/>
    </row>
    <row r="6800" spans="1:2" ht="15">
      <c r="A6800"/>
      <c r="B6800"/>
    </row>
    <row r="6801" spans="1:2" ht="15">
      <c r="A6801"/>
      <c r="B6801"/>
    </row>
    <row r="6802" spans="1:2" ht="15">
      <c r="A6802"/>
      <c r="B6802"/>
    </row>
    <row r="6803" spans="1:2" ht="15">
      <c r="A6803"/>
      <c r="B6803"/>
    </row>
    <row r="6804" spans="1:2" ht="15">
      <c r="A6804"/>
      <c r="B6804"/>
    </row>
    <row r="6805" spans="1:2" ht="15">
      <c r="A6805"/>
      <c r="B6805"/>
    </row>
    <row r="6806" spans="1:2" ht="15">
      <c r="A6806"/>
      <c r="B6806"/>
    </row>
    <row r="6807" spans="1:2" ht="15">
      <c r="A6807"/>
      <c r="B6807"/>
    </row>
    <row r="6808" spans="1:2" ht="15">
      <c r="A6808"/>
      <c r="B6808"/>
    </row>
    <row r="6809" spans="1:2" ht="15">
      <c r="A6809"/>
      <c r="B6809"/>
    </row>
    <row r="6810" spans="1:2" ht="15">
      <c r="A6810"/>
      <c r="B6810"/>
    </row>
    <row r="6811" spans="1:2" ht="15">
      <c r="A6811"/>
      <c r="B6811"/>
    </row>
    <row r="6812" spans="1:2" ht="15">
      <c r="A6812"/>
      <c r="B6812"/>
    </row>
    <row r="6813" spans="1:2" ht="15">
      <c r="A6813"/>
      <c r="B6813"/>
    </row>
    <row r="6814" spans="1:2" ht="15">
      <c r="A6814"/>
      <c r="B6814"/>
    </row>
    <row r="6815" spans="1:2" ht="15">
      <c r="A6815"/>
      <c r="B6815"/>
    </row>
    <row r="6816" spans="1:2" ht="15">
      <c r="A6816"/>
      <c r="B6816"/>
    </row>
    <row r="6817" spans="1:2" ht="15">
      <c r="A6817"/>
      <c r="B6817"/>
    </row>
    <row r="6818" spans="1:2" ht="15">
      <c r="A6818"/>
      <c r="B6818"/>
    </row>
    <row r="6819" spans="1:2" ht="15">
      <c r="A6819"/>
      <c r="B6819"/>
    </row>
    <row r="6820" spans="1:2" ht="15">
      <c r="A6820"/>
      <c r="B6820"/>
    </row>
    <row r="6821" spans="1:2" ht="15">
      <c r="A6821"/>
      <c r="B6821"/>
    </row>
    <row r="6822" spans="1:2" ht="15">
      <c r="A6822"/>
      <c r="B6822"/>
    </row>
    <row r="6823" spans="1:2" ht="15">
      <c r="A6823"/>
      <c r="B6823"/>
    </row>
    <row r="6824" spans="1:2" ht="15">
      <c r="A6824"/>
      <c r="B6824"/>
    </row>
    <row r="6825" spans="1:2" ht="15">
      <c r="A6825"/>
      <c r="B6825"/>
    </row>
    <row r="6826" spans="1:2" ht="15">
      <c r="A6826"/>
      <c r="B6826"/>
    </row>
    <row r="6827" spans="1:2" ht="15">
      <c r="A6827"/>
      <c r="B6827"/>
    </row>
    <row r="6828" spans="1:2" ht="15">
      <c r="A6828"/>
      <c r="B6828"/>
    </row>
    <row r="6829" spans="1:2" ht="15">
      <c r="A6829"/>
      <c r="B6829"/>
    </row>
    <row r="6830" spans="1:2" ht="15">
      <c r="A6830"/>
      <c r="B6830"/>
    </row>
    <row r="6831" spans="1:2" ht="15">
      <c r="A6831"/>
      <c r="B6831"/>
    </row>
    <row r="6832" spans="1:2" ht="15">
      <c r="A6832"/>
      <c r="B6832"/>
    </row>
    <row r="6833" spans="1:2" ht="15">
      <c r="A6833"/>
      <c r="B6833"/>
    </row>
    <row r="6834" spans="1:2" ht="15">
      <c r="A6834"/>
      <c r="B6834"/>
    </row>
    <row r="6835" spans="1:2" ht="15">
      <c r="A6835"/>
      <c r="B6835"/>
    </row>
    <row r="6836" spans="1:2" ht="15">
      <c r="A6836"/>
      <c r="B6836"/>
    </row>
    <row r="6837" spans="1:2" ht="15">
      <c r="A6837"/>
      <c r="B6837"/>
    </row>
    <row r="6838" spans="1:2" ht="15">
      <c r="A6838"/>
      <c r="B6838"/>
    </row>
    <row r="6839" spans="1:2" ht="15">
      <c r="A6839"/>
      <c r="B6839"/>
    </row>
    <row r="6840" spans="1:2" ht="15">
      <c r="A6840"/>
      <c r="B6840"/>
    </row>
    <row r="6841" spans="1:2" ht="15">
      <c r="A6841"/>
      <c r="B6841"/>
    </row>
    <row r="6842" spans="1:2" ht="15">
      <c r="A6842"/>
      <c r="B6842"/>
    </row>
    <row r="6843" spans="1:2" ht="15">
      <c r="A6843"/>
      <c r="B6843"/>
    </row>
    <row r="6844" spans="1:2" ht="15">
      <c r="A6844"/>
      <c r="B6844"/>
    </row>
    <row r="6845" spans="1:2" ht="15">
      <c r="A6845"/>
      <c r="B6845"/>
    </row>
    <row r="6846" spans="1:2" ht="15">
      <c r="A6846"/>
      <c r="B6846"/>
    </row>
    <row r="6847" spans="1:2" ht="15">
      <c r="A6847"/>
      <c r="B6847"/>
    </row>
    <row r="6848" spans="1:2" ht="15">
      <c r="A6848"/>
      <c r="B6848"/>
    </row>
    <row r="6849" spans="1:2" ht="15">
      <c r="A6849"/>
      <c r="B6849"/>
    </row>
    <row r="6850" spans="1:2" ht="15">
      <c r="A6850"/>
      <c r="B6850"/>
    </row>
    <row r="6851" spans="1:2" ht="15">
      <c r="A6851"/>
      <c r="B6851"/>
    </row>
    <row r="6852" spans="1:2" ht="15">
      <c r="A6852"/>
      <c r="B6852"/>
    </row>
    <row r="6853" spans="1:2" ht="15">
      <c r="A6853"/>
      <c r="B6853"/>
    </row>
    <row r="6854" spans="1:2" ht="15">
      <c r="A6854"/>
      <c r="B6854"/>
    </row>
    <row r="6855" spans="1:2" ht="15">
      <c r="A6855"/>
      <c r="B6855"/>
    </row>
    <row r="6856" spans="1:2" ht="15">
      <c r="A6856"/>
      <c r="B6856"/>
    </row>
    <row r="6857" spans="1:2" ht="15">
      <c r="A6857"/>
      <c r="B6857"/>
    </row>
    <row r="6858" spans="1:2" ht="15">
      <c r="A6858"/>
      <c r="B6858"/>
    </row>
    <row r="6859" spans="1:2" ht="15">
      <c r="A6859"/>
      <c r="B6859"/>
    </row>
    <row r="6860" spans="1:2" ht="15">
      <c r="A6860"/>
      <c r="B6860"/>
    </row>
    <row r="6861" spans="1:2" ht="15">
      <c r="A6861"/>
      <c r="B6861"/>
    </row>
    <row r="6862" spans="1:2" ht="15">
      <c r="A6862"/>
      <c r="B6862"/>
    </row>
    <row r="6863" spans="1:2" ht="15">
      <c r="A6863"/>
      <c r="B6863"/>
    </row>
    <row r="6864" spans="1:2" ht="15">
      <c r="A6864"/>
      <c r="B6864"/>
    </row>
    <row r="6865" spans="1:2" ht="15">
      <c r="A6865"/>
      <c r="B6865"/>
    </row>
    <row r="6866" spans="1:2" ht="15">
      <c r="A6866"/>
      <c r="B6866"/>
    </row>
    <row r="6867" spans="1:2" ht="15">
      <c r="A6867"/>
      <c r="B6867"/>
    </row>
    <row r="6868" spans="1:2" ht="15">
      <c r="A6868"/>
      <c r="B6868"/>
    </row>
    <row r="6869" spans="1:2" ht="15">
      <c r="A6869"/>
      <c r="B6869"/>
    </row>
    <row r="6870" spans="1:2" ht="15">
      <c r="A6870"/>
      <c r="B6870"/>
    </row>
    <row r="6871" spans="1:2" ht="15">
      <c r="A6871"/>
      <c r="B6871"/>
    </row>
    <row r="6872" spans="1:2" ht="15">
      <c r="A6872"/>
      <c r="B6872"/>
    </row>
    <row r="6873" spans="1:2" ht="15">
      <c r="A6873"/>
      <c r="B6873"/>
    </row>
    <row r="6874" spans="1:2" ht="15">
      <c r="A6874"/>
      <c r="B6874"/>
    </row>
    <row r="6875" spans="1:2" ht="15">
      <c r="A6875"/>
      <c r="B6875"/>
    </row>
    <row r="6876" spans="1:2" ht="15">
      <c r="A6876"/>
      <c r="B6876"/>
    </row>
    <row r="6877" spans="1:2" ht="15">
      <c r="A6877"/>
      <c r="B6877"/>
    </row>
    <row r="6878" spans="1:2" ht="15">
      <c r="A6878"/>
      <c r="B6878"/>
    </row>
    <row r="6879" spans="1:2" ht="15">
      <c r="A6879"/>
      <c r="B6879"/>
    </row>
    <row r="6880" spans="1:2" ht="15">
      <c r="A6880"/>
      <c r="B6880"/>
    </row>
    <row r="6881" spans="1:2" ht="15">
      <c r="A6881"/>
      <c r="B6881"/>
    </row>
    <row r="6882" spans="1:2" ht="15">
      <c r="A6882"/>
      <c r="B6882"/>
    </row>
    <row r="6883" spans="1:2" ht="15">
      <c r="A6883"/>
      <c r="B6883"/>
    </row>
    <row r="6884" spans="1:2" ht="15">
      <c r="A6884"/>
      <c r="B6884"/>
    </row>
    <row r="6885" spans="1:2" ht="15">
      <c r="A6885"/>
      <c r="B6885"/>
    </row>
    <row r="6886" spans="1:2" ht="15">
      <c r="A6886"/>
      <c r="B6886"/>
    </row>
    <row r="6887" spans="1:2" ht="15">
      <c r="A6887"/>
      <c r="B6887"/>
    </row>
    <row r="6888" spans="1:2" ht="15">
      <c r="A6888"/>
      <c r="B6888"/>
    </row>
    <row r="6889" spans="1:2" ht="15">
      <c r="A6889"/>
      <c r="B6889"/>
    </row>
    <row r="6890" spans="1:2" ht="15">
      <c r="A6890"/>
      <c r="B6890"/>
    </row>
    <row r="6891" spans="1:2" ht="15">
      <c r="A6891"/>
      <c r="B6891"/>
    </row>
    <row r="6892" spans="1:2" ht="15">
      <c r="A6892"/>
      <c r="B6892"/>
    </row>
    <row r="6893" spans="1:2" ht="15">
      <c r="A6893"/>
      <c r="B6893"/>
    </row>
    <row r="6894" spans="1:2" ht="15">
      <c r="A6894"/>
      <c r="B6894"/>
    </row>
    <row r="6895" spans="1:2" ht="15">
      <c r="A6895"/>
      <c r="B6895"/>
    </row>
    <row r="6896" spans="1:2" ht="15">
      <c r="A6896"/>
      <c r="B6896"/>
    </row>
    <row r="6897" spans="1:2" ht="15">
      <c r="A6897"/>
      <c r="B6897"/>
    </row>
    <row r="6898" spans="1:2" ht="15">
      <c r="A6898"/>
      <c r="B6898"/>
    </row>
    <row r="6899" spans="1:2" ht="15">
      <c r="A6899"/>
      <c r="B6899"/>
    </row>
    <row r="6900" spans="1:2" ht="15">
      <c r="A6900"/>
      <c r="B6900"/>
    </row>
    <row r="6901" spans="1:2" ht="15">
      <c r="A6901"/>
      <c r="B6901"/>
    </row>
    <row r="6902" spans="1:2" ht="15">
      <c r="A6902"/>
      <c r="B6902"/>
    </row>
    <row r="6903" spans="1:2" ht="15">
      <c r="A6903"/>
      <c r="B6903"/>
    </row>
    <row r="6904" spans="1:2" ht="15">
      <c r="A6904"/>
      <c r="B6904"/>
    </row>
    <row r="6905" spans="1:2" ht="15">
      <c r="A6905"/>
      <c r="B6905"/>
    </row>
    <row r="6906" spans="1:2" ht="15">
      <c r="A6906"/>
      <c r="B6906"/>
    </row>
    <row r="6907" spans="1:2" ht="15">
      <c r="A6907"/>
      <c r="B6907"/>
    </row>
    <row r="6908" spans="1:2" ht="15">
      <c r="A6908"/>
      <c r="B6908"/>
    </row>
    <row r="6909" spans="1:2" ht="15">
      <c r="A6909"/>
      <c r="B6909"/>
    </row>
    <row r="6910" spans="1:2" ht="15">
      <c r="A6910"/>
      <c r="B6910"/>
    </row>
    <row r="6911" spans="1:2" ht="15">
      <c r="A6911"/>
      <c r="B6911"/>
    </row>
    <row r="6912" spans="1:2" ht="15">
      <c r="A6912"/>
      <c r="B6912"/>
    </row>
    <row r="6913" spans="1:2" ht="15">
      <c r="A6913"/>
      <c r="B6913"/>
    </row>
    <row r="6914" spans="1:2" ht="15">
      <c r="A6914"/>
      <c r="B6914"/>
    </row>
    <row r="6915" spans="1:2" ht="15">
      <c r="A6915"/>
      <c r="B6915"/>
    </row>
    <row r="6916" spans="1:2" ht="15">
      <c r="A6916"/>
      <c r="B6916"/>
    </row>
    <row r="6917" spans="1:2" ht="15">
      <c r="A6917"/>
      <c r="B6917"/>
    </row>
    <row r="6918" spans="1:2" ht="15">
      <c r="A6918"/>
      <c r="B6918"/>
    </row>
    <row r="6919" spans="1:2" ht="15">
      <c r="A6919"/>
      <c r="B6919"/>
    </row>
    <row r="6920" spans="1:2" ht="15">
      <c r="A6920"/>
      <c r="B6920"/>
    </row>
    <row r="6921" spans="1:2" ht="15">
      <c r="A6921"/>
      <c r="B6921"/>
    </row>
    <row r="6922" spans="1:2" ht="15">
      <c r="A6922"/>
      <c r="B6922"/>
    </row>
    <row r="6923" spans="1:2" ht="15">
      <c r="A6923"/>
      <c r="B6923"/>
    </row>
    <row r="6924" spans="1:2" ht="15">
      <c r="A6924"/>
      <c r="B6924"/>
    </row>
    <row r="6925" spans="1:2" ht="15">
      <c r="A6925"/>
      <c r="B6925"/>
    </row>
    <row r="6926" spans="1:2" ht="15">
      <c r="A6926"/>
      <c r="B6926"/>
    </row>
    <row r="6927" spans="1:2" ht="15">
      <c r="A6927"/>
      <c r="B6927"/>
    </row>
    <row r="6928" spans="1:2" ht="15">
      <c r="A6928"/>
      <c r="B6928"/>
    </row>
    <row r="6929" spans="1:2" ht="15">
      <c r="A6929"/>
      <c r="B6929"/>
    </row>
    <row r="6930" spans="1:2" ht="15">
      <c r="A6930"/>
      <c r="B6930"/>
    </row>
    <row r="6931" spans="1:2" ht="15">
      <c r="A6931"/>
      <c r="B6931"/>
    </row>
    <row r="6932" spans="1:2" ht="15">
      <c r="A6932"/>
      <c r="B6932"/>
    </row>
    <row r="6933" spans="1:2" ht="15">
      <c r="A6933"/>
      <c r="B6933"/>
    </row>
    <row r="6934" spans="1:2" ht="15">
      <c r="A6934"/>
      <c r="B6934"/>
    </row>
    <row r="6935" spans="1:2" ht="15">
      <c r="A6935"/>
      <c r="B6935"/>
    </row>
    <row r="6936" spans="1:2" ht="15">
      <c r="A6936"/>
      <c r="B6936"/>
    </row>
    <row r="6937" spans="1:2" ht="15">
      <c r="A6937"/>
      <c r="B6937"/>
    </row>
    <row r="6938" spans="1:2" ht="15">
      <c r="A6938"/>
      <c r="B6938"/>
    </row>
    <row r="6939" spans="1:2" ht="15">
      <c r="A6939"/>
      <c r="B6939"/>
    </row>
    <row r="6940" spans="1:2" ht="15">
      <c r="A6940"/>
      <c r="B6940"/>
    </row>
    <row r="6941" spans="1:2" ht="15">
      <c r="A6941"/>
      <c r="B6941"/>
    </row>
    <row r="6942" spans="1:2" ht="15">
      <c r="A6942"/>
      <c r="B6942"/>
    </row>
    <row r="6943" spans="1:2" ht="15">
      <c r="A6943"/>
      <c r="B6943"/>
    </row>
    <row r="6944" spans="1:2" ht="15">
      <c r="A6944"/>
      <c r="B6944"/>
    </row>
    <row r="6945" spans="1:2" ht="15">
      <c r="A6945"/>
      <c r="B6945"/>
    </row>
    <row r="6946" spans="1:2" ht="15">
      <c r="A6946"/>
      <c r="B6946"/>
    </row>
    <row r="6947" spans="1:2" ht="15">
      <c r="A6947"/>
      <c r="B6947"/>
    </row>
    <row r="6948" spans="1:2" ht="15">
      <c r="A6948"/>
      <c r="B6948"/>
    </row>
    <row r="6949" spans="1:2" ht="15">
      <c r="A6949"/>
      <c r="B6949"/>
    </row>
    <row r="6950" spans="1:2" ht="15">
      <c r="A6950"/>
      <c r="B6950"/>
    </row>
    <row r="6951" spans="1:2" ht="15">
      <c r="A6951"/>
      <c r="B6951"/>
    </row>
    <row r="6952" spans="1:2" ht="15">
      <c r="A6952"/>
      <c r="B6952"/>
    </row>
    <row r="6953" spans="1:2" ht="15">
      <c r="A6953"/>
      <c r="B6953"/>
    </row>
    <row r="6954" spans="1:2" ht="15">
      <c r="A6954"/>
      <c r="B6954"/>
    </row>
    <row r="6955" spans="1:2" ht="15">
      <c r="A6955"/>
      <c r="B6955"/>
    </row>
    <row r="6956" spans="1:2" ht="15">
      <c r="A6956"/>
      <c r="B6956"/>
    </row>
    <row r="6957" spans="1:2" ht="15">
      <c r="A6957"/>
      <c r="B6957"/>
    </row>
    <row r="6958" spans="1:2" ht="15">
      <c r="A6958"/>
      <c r="B6958"/>
    </row>
    <row r="6959" spans="1:2" ht="15">
      <c r="A6959"/>
      <c r="B6959"/>
    </row>
    <row r="6960" spans="1:2" ht="15">
      <c r="A6960"/>
      <c r="B6960"/>
    </row>
    <row r="6961" spans="1:2" ht="15">
      <c r="A6961"/>
      <c r="B6961"/>
    </row>
    <row r="6962" spans="1:2" ht="15">
      <c r="A6962"/>
      <c r="B6962"/>
    </row>
    <row r="6963" spans="1:2" ht="15">
      <c r="A6963"/>
      <c r="B6963"/>
    </row>
    <row r="6964" spans="1:2" ht="15">
      <c r="A6964"/>
      <c r="B6964"/>
    </row>
    <row r="6965" spans="1:2" ht="15">
      <c r="A6965"/>
      <c r="B6965"/>
    </row>
    <row r="6966" spans="1:2" ht="15">
      <c r="A6966"/>
      <c r="B6966"/>
    </row>
    <row r="6967" spans="1:2" ht="15">
      <c r="A6967"/>
      <c r="B6967"/>
    </row>
    <row r="6968" spans="1:2" ht="15">
      <c r="A6968"/>
      <c r="B6968"/>
    </row>
    <row r="6969" spans="1:2" ht="15">
      <c r="A6969"/>
      <c r="B6969"/>
    </row>
    <row r="6970" spans="1:2" ht="15">
      <c r="A6970"/>
      <c r="B6970"/>
    </row>
    <row r="6971" spans="1:2" ht="15">
      <c r="A6971"/>
      <c r="B6971"/>
    </row>
    <row r="6972" spans="1:2" ht="15">
      <c r="A6972"/>
      <c r="B6972"/>
    </row>
    <row r="6973" spans="1:2" ht="15">
      <c r="A6973"/>
      <c r="B6973"/>
    </row>
    <row r="6974" spans="1:2" ht="15">
      <c r="A6974"/>
      <c r="B6974"/>
    </row>
    <row r="6975" spans="1:2" ht="15">
      <c r="A6975"/>
      <c r="B6975"/>
    </row>
    <row r="6976" spans="1:2" ht="15">
      <c r="A6976"/>
      <c r="B6976"/>
    </row>
    <row r="6977" spans="1:2" ht="15">
      <c r="A6977"/>
      <c r="B6977"/>
    </row>
    <row r="6978" spans="1:2" ht="15">
      <c r="A6978"/>
      <c r="B6978"/>
    </row>
    <row r="6979" spans="1:2" ht="15">
      <c r="A6979"/>
      <c r="B6979"/>
    </row>
    <row r="6980" spans="1:2" ht="15">
      <c r="A6980"/>
      <c r="B6980"/>
    </row>
    <row r="6981" spans="1:2" ht="15">
      <c r="A6981"/>
      <c r="B6981"/>
    </row>
    <row r="6982" spans="1:2" ht="15">
      <c r="A6982"/>
      <c r="B6982"/>
    </row>
    <row r="6983" spans="1:2" ht="15">
      <c r="A6983"/>
      <c r="B6983"/>
    </row>
    <row r="6984" spans="1:2" ht="15">
      <c r="A6984"/>
      <c r="B6984"/>
    </row>
    <row r="6985" spans="1:2" ht="15">
      <c r="A6985"/>
      <c r="B6985"/>
    </row>
    <row r="6986" spans="1:2" ht="15">
      <c r="A6986"/>
      <c r="B6986"/>
    </row>
    <row r="6987" spans="1:2" ht="15">
      <c r="A6987"/>
      <c r="B6987"/>
    </row>
    <row r="6988" spans="1:2" ht="15">
      <c r="A6988"/>
      <c r="B6988"/>
    </row>
    <row r="6989" spans="1:2" ht="15">
      <c r="A6989"/>
      <c r="B6989"/>
    </row>
    <row r="6990" spans="1:2" ht="15">
      <c r="A6990"/>
      <c r="B6990"/>
    </row>
    <row r="6991" spans="1:2" ht="15">
      <c r="A6991"/>
      <c r="B6991"/>
    </row>
    <row r="6992" spans="1:2" ht="15">
      <c r="A6992"/>
      <c r="B6992"/>
    </row>
    <row r="6993" spans="1:2" ht="15">
      <c r="A6993"/>
      <c r="B6993"/>
    </row>
    <row r="6994" spans="1:2" ht="15">
      <c r="A6994"/>
      <c r="B6994"/>
    </row>
    <row r="6995" spans="1:2" ht="15">
      <c r="A6995"/>
      <c r="B6995"/>
    </row>
    <row r="6996" spans="1:2" ht="15">
      <c r="A6996"/>
      <c r="B6996"/>
    </row>
    <row r="6997" spans="1:2" ht="15">
      <c r="A6997"/>
      <c r="B6997"/>
    </row>
    <row r="6998" spans="1:2" ht="15">
      <c r="A6998"/>
      <c r="B6998"/>
    </row>
    <row r="6999" spans="1:2" ht="15">
      <c r="A6999"/>
      <c r="B6999"/>
    </row>
    <row r="7000" spans="1:2" ht="15">
      <c r="A7000"/>
      <c r="B7000"/>
    </row>
    <row r="7001" spans="1:2" ht="15">
      <c r="A7001"/>
      <c r="B7001"/>
    </row>
    <row r="7002" spans="1:2" ht="15">
      <c r="A7002"/>
      <c r="B7002"/>
    </row>
    <row r="7003" spans="1:2" ht="15">
      <c r="A7003"/>
      <c r="B7003"/>
    </row>
    <row r="7004" spans="1:2" ht="15">
      <c r="A7004"/>
      <c r="B7004"/>
    </row>
    <row r="7005" spans="1:2" ht="15">
      <c r="A7005"/>
      <c r="B7005"/>
    </row>
    <row r="7006" spans="1:2" ht="15">
      <c r="A7006"/>
      <c r="B7006"/>
    </row>
    <row r="7007" spans="1:2" ht="15">
      <c r="A7007"/>
      <c r="B7007"/>
    </row>
    <row r="7008" spans="1:2" ht="15">
      <c r="A7008"/>
      <c r="B7008"/>
    </row>
    <row r="7009" spans="1:2" ht="15">
      <c r="A7009"/>
      <c r="B7009"/>
    </row>
    <row r="7010" spans="1:2" ht="15">
      <c r="A7010"/>
      <c r="B7010"/>
    </row>
    <row r="7011" spans="1:2" ht="15">
      <c r="A7011"/>
      <c r="B7011"/>
    </row>
    <row r="7012" spans="1:2" ht="15">
      <c r="A7012"/>
      <c r="B7012"/>
    </row>
    <row r="7013" spans="1:2" ht="15">
      <c r="A7013"/>
      <c r="B7013"/>
    </row>
    <row r="7014" spans="1:2" ht="15">
      <c r="A7014"/>
      <c r="B7014"/>
    </row>
    <row r="7015" spans="1:2" ht="15">
      <c r="A7015"/>
      <c r="B7015"/>
    </row>
    <row r="7016" spans="1:2" ht="15">
      <c r="A7016"/>
      <c r="B7016"/>
    </row>
    <row r="7017" spans="1:2" ht="15">
      <c r="A7017"/>
      <c r="B7017"/>
    </row>
    <row r="7018" spans="1:2" ht="15">
      <c r="A7018"/>
      <c r="B7018"/>
    </row>
    <row r="7019" spans="1:2" ht="15">
      <c r="A7019"/>
      <c r="B7019"/>
    </row>
    <row r="7020" spans="1:2" ht="15">
      <c r="A7020"/>
      <c r="B7020"/>
    </row>
    <row r="7021" spans="1:2" ht="15">
      <c r="A7021"/>
      <c r="B7021"/>
    </row>
    <row r="7022" spans="1:2" ht="15">
      <c r="A7022"/>
      <c r="B7022"/>
    </row>
    <row r="7023" spans="1:2" ht="15">
      <c r="A7023"/>
      <c r="B7023"/>
    </row>
    <row r="7024" spans="1:2" ht="15">
      <c r="A7024"/>
      <c r="B7024"/>
    </row>
    <row r="7025" spans="1:2" ht="15">
      <c r="A7025"/>
      <c r="B7025"/>
    </row>
    <row r="7026" spans="1:2" ht="15">
      <c r="A7026"/>
      <c r="B7026"/>
    </row>
    <row r="7027" spans="1:2" ht="15">
      <c r="A7027"/>
      <c r="B7027"/>
    </row>
    <row r="7028" spans="1:2" ht="15">
      <c r="A7028"/>
      <c r="B7028"/>
    </row>
    <row r="7029" spans="1:2" ht="15">
      <c r="A7029"/>
      <c r="B7029"/>
    </row>
    <row r="7030" spans="1:2" ht="15">
      <c r="A7030"/>
      <c r="B7030"/>
    </row>
    <row r="7031" spans="1:2" ht="15">
      <c r="A7031"/>
      <c r="B7031"/>
    </row>
    <row r="7032" spans="1:2" ht="15">
      <c r="A7032"/>
      <c r="B7032"/>
    </row>
    <row r="7033" spans="1:2" ht="15">
      <c r="A7033"/>
      <c r="B7033"/>
    </row>
    <row r="7034" spans="1:2" ht="15">
      <c r="A7034"/>
      <c r="B7034"/>
    </row>
    <row r="7035" spans="1:2" ht="15">
      <c r="A7035"/>
      <c r="B7035"/>
    </row>
    <row r="7036" spans="1:2" ht="15">
      <c r="A7036"/>
      <c r="B7036"/>
    </row>
    <row r="7037" spans="1:2" ht="15">
      <c r="A7037"/>
      <c r="B7037"/>
    </row>
    <row r="7038" spans="1:2" ht="15">
      <c r="A7038"/>
      <c r="B7038"/>
    </row>
    <row r="7039" spans="1:2" ht="15">
      <c r="A7039"/>
      <c r="B7039"/>
    </row>
    <row r="7040" spans="1:2" ht="15">
      <c r="A7040"/>
      <c r="B7040"/>
    </row>
    <row r="7041" spans="1:2" ht="15">
      <c r="A7041"/>
      <c r="B7041"/>
    </row>
    <row r="7042" spans="1:2" ht="15">
      <c r="A7042"/>
      <c r="B7042"/>
    </row>
    <row r="7043" spans="1:2" ht="15">
      <c r="A7043"/>
      <c r="B7043"/>
    </row>
    <row r="7044" spans="1:2" ht="15">
      <c r="A7044"/>
      <c r="B7044"/>
    </row>
    <row r="7045" spans="1:2" ht="15">
      <c r="A7045"/>
      <c r="B7045"/>
    </row>
    <row r="7046" spans="1:2" ht="15">
      <c r="A7046"/>
      <c r="B7046"/>
    </row>
    <row r="7047" spans="1:2" ht="15">
      <c r="A7047"/>
      <c r="B7047"/>
    </row>
    <row r="7048" spans="1:2" ht="15">
      <c r="A7048"/>
      <c r="B7048"/>
    </row>
    <row r="7049" spans="1:2" ht="15">
      <c r="A7049"/>
      <c r="B7049"/>
    </row>
    <row r="7050" spans="1:2" ht="15">
      <c r="A7050"/>
      <c r="B7050"/>
    </row>
    <row r="7051" spans="1:2" ht="15">
      <c r="A7051"/>
      <c r="B7051"/>
    </row>
    <row r="7052" spans="1:2" ht="15">
      <c r="A7052"/>
      <c r="B7052"/>
    </row>
    <row r="7053" spans="1:2" ht="15">
      <c r="A7053"/>
      <c r="B7053"/>
    </row>
    <row r="7054" spans="1:2" ht="15">
      <c r="A7054"/>
      <c r="B7054"/>
    </row>
    <row r="7055" spans="1:2" ht="15">
      <c r="A7055"/>
      <c r="B7055"/>
    </row>
    <row r="7056" spans="1:2" ht="15">
      <c r="A7056"/>
      <c r="B7056"/>
    </row>
    <row r="7057" spans="1:2" ht="15">
      <c r="A7057"/>
      <c r="B7057"/>
    </row>
    <row r="7058" spans="1:2" ht="15">
      <c r="A7058"/>
      <c r="B7058"/>
    </row>
    <row r="7059" spans="1:2" ht="15">
      <c r="A7059"/>
      <c r="B7059"/>
    </row>
    <row r="7060" spans="1:2" ht="15">
      <c r="A7060"/>
      <c r="B7060"/>
    </row>
    <row r="7061" spans="1:2" ht="15">
      <c r="A7061"/>
      <c r="B7061"/>
    </row>
    <row r="7062" spans="1:2" ht="15">
      <c r="A7062"/>
      <c r="B7062"/>
    </row>
    <row r="7063" spans="1:2" ht="15">
      <c r="A7063"/>
      <c r="B7063"/>
    </row>
    <row r="7064" spans="1:2" ht="15">
      <c r="A7064"/>
      <c r="B7064"/>
    </row>
    <row r="7065" spans="1:2" ht="15">
      <c r="A7065"/>
      <c r="B7065"/>
    </row>
    <row r="7066" spans="1:2" ht="15">
      <c r="A7066"/>
      <c r="B7066"/>
    </row>
    <row r="7067" spans="1:2" ht="15">
      <c r="A7067"/>
      <c r="B7067"/>
    </row>
    <row r="7068" spans="1:2" ht="15">
      <c r="A7068"/>
      <c r="B7068"/>
    </row>
    <row r="7069" spans="1:2" ht="15">
      <c r="A7069"/>
      <c r="B7069"/>
    </row>
    <row r="7070" spans="1:2" ht="15">
      <c r="A7070"/>
      <c r="B7070"/>
    </row>
    <row r="7071" spans="1:2" ht="15">
      <c r="A7071"/>
      <c r="B7071"/>
    </row>
    <row r="7072" spans="1:2" ht="15">
      <c r="A7072"/>
      <c r="B7072"/>
    </row>
    <row r="7073" spans="1:2" ht="15">
      <c r="A7073"/>
      <c r="B7073"/>
    </row>
    <row r="7074" spans="1:2" ht="15">
      <c r="A7074"/>
      <c r="B7074"/>
    </row>
    <row r="7075" spans="1:2" ht="15">
      <c r="A7075"/>
      <c r="B7075"/>
    </row>
    <row r="7076" spans="1:2" ht="15">
      <c r="A7076"/>
      <c r="B7076"/>
    </row>
    <row r="7077" spans="1:2" ht="15">
      <c r="A7077"/>
      <c r="B7077"/>
    </row>
    <row r="7078" spans="1:2" ht="15">
      <c r="A7078"/>
      <c r="B7078"/>
    </row>
    <row r="7079" spans="1:2" ht="15">
      <c r="A7079"/>
      <c r="B7079"/>
    </row>
    <row r="7080" spans="1:2" ht="15">
      <c r="A7080"/>
      <c r="B7080"/>
    </row>
    <row r="7081" spans="1:2" ht="15">
      <c r="A7081"/>
      <c r="B7081"/>
    </row>
    <row r="7082" spans="1:2" ht="15">
      <c r="A7082"/>
      <c r="B7082"/>
    </row>
    <row r="7083" spans="1:2" ht="15">
      <c r="A7083"/>
      <c r="B7083"/>
    </row>
    <row r="7084" spans="1:2" ht="15">
      <c r="A7084"/>
      <c r="B7084"/>
    </row>
    <row r="7085" spans="1:2" ht="15">
      <c r="A7085"/>
      <c r="B7085"/>
    </row>
    <row r="7086" spans="1:2" ht="15">
      <c r="A7086"/>
      <c r="B7086"/>
    </row>
    <row r="7087" spans="1:2" ht="15">
      <c r="A7087"/>
      <c r="B7087"/>
    </row>
    <row r="7088" spans="1:2" ht="15">
      <c r="A7088"/>
      <c r="B7088"/>
    </row>
    <row r="7089" spans="1:2" ht="15">
      <c r="A7089"/>
      <c r="B7089"/>
    </row>
    <row r="7090" spans="1:2" ht="15">
      <c r="A7090"/>
      <c r="B7090"/>
    </row>
    <row r="7091" spans="1:2" ht="15">
      <c r="A7091"/>
      <c r="B7091"/>
    </row>
    <row r="7092" spans="1:2" ht="15">
      <c r="A7092"/>
      <c r="B7092"/>
    </row>
    <row r="7093" spans="1:2" ht="15">
      <c r="A7093"/>
      <c r="B7093"/>
    </row>
    <row r="7094" spans="1:2" ht="15">
      <c r="A7094"/>
      <c r="B7094"/>
    </row>
    <row r="7095" spans="1:2" ht="15">
      <c r="A7095"/>
      <c r="B7095"/>
    </row>
    <row r="7096" spans="1:2" ht="15">
      <c r="A7096"/>
      <c r="B7096"/>
    </row>
    <row r="7097" spans="1:2" ht="15">
      <c r="A7097"/>
      <c r="B7097"/>
    </row>
    <row r="7098" spans="1:2" ht="15">
      <c r="A7098"/>
      <c r="B7098"/>
    </row>
    <row r="7099" spans="1:2" ht="15">
      <c r="A7099"/>
      <c r="B7099"/>
    </row>
    <row r="7100" spans="1:2" ht="15">
      <c r="A7100"/>
      <c r="B7100"/>
    </row>
    <row r="7101" spans="1:2" ht="15">
      <c r="A7101"/>
      <c r="B7101"/>
    </row>
    <row r="7102" spans="1:2" ht="15">
      <c r="A7102"/>
      <c r="B7102"/>
    </row>
    <row r="7103" spans="1:2" ht="15">
      <c r="A7103"/>
      <c r="B7103"/>
    </row>
    <row r="7104" spans="1:2" ht="15">
      <c r="A7104"/>
      <c r="B7104"/>
    </row>
    <row r="7105" spans="1:2" ht="15">
      <c r="A7105"/>
      <c r="B7105"/>
    </row>
    <row r="7106" spans="1:2" ht="15">
      <c r="A7106"/>
      <c r="B7106"/>
    </row>
    <row r="7107" spans="1:2" ht="15">
      <c r="A7107"/>
      <c r="B7107"/>
    </row>
    <row r="7108" spans="1:2" ht="15">
      <c r="A7108"/>
      <c r="B7108"/>
    </row>
    <row r="7109" spans="1:2" ht="15">
      <c r="A7109"/>
      <c r="B7109"/>
    </row>
    <row r="7110" spans="1:2" ht="15">
      <c r="A7110"/>
      <c r="B7110"/>
    </row>
    <row r="7111" spans="1:2" ht="15">
      <c r="A7111"/>
      <c r="B7111"/>
    </row>
    <row r="7112" spans="1:2" ht="15">
      <c r="A7112"/>
      <c r="B7112"/>
    </row>
    <row r="7113" spans="1:2" ht="15">
      <c r="A7113"/>
      <c r="B7113"/>
    </row>
    <row r="7114" spans="1:2" ht="15">
      <c r="A7114"/>
      <c r="B7114"/>
    </row>
    <row r="7115" spans="1:2" ht="15">
      <c r="A7115"/>
      <c r="B7115"/>
    </row>
    <row r="7116" spans="1:2" ht="15">
      <c r="A7116"/>
      <c r="B7116"/>
    </row>
    <row r="7117" spans="1:2" ht="15">
      <c r="A7117"/>
      <c r="B7117"/>
    </row>
    <row r="7118" spans="1:2" ht="15">
      <c r="A7118"/>
      <c r="B7118"/>
    </row>
    <row r="7119" spans="1:2" ht="15">
      <c r="A7119"/>
      <c r="B7119"/>
    </row>
    <row r="7120" spans="1:2" ht="15">
      <c r="A7120"/>
      <c r="B7120"/>
    </row>
    <row r="7121" spans="1:2" ht="15">
      <c r="A7121"/>
      <c r="B7121"/>
    </row>
    <row r="7122" spans="1:2" ht="15">
      <c r="A7122"/>
      <c r="B7122"/>
    </row>
    <row r="7123" spans="1:2" ht="15">
      <c r="A7123"/>
      <c r="B7123"/>
    </row>
    <row r="7124" spans="1:2" ht="15">
      <c r="A7124"/>
      <c r="B7124"/>
    </row>
    <row r="7125" spans="1:2" ht="15">
      <c r="A7125"/>
      <c r="B7125"/>
    </row>
    <row r="7126" spans="1:2" ht="15">
      <c r="A7126"/>
      <c r="B7126"/>
    </row>
    <row r="7127" spans="1:2" ht="15">
      <c r="A7127"/>
      <c r="B7127"/>
    </row>
    <row r="7128" spans="1:2" ht="15">
      <c r="A7128"/>
      <c r="B7128"/>
    </row>
    <row r="7129" spans="1:2" ht="15">
      <c r="A7129"/>
      <c r="B7129"/>
    </row>
    <row r="7130" spans="1:2" ht="15">
      <c r="A7130"/>
      <c r="B7130"/>
    </row>
    <row r="7131" spans="1:2" ht="15">
      <c r="A7131"/>
      <c r="B7131"/>
    </row>
    <row r="7132" spans="1:2" ht="15">
      <c r="A7132"/>
      <c r="B7132"/>
    </row>
    <row r="7133" spans="1:2" ht="15">
      <c r="A7133"/>
      <c r="B7133"/>
    </row>
    <row r="7134" spans="1:2" ht="15">
      <c r="A7134"/>
      <c r="B7134"/>
    </row>
    <row r="7135" spans="1:2" ht="15">
      <c r="A7135"/>
      <c r="B7135"/>
    </row>
    <row r="7136" spans="1:2" ht="15">
      <c r="A7136"/>
      <c r="B7136"/>
    </row>
    <row r="7137" spans="1:2" ht="15">
      <c r="A7137"/>
      <c r="B7137"/>
    </row>
    <row r="7138" spans="1:2" ht="15">
      <c r="A7138"/>
      <c r="B7138"/>
    </row>
    <row r="7139" spans="1:2" ht="15">
      <c r="A7139"/>
      <c r="B7139"/>
    </row>
    <row r="7140" spans="1:2" ht="15">
      <c r="A7140"/>
      <c r="B7140"/>
    </row>
    <row r="7141" spans="1:2" ht="15">
      <c r="A7141"/>
      <c r="B7141"/>
    </row>
    <row r="7142" spans="1:2" ht="15">
      <c r="A7142"/>
      <c r="B7142"/>
    </row>
    <row r="7143" spans="1:2" ht="15">
      <c r="A7143"/>
      <c r="B7143"/>
    </row>
    <row r="7144" spans="1:2" ht="15">
      <c r="A7144"/>
      <c r="B7144"/>
    </row>
    <row r="7145" spans="1:2" ht="15">
      <c r="A7145"/>
      <c r="B7145"/>
    </row>
    <row r="7146" spans="1:2" ht="15">
      <c r="A7146"/>
      <c r="B7146"/>
    </row>
    <row r="7147" spans="1:2" ht="15">
      <c r="A7147"/>
      <c r="B7147"/>
    </row>
    <row r="7148" spans="1:2" ht="15">
      <c r="A7148"/>
      <c r="B7148"/>
    </row>
    <row r="7149" spans="1:2" ht="15">
      <c r="A7149"/>
      <c r="B7149"/>
    </row>
    <row r="7150" spans="1:2" ht="15">
      <c r="A7150"/>
      <c r="B7150"/>
    </row>
    <row r="7151" spans="1:2" ht="15">
      <c r="A7151"/>
      <c r="B7151"/>
    </row>
    <row r="7152" spans="1:2" ht="15">
      <c r="A7152"/>
      <c r="B7152"/>
    </row>
    <row r="7153" spans="1:2" ht="15">
      <c r="A7153"/>
      <c r="B7153"/>
    </row>
    <row r="7154" spans="1:2" ht="15">
      <c r="A7154"/>
      <c r="B7154"/>
    </row>
    <row r="7155" spans="1:2" ht="15">
      <c r="A7155"/>
      <c r="B7155"/>
    </row>
    <row r="7156" spans="1:2" ht="15">
      <c r="A7156"/>
      <c r="B7156"/>
    </row>
    <row r="7157" spans="1:2" ht="15">
      <c r="A7157"/>
      <c r="B7157"/>
    </row>
    <row r="7158" spans="1:2" ht="15">
      <c r="A7158"/>
      <c r="B7158"/>
    </row>
    <row r="7159" spans="1:2" ht="15">
      <c r="A7159"/>
      <c r="B7159"/>
    </row>
    <row r="7160" spans="1:2" ht="15">
      <c r="A7160"/>
      <c r="B7160"/>
    </row>
    <row r="7161" spans="1:2" ht="15">
      <c r="A7161"/>
      <c r="B7161"/>
    </row>
    <row r="7162" spans="1:2" ht="15">
      <c r="A7162"/>
      <c r="B7162"/>
    </row>
    <row r="7163" spans="1:2" ht="15">
      <c r="A7163"/>
      <c r="B7163"/>
    </row>
    <row r="7164" spans="1:2" ht="15">
      <c r="A7164"/>
      <c r="B7164"/>
    </row>
    <row r="7165" spans="1:2" ht="15">
      <c r="A7165"/>
      <c r="B7165"/>
    </row>
    <row r="7166" spans="1:2" ht="15">
      <c r="A7166"/>
      <c r="B7166"/>
    </row>
    <row r="7167" spans="1:2" ht="15">
      <c r="A7167"/>
      <c r="B7167"/>
    </row>
    <row r="7168" spans="1:2" ht="15">
      <c r="A7168"/>
      <c r="B7168"/>
    </row>
    <row r="7169" spans="1:2" ht="15">
      <c r="A7169"/>
      <c r="B7169"/>
    </row>
    <row r="7170" spans="1:2" ht="15">
      <c r="A7170"/>
      <c r="B7170"/>
    </row>
    <row r="7171" spans="1:2" ht="15">
      <c r="A7171"/>
      <c r="B7171"/>
    </row>
    <row r="7172" spans="1:2" ht="15">
      <c r="A7172"/>
      <c r="B7172"/>
    </row>
    <row r="7173" spans="1:2" ht="15">
      <c r="A7173"/>
      <c r="B7173"/>
    </row>
    <row r="7174" spans="1:2" ht="15">
      <c r="A7174"/>
      <c r="B7174"/>
    </row>
    <row r="7175" spans="1:2" ht="15">
      <c r="A7175"/>
      <c r="B7175"/>
    </row>
    <row r="7176" spans="1:2" ht="15">
      <c r="A7176"/>
      <c r="B7176"/>
    </row>
    <row r="7177" spans="1:2" ht="15">
      <c r="A7177"/>
      <c r="B7177"/>
    </row>
    <row r="7178" spans="1:2" ht="15">
      <c r="A7178"/>
      <c r="B7178"/>
    </row>
    <row r="7179" spans="1:2" ht="15">
      <c r="A7179"/>
      <c r="B7179"/>
    </row>
    <row r="7180" spans="1:2" ht="15">
      <c r="A7180"/>
      <c r="B7180"/>
    </row>
    <row r="7181" spans="1:2" ht="15">
      <c r="A7181"/>
      <c r="B7181"/>
    </row>
    <row r="7182" spans="1:2" ht="15">
      <c r="A7182"/>
      <c r="B7182"/>
    </row>
    <row r="7183" spans="1:2" ht="15">
      <c r="A7183"/>
      <c r="B7183"/>
    </row>
    <row r="7184" spans="1:2" ht="15">
      <c r="A7184"/>
      <c r="B7184"/>
    </row>
    <row r="7185" spans="1:2" ht="15">
      <c r="A7185"/>
      <c r="B7185"/>
    </row>
    <row r="7186" spans="1:2" ht="15">
      <c r="A7186"/>
      <c r="B7186"/>
    </row>
    <row r="7187" spans="1:2" ht="15">
      <c r="A7187"/>
      <c r="B7187"/>
    </row>
    <row r="7188" spans="1:2" ht="15">
      <c r="A7188"/>
      <c r="B7188"/>
    </row>
    <row r="7189" spans="1:2" ht="15">
      <c r="A7189"/>
      <c r="B7189"/>
    </row>
    <row r="7190" spans="1:2" ht="15">
      <c r="A7190"/>
      <c r="B7190"/>
    </row>
    <row r="7191" spans="1:2" ht="15">
      <c r="A7191"/>
      <c r="B7191"/>
    </row>
    <row r="7192" spans="1:2" ht="15">
      <c r="A7192"/>
      <c r="B7192"/>
    </row>
    <row r="7193" spans="1:2" ht="15">
      <c r="A7193"/>
      <c r="B7193"/>
    </row>
    <row r="7194" spans="1:2" ht="15">
      <c r="A7194"/>
      <c r="B7194"/>
    </row>
    <row r="7195" spans="1:2" ht="15">
      <c r="A7195"/>
      <c r="B7195"/>
    </row>
    <row r="7196" spans="1:2" ht="15">
      <c r="A7196"/>
      <c r="B7196"/>
    </row>
    <row r="7197" spans="1:2" ht="15">
      <c r="A7197"/>
      <c r="B7197"/>
    </row>
    <row r="7198" spans="1:2" ht="15">
      <c r="A7198"/>
      <c r="B7198"/>
    </row>
    <row r="7199" spans="1:2" ht="15">
      <c r="A7199"/>
      <c r="B7199"/>
    </row>
    <row r="7200" spans="1:2" ht="15">
      <c r="A7200"/>
      <c r="B7200"/>
    </row>
    <row r="7201" spans="1:2" ht="15">
      <c r="A7201"/>
      <c r="B7201"/>
    </row>
    <row r="7202" spans="1:2" ht="15">
      <c r="A7202"/>
      <c r="B7202"/>
    </row>
    <row r="7203" spans="1:2" ht="15">
      <c r="A7203"/>
      <c r="B7203"/>
    </row>
    <row r="7204" spans="1:2" ht="15">
      <c r="A7204"/>
      <c r="B7204"/>
    </row>
    <row r="7205" spans="1:2" ht="15">
      <c r="A7205"/>
      <c r="B7205"/>
    </row>
    <row r="7206" spans="1:2" ht="15">
      <c r="A7206"/>
      <c r="B7206"/>
    </row>
    <row r="7207" spans="1:2" ht="15">
      <c r="A7207"/>
      <c r="B7207"/>
    </row>
    <row r="7208" spans="1:2" ht="15">
      <c r="A7208"/>
      <c r="B7208"/>
    </row>
    <row r="7209" spans="1:2" ht="15">
      <c r="A7209"/>
      <c r="B7209"/>
    </row>
    <row r="7210" spans="1:2" ht="15">
      <c r="A7210"/>
      <c r="B7210"/>
    </row>
    <row r="7211" spans="1:2" ht="15">
      <c r="A7211"/>
      <c r="B7211"/>
    </row>
    <row r="7212" spans="1:2" ht="15">
      <c r="A7212"/>
      <c r="B7212"/>
    </row>
    <row r="7213" spans="1:2" ht="15">
      <c r="A7213"/>
      <c r="B7213"/>
    </row>
    <row r="7214" spans="1:2" ht="15">
      <c r="A7214"/>
      <c r="B7214"/>
    </row>
    <row r="7215" spans="1:2" ht="15">
      <c r="A7215"/>
      <c r="B7215"/>
    </row>
    <row r="7216" spans="1:2" ht="15">
      <c r="A7216"/>
      <c r="B7216"/>
    </row>
    <row r="7217" spans="1:2" ht="15">
      <c r="A7217"/>
      <c r="B7217"/>
    </row>
    <row r="7218" spans="1:2" ht="15">
      <c r="A7218"/>
      <c r="B7218"/>
    </row>
    <row r="7219" spans="1:2" ht="15">
      <c r="A7219"/>
      <c r="B7219"/>
    </row>
    <row r="7220" spans="1:2" ht="15">
      <c r="A7220"/>
      <c r="B7220"/>
    </row>
    <row r="7221" spans="1:2" ht="15">
      <c r="A7221"/>
      <c r="B7221"/>
    </row>
    <row r="7222" spans="1:2" ht="15">
      <c r="A7222"/>
      <c r="B7222"/>
    </row>
    <row r="7223" spans="1:2" ht="15">
      <c r="A7223"/>
      <c r="B7223"/>
    </row>
    <row r="7224" spans="1:2" ht="15">
      <c r="A7224"/>
      <c r="B7224"/>
    </row>
    <row r="7225" spans="1:2" ht="15">
      <c r="A7225"/>
      <c r="B7225"/>
    </row>
    <row r="7226" spans="1:2" ht="15">
      <c r="A7226"/>
      <c r="B7226"/>
    </row>
    <row r="7227" spans="1:2" ht="15">
      <c r="A7227"/>
      <c r="B7227"/>
    </row>
    <row r="7228" spans="1:2" ht="15">
      <c r="A7228"/>
      <c r="B7228"/>
    </row>
    <row r="7229" spans="1:2" ht="15">
      <c r="A7229"/>
      <c r="B7229"/>
    </row>
    <row r="7230" spans="1:2" ht="15">
      <c r="A7230"/>
      <c r="B7230"/>
    </row>
    <row r="7231" spans="1:2" ht="15">
      <c r="A7231"/>
      <c r="B7231"/>
    </row>
    <row r="7232" spans="1:2" ht="15">
      <c r="A7232"/>
      <c r="B7232"/>
    </row>
    <row r="7233" spans="1:2" ht="15">
      <c r="A7233"/>
      <c r="B7233"/>
    </row>
    <row r="7234" spans="1:2" ht="15">
      <c r="A7234"/>
      <c r="B7234"/>
    </row>
    <row r="7235" spans="1:2" ht="15">
      <c r="A7235"/>
      <c r="B7235"/>
    </row>
    <row r="7236" spans="1:2" ht="15">
      <c r="A7236"/>
      <c r="B7236"/>
    </row>
    <row r="7237" spans="1:2" ht="15">
      <c r="A7237"/>
      <c r="B7237"/>
    </row>
    <row r="7238" spans="1:2" ht="15">
      <c r="A7238"/>
      <c r="B7238"/>
    </row>
    <row r="7239" spans="1:2" ht="15">
      <c r="A7239"/>
      <c r="B7239"/>
    </row>
    <row r="7240" spans="1:2" ht="15">
      <c r="A7240"/>
      <c r="B7240"/>
    </row>
    <row r="7241" spans="1:2" ht="15">
      <c r="A7241"/>
      <c r="B7241"/>
    </row>
    <row r="7242" spans="1:2" ht="15">
      <c r="A7242"/>
      <c r="B7242"/>
    </row>
    <row r="7243" spans="1:2" ht="15">
      <c r="A7243"/>
      <c r="B7243"/>
    </row>
    <row r="7244" spans="1:2" ht="15">
      <c r="A7244"/>
      <c r="B7244"/>
    </row>
    <row r="7245" spans="1:2" ht="15">
      <c r="A7245"/>
      <c r="B7245"/>
    </row>
    <row r="7246" spans="1:2" ht="15">
      <c r="A7246"/>
      <c r="B7246"/>
    </row>
    <row r="7247" spans="1:2" ht="15">
      <c r="A7247"/>
      <c r="B7247"/>
    </row>
    <row r="7248" spans="1:2" ht="15">
      <c r="A7248"/>
      <c r="B7248"/>
    </row>
    <row r="7249" spans="1:2" ht="15">
      <c r="A7249"/>
      <c r="B7249"/>
    </row>
    <row r="7250" spans="1:2" ht="15">
      <c r="A7250"/>
      <c r="B7250"/>
    </row>
    <row r="7251" spans="1:2" ht="15">
      <c r="A7251"/>
      <c r="B7251"/>
    </row>
    <row r="7252" spans="1:2" ht="15">
      <c r="A7252"/>
      <c r="B7252"/>
    </row>
    <row r="7253" spans="1:2" ht="15">
      <c r="A7253"/>
      <c r="B7253"/>
    </row>
    <row r="7254" spans="1:2" ht="15">
      <c r="A7254"/>
      <c r="B7254"/>
    </row>
    <row r="7255" spans="1:2" ht="15">
      <c r="A7255"/>
      <c r="B7255"/>
    </row>
    <row r="7256" spans="1:2" ht="15">
      <c r="A7256"/>
      <c r="B7256"/>
    </row>
    <row r="7257" spans="1:2" ht="15">
      <c r="A7257"/>
      <c r="B7257"/>
    </row>
    <row r="7258" spans="1:2" ht="15">
      <c r="A7258"/>
      <c r="B7258"/>
    </row>
    <row r="7259" spans="1:2" ht="15">
      <c r="A7259"/>
      <c r="B7259"/>
    </row>
    <row r="7260" spans="1:2" ht="15">
      <c r="A7260"/>
      <c r="B7260"/>
    </row>
    <row r="7261" spans="1:2" ht="15">
      <c r="A7261"/>
      <c r="B7261"/>
    </row>
    <row r="7262" spans="1:2" ht="15">
      <c r="A7262"/>
      <c r="B7262"/>
    </row>
    <row r="7263" spans="1:2" ht="15">
      <c r="A7263"/>
      <c r="B7263"/>
    </row>
    <row r="7264" spans="1:2" ht="15">
      <c r="A7264"/>
      <c r="B7264"/>
    </row>
    <row r="7265" spans="1:2" ht="15">
      <c r="A7265"/>
      <c r="B7265"/>
    </row>
    <row r="7266" spans="1:2" ht="15">
      <c r="A7266"/>
      <c r="B7266"/>
    </row>
    <row r="7267" spans="1:2" ht="15">
      <c r="A7267"/>
      <c r="B7267"/>
    </row>
    <row r="7268" spans="1:2" ht="15">
      <c r="A7268"/>
      <c r="B7268"/>
    </row>
    <row r="7269" spans="1:2" ht="15">
      <c r="A7269"/>
      <c r="B7269"/>
    </row>
    <row r="7270" spans="1:2" ht="15">
      <c r="A7270"/>
      <c r="B7270"/>
    </row>
    <row r="7271" spans="1:2" ht="15">
      <c r="A7271"/>
      <c r="B7271"/>
    </row>
    <row r="7272" spans="1:2" ht="15">
      <c r="A7272"/>
      <c r="B7272"/>
    </row>
    <row r="7273" spans="1:2" ht="15">
      <c r="A7273"/>
      <c r="B7273"/>
    </row>
    <row r="7274" spans="1:2" ht="15">
      <c r="A7274"/>
      <c r="B7274"/>
    </row>
    <row r="7275" spans="1:2" ht="15">
      <c r="A7275"/>
      <c r="B7275"/>
    </row>
    <row r="7276" spans="1:2" ht="15">
      <c r="A7276"/>
      <c r="B7276"/>
    </row>
    <row r="7277" spans="1:2" ht="15">
      <c r="A7277"/>
      <c r="B7277"/>
    </row>
    <row r="7278" spans="1:2" ht="15">
      <c r="A7278"/>
      <c r="B7278"/>
    </row>
    <row r="7279" spans="1:2" ht="15">
      <c r="A7279"/>
      <c r="B7279"/>
    </row>
    <row r="7280" spans="1:2" ht="15">
      <c r="A7280"/>
      <c r="B7280"/>
    </row>
    <row r="7281" spans="1:2" ht="15">
      <c r="A7281"/>
      <c r="B7281"/>
    </row>
    <row r="7282" spans="1:2" ht="15">
      <c r="A7282"/>
      <c r="B7282"/>
    </row>
    <row r="7283" spans="1:2" ht="15">
      <c r="A7283"/>
      <c r="B7283"/>
    </row>
    <row r="7284" spans="1:2" ht="15">
      <c r="A7284"/>
      <c r="B7284"/>
    </row>
    <row r="7285" spans="1:2" ht="15">
      <c r="A7285"/>
      <c r="B7285"/>
    </row>
    <row r="7286" spans="1:2" ht="15">
      <c r="A7286"/>
      <c r="B7286"/>
    </row>
    <row r="7287" spans="1:2" ht="15">
      <c r="A7287"/>
      <c r="B7287"/>
    </row>
    <row r="7288" spans="1:2" ht="15">
      <c r="A7288"/>
      <c r="B7288"/>
    </row>
    <row r="7289" spans="1:2" ht="15">
      <c r="A7289"/>
      <c r="B7289"/>
    </row>
    <row r="7290" spans="1:2" ht="15">
      <c r="A7290"/>
      <c r="B7290"/>
    </row>
    <row r="7291" spans="1:2" ht="15">
      <c r="A7291"/>
      <c r="B7291"/>
    </row>
    <row r="7292" spans="1:2" ht="15">
      <c r="A7292"/>
      <c r="B7292"/>
    </row>
    <row r="7293" spans="1:2" ht="15">
      <c r="A7293"/>
      <c r="B7293"/>
    </row>
    <row r="7294" spans="1:2" ht="15">
      <c r="A7294"/>
      <c r="B7294"/>
    </row>
    <row r="7295" spans="1:2" ht="15">
      <c r="A7295"/>
      <c r="B7295"/>
    </row>
    <row r="7296" spans="1:2" ht="15">
      <c r="A7296"/>
      <c r="B7296"/>
    </row>
    <row r="7297" spans="1:2" ht="15">
      <c r="A7297"/>
      <c r="B7297"/>
    </row>
    <row r="7298" spans="1:2" ht="15">
      <c r="A7298"/>
      <c r="B7298"/>
    </row>
    <row r="7299" spans="1:2" ht="15">
      <c r="A7299"/>
      <c r="B7299"/>
    </row>
    <row r="7300" spans="1:2" ht="15">
      <c r="A7300"/>
      <c r="B7300"/>
    </row>
    <row r="7301" spans="1:2" ht="15">
      <c r="A7301"/>
      <c r="B7301"/>
    </row>
    <row r="7302" spans="1:2" ht="15">
      <c r="A7302"/>
      <c r="B7302"/>
    </row>
    <row r="7303" spans="1:2" ht="15">
      <c r="A7303"/>
      <c r="B7303"/>
    </row>
    <row r="7304" spans="1:2" ht="15">
      <c r="A7304"/>
      <c r="B7304"/>
    </row>
    <row r="7305" spans="1:2" ht="15">
      <c r="A7305"/>
      <c r="B7305"/>
    </row>
    <row r="7306" spans="1:2" ht="15">
      <c r="A7306"/>
      <c r="B7306"/>
    </row>
    <row r="7307" spans="1:2" ht="15">
      <c r="A7307"/>
      <c r="B7307"/>
    </row>
    <row r="7308" spans="1:2" ht="15">
      <c r="A7308"/>
      <c r="B7308"/>
    </row>
    <row r="7309" spans="1:2" ht="15">
      <c r="A7309"/>
      <c r="B7309"/>
    </row>
    <row r="7310" spans="1:2" ht="15">
      <c r="A7310"/>
      <c r="B7310"/>
    </row>
    <row r="7311" spans="1:2" ht="15">
      <c r="A7311"/>
      <c r="B7311"/>
    </row>
    <row r="7312" spans="1:2" ht="15">
      <c r="A7312"/>
      <c r="B7312"/>
    </row>
    <row r="7313" spans="1:2" ht="15">
      <c r="A7313"/>
      <c r="B7313"/>
    </row>
    <row r="7314" spans="1:2" ht="15">
      <c r="A7314"/>
      <c r="B7314"/>
    </row>
    <row r="7315" spans="1:2" ht="15">
      <c r="A7315"/>
      <c r="B7315"/>
    </row>
    <row r="7316" spans="1:2" ht="15">
      <c r="A7316"/>
      <c r="B7316"/>
    </row>
    <row r="7317" spans="1:2" ht="15">
      <c r="A7317"/>
      <c r="B7317"/>
    </row>
    <row r="7318" spans="1:2" ht="15">
      <c r="A7318"/>
      <c r="B7318"/>
    </row>
    <row r="7319" spans="1:2" ht="15">
      <c r="A7319"/>
      <c r="B7319"/>
    </row>
    <row r="7320" spans="1:2" ht="15">
      <c r="A7320"/>
      <c r="B7320"/>
    </row>
    <row r="7321" spans="1:2" ht="15">
      <c r="A7321"/>
      <c r="B7321"/>
    </row>
    <row r="7322" spans="1:2" ht="15">
      <c r="A7322"/>
      <c r="B7322"/>
    </row>
    <row r="7323" spans="1:2" ht="15">
      <c r="A7323"/>
      <c r="B7323"/>
    </row>
    <row r="7324" spans="1:2" ht="15">
      <c r="A7324"/>
      <c r="B7324"/>
    </row>
    <row r="7325" spans="1:2" ht="15">
      <c r="A7325"/>
      <c r="B7325"/>
    </row>
    <row r="7326" spans="1:2" ht="15">
      <c r="A7326"/>
      <c r="B7326"/>
    </row>
    <row r="7327" spans="1:2" ht="15">
      <c r="A7327"/>
      <c r="B7327"/>
    </row>
    <row r="7328" spans="1:2" ht="15">
      <c r="A7328"/>
      <c r="B7328"/>
    </row>
    <row r="7329" spans="1:2" ht="15">
      <c r="A7329"/>
      <c r="B7329"/>
    </row>
    <row r="7330" spans="1:2" ht="15">
      <c r="A7330"/>
      <c r="B7330"/>
    </row>
    <row r="7331" spans="1:2" ht="15">
      <c r="A7331"/>
      <c r="B7331"/>
    </row>
    <row r="7332" spans="1:2" ht="15">
      <c r="A7332"/>
      <c r="B7332"/>
    </row>
    <row r="7333" spans="1:2" ht="15">
      <c r="A7333"/>
      <c r="B7333"/>
    </row>
    <row r="7334" spans="1:2" ht="15">
      <c r="A7334"/>
      <c r="B7334"/>
    </row>
    <row r="7335" spans="1:2" ht="15">
      <c r="A7335"/>
      <c r="B7335"/>
    </row>
    <row r="7336" spans="1:2" ht="15">
      <c r="A7336"/>
      <c r="B7336"/>
    </row>
    <row r="7337" spans="1:2" ht="15">
      <c r="A7337"/>
      <c r="B7337"/>
    </row>
    <row r="7338" spans="1:2" ht="15">
      <c r="A7338"/>
      <c r="B7338"/>
    </row>
    <row r="7339" spans="1:2" ht="15">
      <c r="A7339"/>
      <c r="B7339"/>
    </row>
    <row r="7340" spans="1:2" ht="15">
      <c r="A7340"/>
      <c r="B7340"/>
    </row>
    <row r="7341" spans="1:2" ht="15">
      <c r="A7341"/>
      <c r="B7341"/>
    </row>
    <row r="7342" spans="1:2" ht="15">
      <c r="A7342"/>
      <c r="B7342"/>
    </row>
    <row r="7343" spans="1:2" ht="15">
      <c r="A7343"/>
      <c r="B7343"/>
    </row>
    <row r="7344" spans="1:2" ht="15">
      <c r="A7344"/>
      <c r="B7344"/>
    </row>
    <row r="7345" spans="1:2" ht="15">
      <c r="A7345"/>
      <c r="B7345"/>
    </row>
    <row r="7346" spans="1:2" ht="15">
      <c r="A7346"/>
      <c r="B7346"/>
    </row>
    <row r="7347" spans="1:2" ht="15">
      <c r="A7347"/>
      <c r="B7347"/>
    </row>
    <row r="7348" spans="1:2" ht="15">
      <c r="A7348"/>
      <c r="B7348"/>
    </row>
    <row r="7349" spans="1:2" ht="15">
      <c r="A7349"/>
      <c r="B7349"/>
    </row>
    <row r="7350" spans="1:2" ht="15">
      <c r="A7350"/>
      <c r="B7350"/>
    </row>
    <row r="7351" spans="1:2" ht="15">
      <c r="A7351"/>
      <c r="B7351"/>
    </row>
    <row r="7352" spans="1:2" ht="15">
      <c r="A7352"/>
      <c r="B7352"/>
    </row>
    <row r="7353" spans="1:2" ht="15">
      <c r="A7353"/>
      <c r="B7353"/>
    </row>
    <row r="7354" spans="1:2" ht="15">
      <c r="A7354"/>
      <c r="B7354"/>
    </row>
    <row r="7355" spans="1:2" ht="15">
      <c r="A7355"/>
      <c r="B7355"/>
    </row>
    <row r="7356" spans="1:2" ht="15">
      <c r="A7356"/>
      <c r="B7356"/>
    </row>
    <row r="7357" spans="1:2" ht="15">
      <c r="A7357"/>
      <c r="B7357"/>
    </row>
    <row r="7358" spans="1:2" ht="15">
      <c r="A7358"/>
      <c r="B7358"/>
    </row>
    <row r="7359" spans="1:2" ht="15">
      <c r="A7359"/>
      <c r="B7359"/>
    </row>
    <row r="7360" spans="1:2" ht="15">
      <c r="A7360"/>
      <c r="B7360"/>
    </row>
    <row r="7361" spans="1:2" ht="15">
      <c r="A7361"/>
      <c r="B7361"/>
    </row>
    <row r="7362" spans="1:2" ht="15">
      <c r="A7362"/>
      <c r="B7362"/>
    </row>
    <row r="7363" spans="1:2" ht="15">
      <c r="A7363"/>
      <c r="B7363"/>
    </row>
    <row r="7364" spans="1:2" ht="15">
      <c r="A7364"/>
      <c r="B7364"/>
    </row>
    <row r="7365" spans="1:2" ht="15">
      <c r="A7365"/>
      <c r="B7365"/>
    </row>
    <row r="7366" spans="1:2" ht="15">
      <c r="A7366"/>
      <c r="B7366"/>
    </row>
    <row r="7367" spans="1:2" ht="15">
      <c r="A7367"/>
      <c r="B7367"/>
    </row>
    <row r="7368" spans="1:2" ht="15">
      <c r="A7368"/>
      <c r="B7368"/>
    </row>
    <row r="7369" spans="1:2" ht="15">
      <c r="A7369"/>
      <c r="B7369"/>
    </row>
    <row r="7370" spans="1:2" ht="15">
      <c r="A7370"/>
      <c r="B7370"/>
    </row>
    <row r="7371" spans="1:2" ht="15">
      <c r="A7371"/>
      <c r="B7371"/>
    </row>
    <row r="7372" spans="1:2" ht="15">
      <c r="A7372"/>
      <c r="B7372"/>
    </row>
    <row r="7373" spans="1:2" ht="15">
      <c r="A7373"/>
      <c r="B7373"/>
    </row>
    <row r="7374" spans="1:2" ht="15">
      <c r="A7374"/>
      <c r="B7374"/>
    </row>
    <row r="7375" spans="1:2" ht="15">
      <c r="A7375"/>
      <c r="B7375"/>
    </row>
    <row r="7376" spans="1:2" ht="15">
      <c r="A7376"/>
      <c r="B7376"/>
    </row>
    <row r="7377" spans="1:2" ht="15">
      <c r="A7377"/>
      <c r="B7377"/>
    </row>
    <row r="7378" spans="1:2" ht="15">
      <c r="A7378"/>
      <c r="B7378"/>
    </row>
    <row r="7379" spans="1:2" ht="15">
      <c r="A7379"/>
      <c r="B7379"/>
    </row>
    <row r="7380" spans="1:2" ht="15">
      <c r="A7380"/>
      <c r="B7380"/>
    </row>
    <row r="7381" spans="1:2" ht="15">
      <c r="A7381"/>
      <c r="B7381"/>
    </row>
    <row r="7382" spans="1:2" ht="15">
      <c r="A7382"/>
      <c r="B7382"/>
    </row>
    <row r="7383" spans="1:2" ht="15">
      <c r="A7383"/>
      <c r="B7383"/>
    </row>
    <row r="7384" spans="1:2" ht="15">
      <c r="A7384"/>
      <c r="B7384"/>
    </row>
    <row r="7385" spans="1:2" ht="15">
      <c r="A7385"/>
      <c r="B7385"/>
    </row>
    <row r="7386" spans="1:2" ht="15">
      <c r="A7386"/>
      <c r="B7386"/>
    </row>
    <row r="7387" spans="1:2" ht="15">
      <c r="A7387"/>
      <c r="B7387"/>
    </row>
    <row r="7388" spans="1:2" ht="15">
      <c r="A7388"/>
      <c r="B7388"/>
    </row>
    <row r="7389" spans="1:2" ht="15">
      <c r="A7389"/>
      <c r="B7389"/>
    </row>
    <row r="7390" spans="1:2" ht="15">
      <c r="A7390"/>
      <c r="B7390"/>
    </row>
    <row r="7391" spans="1:2" ht="15">
      <c r="A7391"/>
      <c r="B7391"/>
    </row>
    <row r="7392" spans="1:2" ht="15">
      <c r="A7392"/>
      <c r="B7392"/>
    </row>
    <row r="7393" spans="1:2" ht="15">
      <c r="A7393"/>
      <c r="B7393"/>
    </row>
    <row r="7394" spans="1:2" ht="15">
      <c r="A7394"/>
      <c r="B7394"/>
    </row>
    <row r="7395" spans="1:2" ht="15">
      <c r="A7395"/>
      <c r="B7395"/>
    </row>
    <row r="7396" spans="1:2" ht="15">
      <c r="A7396"/>
      <c r="B7396"/>
    </row>
    <row r="7397" spans="1:2" ht="15">
      <c r="A7397"/>
      <c r="B7397"/>
    </row>
    <row r="7398" spans="1:2" ht="15">
      <c r="A7398"/>
      <c r="B7398"/>
    </row>
    <row r="7399" spans="1:2" ht="15">
      <c r="A7399"/>
      <c r="B7399"/>
    </row>
    <row r="7400" spans="1:2" ht="15">
      <c r="A7400"/>
      <c r="B7400"/>
    </row>
    <row r="7401" spans="1:2" ht="15">
      <c r="A7401"/>
      <c r="B7401"/>
    </row>
    <row r="7402" spans="1:2" ht="15">
      <c r="A7402"/>
      <c r="B7402"/>
    </row>
    <row r="7403" spans="1:2" ht="15">
      <c r="A7403"/>
      <c r="B7403"/>
    </row>
    <row r="7404" spans="1:2" ht="15">
      <c r="A7404"/>
      <c r="B7404"/>
    </row>
    <row r="7405" spans="1:2" ht="15">
      <c r="A7405"/>
      <c r="B7405"/>
    </row>
    <row r="7406" spans="1:2" ht="15">
      <c r="A7406"/>
      <c r="B7406"/>
    </row>
    <row r="7407" spans="1:2" ht="15">
      <c r="A7407"/>
      <c r="B7407"/>
    </row>
    <row r="7408" spans="1:2" ht="15">
      <c r="A7408"/>
      <c r="B7408"/>
    </row>
    <row r="7409" spans="1:2" ht="15">
      <c r="A7409"/>
      <c r="B7409"/>
    </row>
    <row r="7410" spans="1:2" ht="15">
      <c r="A7410"/>
      <c r="B7410"/>
    </row>
    <row r="7411" spans="1:2" ht="15">
      <c r="A7411"/>
      <c r="B7411"/>
    </row>
    <row r="7412" spans="1:2" ht="15">
      <c r="A7412"/>
      <c r="B7412"/>
    </row>
    <row r="7413" spans="1:2" ht="15">
      <c r="A7413"/>
      <c r="B7413"/>
    </row>
    <row r="7414" spans="1:2" ht="15">
      <c r="A7414"/>
      <c r="B7414"/>
    </row>
    <row r="7415" spans="1:2" ht="15">
      <c r="A7415"/>
      <c r="B7415"/>
    </row>
    <row r="7416" spans="1:2" ht="15">
      <c r="A7416"/>
      <c r="B7416"/>
    </row>
    <row r="7417" spans="1:2" ht="15">
      <c r="A7417"/>
      <c r="B7417"/>
    </row>
    <row r="7418" spans="1:2" ht="15">
      <c r="A7418"/>
      <c r="B7418"/>
    </row>
    <row r="7419" spans="1:2" ht="15">
      <c r="A7419"/>
      <c r="B7419"/>
    </row>
    <row r="7420" spans="1:2" ht="15">
      <c r="A7420"/>
      <c r="B7420"/>
    </row>
    <row r="7421" spans="1:2" ht="15">
      <c r="A7421"/>
      <c r="B7421"/>
    </row>
    <row r="7422" spans="1:2" ht="15">
      <c r="A7422"/>
      <c r="B7422"/>
    </row>
    <row r="7423" spans="1:2" ht="15">
      <c r="A7423"/>
      <c r="B7423"/>
    </row>
    <row r="7424" spans="1:2" ht="15">
      <c r="A7424"/>
      <c r="B7424"/>
    </row>
    <row r="7425" spans="1:2" ht="15">
      <c r="A7425"/>
      <c r="B7425"/>
    </row>
    <row r="7426" spans="1:2" ht="15">
      <c r="A7426"/>
      <c r="B7426"/>
    </row>
    <row r="7427" spans="1:2" ht="15">
      <c r="A7427"/>
      <c r="B7427"/>
    </row>
    <row r="7428" spans="1:2" ht="15">
      <c r="A7428"/>
      <c r="B7428"/>
    </row>
    <row r="7429" spans="1:2" ht="15">
      <c r="A7429"/>
      <c r="B7429"/>
    </row>
    <row r="7430" spans="1:2" ht="15">
      <c r="A7430"/>
      <c r="B7430"/>
    </row>
    <row r="7431" spans="1:2" ht="15">
      <c r="A7431"/>
      <c r="B7431"/>
    </row>
    <row r="7432" spans="1:2" ht="15">
      <c r="A7432"/>
      <c r="B7432"/>
    </row>
    <row r="7433" spans="1:2" ht="15">
      <c r="A7433"/>
      <c r="B7433"/>
    </row>
    <row r="7434" spans="1:2" ht="15">
      <c r="A7434"/>
      <c r="B7434"/>
    </row>
    <row r="7435" spans="1:2" ht="15">
      <c r="A7435"/>
      <c r="B7435"/>
    </row>
    <row r="7436" spans="1:2" ht="15">
      <c r="A7436"/>
      <c r="B7436"/>
    </row>
    <row r="7437" spans="1:2" ht="15">
      <c r="A7437"/>
      <c r="B7437"/>
    </row>
    <row r="7438" spans="1:2" ht="15">
      <c r="A7438"/>
      <c r="B7438"/>
    </row>
    <row r="7439" spans="1:2" ht="15">
      <c r="A7439"/>
      <c r="B7439"/>
    </row>
    <row r="7440" spans="1:2" ht="15">
      <c r="A7440"/>
      <c r="B7440"/>
    </row>
    <row r="7441" spans="1:2" ht="15">
      <c r="A7441"/>
      <c r="B7441"/>
    </row>
    <row r="7442" spans="1:2" ht="15">
      <c r="A7442"/>
      <c r="B7442"/>
    </row>
    <row r="7443" spans="1:2" ht="15">
      <c r="A7443"/>
      <c r="B7443"/>
    </row>
    <row r="7444" spans="1:2" ht="15">
      <c r="A7444"/>
      <c r="B7444"/>
    </row>
    <row r="7445" spans="1:2" ht="15">
      <c r="A7445"/>
      <c r="B7445"/>
    </row>
    <row r="7446" spans="1:2" ht="15">
      <c r="A7446"/>
      <c r="B7446"/>
    </row>
    <row r="7447" spans="1:2" ht="15">
      <c r="A7447"/>
      <c r="B7447"/>
    </row>
    <row r="7448" spans="1:2" ht="15">
      <c r="A7448"/>
      <c r="B7448"/>
    </row>
    <row r="7449" spans="1:2" ht="15">
      <c r="A7449"/>
      <c r="B7449"/>
    </row>
    <row r="7450" spans="1:2" ht="15">
      <c r="A7450"/>
      <c r="B7450"/>
    </row>
    <row r="7451" spans="1:2" ht="15">
      <c r="A7451"/>
      <c r="B7451"/>
    </row>
    <row r="7452" spans="1:2" ht="15">
      <c r="A7452"/>
      <c r="B7452"/>
    </row>
    <row r="7453" spans="1:2" ht="15">
      <c r="A7453"/>
      <c r="B7453"/>
    </row>
    <row r="7454" spans="1:2" ht="15">
      <c r="A7454"/>
      <c r="B7454"/>
    </row>
    <row r="7455" spans="1:2" ht="15">
      <c r="A7455"/>
      <c r="B7455"/>
    </row>
    <row r="7456" spans="1:2" ht="15">
      <c r="A7456"/>
      <c r="B7456"/>
    </row>
    <row r="7457" spans="1:2" ht="15">
      <c r="A7457"/>
      <c r="B7457"/>
    </row>
    <row r="7458" spans="1:2" ht="15">
      <c r="A7458"/>
      <c r="B7458"/>
    </row>
    <row r="7459" spans="1:2" ht="15">
      <c r="A7459"/>
      <c r="B7459"/>
    </row>
    <row r="7460" spans="1:2" ht="15">
      <c r="A7460"/>
      <c r="B7460"/>
    </row>
    <row r="7461" spans="1:2" ht="15">
      <c r="A7461"/>
      <c r="B7461"/>
    </row>
    <row r="7462" spans="1:2" ht="15">
      <c r="A7462"/>
      <c r="B7462"/>
    </row>
    <row r="7463" spans="1:2" ht="15">
      <c r="A7463"/>
      <c r="B7463"/>
    </row>
    <row r="7464" spans="1:2" ht="15">
      <c r="A7464"/>
      <c r="B7464"/>
    </row>
    <row r="7465" spans="1:2" ht="15">
      <c r="A7465"/>
      <c r="B7465"/>
    </row>
    <row r="7466" spans="1:2" ht="15">
      <c r="A7466"/>
      <c r="B7466"/>
    </row>
    <row r="7467" spans="1:2" ht="15">
      <c r="A7467"/>
      <c r="B7467"/>
    </row>
    <row r="7468" spans="1:2" ht="15">
      <c r="A7468"/>
      <c r="B7468"/>
    </row>
    <row r="7469" spans="1:2" ht="15">
      <c r="A7469"/>
      <c r="B7469"/>
    </row>
    <row r="7470" spans="1:2" ht="15">
      <c r="A7470"/>
      <c r="B7470"/>
    </row>
    <row r="7471" spans="1:2" ht="15">
      <c r="A7471"/>
      <c r="B7471"/>
    </row>
    <row r="7472" spans="1:2" ht="15">
      <c r="A7472"/>
      <c r="B7472"/>
    </row>
    <row r="7473" spans="1:2" ht="15">
      <c r="A7473"/>
      <c r="B7473"/>
    </row>
    <row r="7474" spans="1:2" ht="15">
      <c r="A7474"/>
      <c r="B7474"/>
    </row>
    <row r="7475" spans="1:2" ht="15">
      <c r="A7475"/>
      <c r="B7475"/>
    </row>
    <row r="7476" spans="1:2" ht="15">
      <c r="A7476"/>
      <c r="B7476"/>
    </row>
    <row r="7477" spans="1:2" ht="15">
      <c r="A7477"/>
      <c r="B7477"/>
    </row>
    <row r="7478" spans="1:2" ht="15">
      <c r="A7478"/>
      <c r="B7478"/>
    </row>
    <row r="7479" spans="1:2" ht="15">
      <c r="A7479"/>
      <c r="B7479"/>
    </row>
    <row r="7480" spans="1:2" ht="15">
      <c r="A7480"/>
      <c r="B7480"/>
    </row>
    <row r="7481" spans="1:2" ht="15">
      <c r="A7481"/>
      <c r="B7481"/>
    </row>
    <row r="7482" spans="1:2" ht="15">
      <c r="A7482"/>
      <c r="B7482"/>
    </row>
    <row r="7483" spans="1:2" ht="15">
      <c r="A7483"/>
      <c r="B7483"/>
    </row>
    <row r="7484" spans="1:2" ht="15">
      <c r="A7484"/>
      <c r="B7484"/>
    </row>
    <row r="7485" spans="1:2" ht="15">
      <c r="A7485"/>
      <c r="B7485"/>
    </row>
    <row r="7486" spans="1:2" ht="15">
      <c r="A7486"/>
      <c r="B7486"/>
    </row>
    <row r="7487" spans="1:2" ht="15">
      <c r="A7487"/>
      <c r="B7487"/>
    </row>
    <row r="7488" spans="1:2" ht="15">
      <c r="A7488"/>
      <c r="B7488"/>
    </row>
    <row r="7489" spans="1:2" ht="15">
      <c r="A7489"/>
      <c r="B7489"/>
    </row>
    <row r="7490" spans="1:2" ht="15">
      <c r="A7490"/>
      <c r="B7490"/>
    </row>
    <row r="7491" spans="1:2" ht="15">
      <c r="A7491"/>
      <c r="B7491"/>
    </row>
    <row r="7492" spans="1:2" ht="15">
      <c r="A7492"/>
      <c r="B7492"/>
    </row>
    <row r="7493" spans="1:2" ht="15">
      <c r="A7493"/>
      <c r="B7493"/>
    </row>
    <row r="7494" spans="1:2" ht="15">
      <c r="A7494"/>
      <c r="B7494"/>
    </row>
    <row r="7495" spans="1:2" ht="15">
      <c r="A7495"/>
      <c r="B7495"/>
    </row>
    <row r="7496" spans="1:2" ht="15">
      <c r="A7496"/>
      <c r="B7496"/>
    </row>
    <row r="7497" spans="1:2" ht="15">
      <c r="A7497"/>
      <c r="B7497"/>
    </row>
    <row r="7498" spans="1:2" ht="15">
      <c r="A7498"/>
      <c r="B7498"/>
    </row>
    <row r="7499" spans="1:2" ht="15">
      <c r="A7499"/>
      <c r="B7499"/>
    </row>
    <row r="7500" spans="1:2" ht="15">
      <c r="A7500"/>
      <c r="B7500"/>
    </row>
    <row r="7501" spans="1:2" ht="15">
      <c r="A7501"/>
      <c r="B7501"/>
    </row>
    <row r="7502" spans="1:2" ht="15">
      <c r="A7502"/>
      <c r="B7502"/>
    </row>
    <row r="7503" spans="1:2" ht="15">
      <c r="A7503"/>
      <c r="B7503"/>
    </row>
    <row r="7504" spans="1:2" ht="15">
      <c r="A7504"/>
      <c r="B7504"/>
    </row>
    <row r="7505" spans="1:2" ht="15">
      <c r="A7505"/>
      <c r="B7505"/>
    </row>
    <row r="7506" spans="1:2" ht="15">
      <c r="A7506"/>
      <c r="B7506"/>
    </row>
    <row r="7507" spans="1:2" ht="15">
      <c r="A7507"/>
      <c r="B7507"/>
    </row>
    <row r="7508" spans="1:2" ht="15">
      <c r="A7508"/>
      <c r="B7508"/>
    </row>
    <row r="7509" spans="1:2" ht="15">
      <c r="A7509"/>
      <c r="B7509"/>
    </row>
    <row r="7510" spans="1:2" ht="15">
      <c r="A7510"/>
      <c r="B7510"/>
    </row>
    <row r="7511" spans="1:2" ht="15">
      <c r="A7511"/>
      <c r="B7511"/>
    </row>
    <row r="7512" spans="1:2" ht="15">
      <c r="A7512"/>
      <c r="B7512"/>
    </row>
    <row r="7513" spans="1:2" ht="15">
      <c r="A7513"/>
      <c r="B7513"/>
    </row>
    <row r="7514" spans="1:2" ht="15">
      <c r="A7514"/>
      <c r="B7514"/>
    </row>
    <row r="7515" spans="1:2" ht="15">
      <c r="A7515"/>
      <c r="B7515"/>
    </row>
    <row r="7516" spans="1:2" ht="15">
      <c r="A7516"/>
      <c r="B7516"/>
    </row>
    <row r="7517" spans="1:2" ht="15">
      <c r="A7517"/>
      <c r="B7517"/>
    </row>
    <row r="7518" spans="1:2" ht="15">
      <c r="A7518"/>
      <c r="B7518"/>
    </row>
    <row r="7519" spans="1:2" ht="15">
      <c r="A7519"/>
      <c r="B7519"/>
    </row>
    <row r="7520" spans="1:2" ht="15">
      <c r="A7520"/>
      <c r="B7520"/>
    </row>
    <row r="7521" spans="1:2" ht="15">
      <c r="A7521"/>
      <c r="B7521"/>
    </row>
    <row r="7522" spans="1:2" ht="15">
      <c r="A7522"/>
      <c r="B7522"/>
    </row>
    <row r="7523" spans="1:2" ht="15">
      <c r="A7523"/>
      <c r="B7523"/>
    </row>
    <row r="7524" spans="1:2" ht="15">
      <c r="A7524"/>
      <c r="B7524"/>
    </row>
    <row r="7525" spans="1:2" ht="15">
      <c r="A7525"/>
      <c r="B7525"/>
    </row>
    <row r="7526" spans="1:2" ht="15">
      <c r="A7526"/>
      <c r="B7526"/>
    </row>
    <row r="7527" spans="1:2" ht="15">
      <c r="A7527"/>
      <c r="B7527"/>
    </row>
    <row r="7528" spans="1:2" ht="15">
      <c r="A7528"/>
      <c r="B7528"/>
    </row>
    <row r="7529" spans="1:2" ht="15">
      <c r="A7529"/>
      <c r="B7529"/>
    </row>
    <row r="7530" spans="1:2" ht="15">
      <c r="A7530"/>
      <c r="B7530"/>
    </row>
    <row r="7531" spans="1:2" ht="15">
      <c r="A7531"/>
      <c r="B7531"/>
    </row>
    <row r="7532" spans="1:2" ht="15">
      <c r="A7532"/>
      <c r="B7532"/>
    </row>
    <row r="7533" spans="1:2" ht="15">
      <c r="A7533"/>
      <c r="B7533"/>
    </row>
    <row r="7534" spans="1:2" ht="15">
      <c r="A7534"/>
      <c r="B7534"/>
    </row>
    <row r="7535" spans="1:2" ht="15">
      <c r="A7535"/>
      <c r="B7535"/>
    </row>
    <row r="7536" spans="1:2" ht="15">
      <c r="A7536"/>
      <c r="B7536"/>
    </row>
    <row r="7537" spans="1:2" ht="15">
      <c r="A7537"/>
      <c r="B7537"/>
    </row>
    <row r="7538" spans="1:2" ht="15">
      <c r="A7538"/>
      <c r="B7538"/>
    </row>
    <row r="7539" spans="1:2" ht="15">
      <c r="A7539"/>
      <c r="B7539"/>
    </row>
    <row r="7540" spans="1:2" ht="15">
      <c r="A7540"/>
      <c r="B7540"/>
    </row>
    <row r="7541" spans="1:2" ht="15">
      <c r="A7541"/>
      <c r="B7541"/>
    </row>
    <row r="7542" spans="1:2" ht="15">
      <c r="A7542"/>
      <c r="B7542"/>
    </row>
    <row r="7543" spans="1:2" ht="15">
      <c r="A7543"/>
      <c r="B7543"/>
    </row>
    <row r="7544" spans="1:2" ht="15">
      <c r="A7544"/>
      <c r="B7544"/>
    </row>
    <row r="7545" spans="1:2" ht="15">
      <c r="A7545"/>
      <c r="B7545"/>
    </row>
    <row r="7546" spans="1:2" ht="15">
      <c r="A7546"/>
      <c r="B7546"/>
    </row>
    <row r="7547" spans="1:2" ht="15">
      <c r="A7547"/>
      <c r="B7547"/>
    </row>
    <row r="7548" spans="1:2" ht="15">
      <c r="A7548"/>
      <c r="B7548"/>
    </row>
    <row r="7549" spans="1:2" ht="15">
      <c r="A7549"/>
      <c r="B7549"/>
    </row>
    <row r="7550" spans="1:2" ht="15">
      <c r="A7550"/>
      <c r="B7550"/>
    </row>
    <row r="7551" spans="1:2" ht="15">
      <c r="A7551"/>
      <c r="B7551"/>
    </row>
    <row r="7552" spans="1:2" ht="15">
      <c r="A7552"/>
      <c r="B7552"/>
    </row>
    <row r="7553" spans="1:2" ht="15">
      <c r="A7553"/>
      <c r="B7553"/>
    </row>
    <row r="7554" spans="1:2" ht="15">
      <c r="A7554"/>
      <c r="B7554"/>
    </row>
    <row r="7555" spans="1:2" ht="15">
      <c r="A7555"/>
      <c r="B7555"/>
    </row>
    <row r="7556" spans="1:2" ht="15">
      <c r="A7556"/>
      <c r="B7556"/>
    </row>
    <row r="7557" spans="1:2" ht="15">
      <c r="A7557"/>
      <c r="B7557"/>
    </row>
    <row r="7558" spans="1:2" ht="15">
      <c r="A7558"/>
      <c r="B7558"/>
    </row>
    <row r="7559" spans="1:2" ht="15">
      <c r="A7559"/>
      <c r="B7559"/>
    </row>
    <row r="7560" spans="1:2" ht="15">
      <c r="A7560"/>
      <c r="B7560"/>
    </row>
    <row r="7561" spans="1:2" ht="15">
      <c r="A7561"/>
      <c r="B7561"/>
    </row>
    <row r="7562" spans="1:2" ht="15">
      <c r="A7562"/>
      <c r="B7562"/>
    </row>
    <row r="7563" spans="1:2" ht="15">
      <c r="A7563"/>
      <c r="B7563"/>
    </row>
    <row r="7564" spans="1:2" ht="15">
      <c r="A7564"/>
      <c r="B7564"/>
    </row>
    <row r="7565" spans="1:2" ht="15">
      <c r="A7565"/>
      <c r="B7565"/>
    </row>
    <row r="7566" spans="1:2" ht="15">
      <c r="A7566"/>
      <c r="B7566"/>
    </row>
    <row r="7567" spans="1:2" ht="15">
      <c r="A7567"/>
      <c r="B7567"/>
    </row>
    <row r="7568" spans="1:2" ht="15">
      <c r="A7568"/>
      <c r="B7568"/>
    </row>
    <row r="7569" spans="1:2" ht="15">
      <c r="A7569"/>
      <c r="B7569"/>
    </row>
    <row r="7570" spans="1:2" ht="15">
      <c r="A7570"/>
      <c r="B7570"/>
    </row>
    <row r="7571" spans="1:2" ht="15">
      <c r="A7571"/>
      <c r="B7571"/>
    </row>
    <row r="7572" spans="1:2" ht="15">
      <c r="A7572"/>
      <c r="B7572"/>
    </row>
    <row r="7573" spans="1:2" ht="15">
      <c r="A7573"/>
      <c r="B7573"/>
    </row>
    <row r="7574" spans="1:2" ht="15">
      <c r="A7574"/>
      <c r="B7574"/>
    </row>
    <row r="7575" spans="1:2" ht="15">
      <c r="A7575"/>
      <c r="B7575"/>
    </row>
    <row r="7576" spans="1:2" ht="15">
      <c r="A7576"/>
      <c r="B7576"/>
    </row>
    <row r="7577" spans="1:2" ht="15">
      <c r="A7577"/>
      <c r="B7577"/>
    </row>
    <row r="7578" spans="1:2" ht="15">
      <c r="A7578"/>
      <c r="B7578"/>
    </row>
    <row r="7579" spans="1:2" ht="15">
      <c r="A7579"/>
      <c r="B7579"/>
    </row>
    <row r="7580" spans="1:2" ht="15">
      <c r="A7580"/>
      <c r="B7580"/>
    </row>
    <row r="7581" spans="1:2" ht="15">
      <c r="A7581"/>
      <c r="B7581"/>
    </row>
    <row r="7582" spans="1:2" ht="15">
      <c r="A7582"/>
      <c r="B7582"/>
    </row>
    <row r="7583" spans="1:2" ht="15">
      <c r="A7583"/>
      <c r="B7583"/>
    </row>
    <row r="7584" spans="1:2" ht="15">
      <c r="A7584"/>
      <c r="B7584"/>
    </row>
    <row r="7585" spans="1:2" ht="15">
      <c r="A7585"/>
      <c r="B7585"/>
    </row>
    <row r="7586" spans="1:2" ht="15">
      <c r="A7586"/>
      <c r="B7586"/>
    </row>
    <row r="7587" spans="1:2" ht="15">
      <c r="A7587"/>
      <c r="B7587"/>
    </row>
    <row r="7588" spans="1:2" ht="15">
      <c r="A7588"/>
      <c r="B7588"/>
    </row>
    <row r="7589" spans="1:2" ht="15">
      <c r="A7589"/>
      <c r="B7589"/>
    </row>
    <row r="7590" spans="1:2" ht="15">
      <c r="A7590"/>
      <c r="B7590"/>
    </row>
    <row r="7591" spans="1:2" ht="15">
      <c r="A7591"/>
      <c r="B7591"/>
    </row>
    <row r="7592" spans="1:2" ht="15">
      <c r="A7592"/>
      <c r="B7592"/>
    </row>
    <row r="7593" spans="1:2" ht="15">
      <c r="A7593"/>
      <c r="B7593"/>
    </row>
    <row r="7594" spans="1:2" ht="15">
      <c r="A7594"/>
      <c r="B7594"/>
    </row>
    <row r="7595" spans="1:2" ht="15">
      <c r="A7595"/>
      <c r="B7595"/>
    </row>
    <row r="7596" spans="1:2" ht="15">
      <c r="A7596"/>
      <c r="B7596"/>
    </row>
    <row r="7597" spans="1:2" ht="15">
      <c r="A7597"/>
      <c r="B7597"/>
    </row>
    <row r="7598" spans="1:2" ht="15">
      <c r="A7598"/>
      <c r="B7598"/>
    </row>
    <row r="7599" spans="1:2" ht="15">
      <c r="A7599"/>
      <c r="B7599"/>
    </row>
    <row r="7600" spans="1:2" ht="15">
      <c r="A7600"/>
      <c r="B7600"/>
    </row>
    <row r="7601" spans="1:2" ht="15">
      <c r="A7601"/>
      <c r="B7601"/>
    </row>
    <row r="7602" spans="1:2" ht="15">
      <c r="A7602"/>
      <c r="B7602"/>
    </row>
    <row r="7603" spans="1:2" ht="15">
      <c r="A7603"/>
      <c r="B7603"/>
    </row>
    <row r="7604" spans="1:2" ht="15">
      <c r="A7604"/>
      <c r="B7604"/>
    </row>
    <row r="7605" spans="1:2" ht="15">
      <c r="A7605"/>
      <c r="B7605"/>
    </row>
    <row r="7606" spans="1:2" ht="15">
      <c r="A7606"/>
      <c r="B7606"/>
    </row>
    <row r="7607" spans="1:2" ht="15">
      <c r="A7607"/>
      <c r="B7607"/>
    </row>
    <row r="7608" spans="1:2" ht="15">
      <c r="A7608"/>
      <c r="B7608"/>
    </row>
    <row r="7609" spans="1:2" ht="15">
      <c r="A7609"/>
      <c r="B7609"/>
    </row>
    <row r="7610" spans="1:2" ht="15">
      <c r="A7610"/>
      <c r="B7610"/>
    </row>
    <row r="7611" spans="1:2" ht="15">
      <c r="A7611"/>
      <c r="B7611"/>
    </row>
    <row r="7612" spans="1:2" ht="15">
      <c r="A7612"/>
      <c r="B7612"/>
    </row>
    <row r="7613" spans="1:2" ht="15">
      <c r="A7613"/>
      <c r="B7613"/>
    </row>
    <row r="7614" spans="1:2" ht="15">
      <c r="A7614"/>
      <c r="B7614"/>
    </row>
    <row r="7615" spans="1:2" ht="15">
      <c r="A7615"/>
      <c r="B7615"/>
    </row>
    <row r="7616" spans="1:2" ht="15">
      <c r="A7616"/>
      <c r="B7616"/>
    </row>
    <row r="7617" spans="1:2" ht="15">
      <c r="A7617"/>
      <c r="B7617"/>
    </row>
    <row r="7618" spans="1:2" ht="15">
      <c r="A7618"/>
      <c r="B7618"/>
    </row>
    <row r="7619" spans="1:2" ht="15">
      <c r="A7619"/>
      <c r="B7619"/>
    </row>
    <row r="7620" spans="1:2" ht="15">
      <c r="A7620"/>
      <c r="B7620"/>
    </row>
    <row r="7621" spans="1:2" ht="15">
      <c r="A7621"/>
      <c r="B7621"/>
    </row>
    <row r="7622" spans="1:2" ht="15">
      <c r="A7622"/>
      <c r="B7622"/>
    </row>
    <row r="7623" spans="1:2" ht="15">
      <c r="A7623"/>
      <c r="B7623"/>
    </row>
    <row r="7624" spans="1:2" ht="15">
      <c r="A7624"/>
      <c r="B7624"/>
    </row>
    <row r="7625" spans="1:2" ht="15">
      <c r="A7625"/>
      <c r="B7625"/>
    </row>
    <row r="7626" spans="1:2" ht="15">
      <c r="A7626"/>
      <c r="B7626"/>
    </row>
    <row r="7627" spans="1:2" ht="15">
      <c r="A7627"/>
      <c r="B7627"/>
    </row>
    <row r="7628" spans="1:2" ht="15">
      <c r="A7628"/>
      <c r="B7628"/>
    </row>
    <row r="7629" spans="1:2" ht="15">
      <c r="A7629"/>
      <c r="B7629"/>
    </row>
    <row r="7630" spans="1:2" ht="15">
      <c r="A7630"/>
      <c r="B7630"/>
    </row>
    <row r="7631" spans="1:2" ht="15">
      <c r="A7631"/>
      <c r="B7631"/>
    </row>
    <row r="7632" spans="1:2" ht="15">
      <c r="A7632"/>
      <c r="B7632"/>
    </row>
    <row r="7633" spans="1:2" ht="15">
      <c r="A7633"/>
      <c r="B7633"/>
    </row>
    <row r="7634" spans="1:2" ht="15">
      <c r="A7634"/>
      <c r="B7634"/>
    </row>
    <row r="7635" spans="1:2" ht="15">
      <c r="A7635"/>
      <c r="B7635"/>
    </row>
    <row r="7636" spans="1:2" ht="15">
      <c r="A7636"/>
      <c r="B7636"/>
    </row>
    <row r="7637" spans="1:2" ht="15">
      <c r="A7637"/>
      <c r="B7637"/>
    </row>
    <row r="7638" spans="1:2" ht="15">
      <c r="A7638"/>
      <c r="B7638"/>
    </row>
    <row r="7639" spans="1:2" ht="15">
      <c r="A7639"/>
      <c r="B7639"/>
    </row>
    <row r="7640" spans="1:2" ht="15">
      <c r="A7640"/>
      <c r="B7640"/>
    </row>
    <row r="7641" spans="1:2" ht="15">
      <c r="A7641"/>
      <c r="B7641"/>
    </row>
    <row r="7642" spans="1:2" ht="15">
      <c r="A7642"/>
      <c r="B7642"/>
    </row>
    <row r="7643" spans="1:2" ht="15">
      <c r="A7643"/>
      <c r="B7643"/>
    </row>
    <row r="7644" spans="1:2" ht="15">
      <c r="A7644"/>
      <c r="B7644"/>
    </row>
    <row r="7645" spans="1:2" ht="15">
      <c r="A7645"/>
      <c r="B7645"/>
    </row>
    <row r="7646" spans="1:2" ht="15">
      <c r="A7646"/>
      <c r="B7646"/>
    </row>
    <row r="7647" spans="1:2" ht="15">
      <c r="A7647"/>
      <c r="B7647"/>
    </row>
    <row r="7648" spans="1:2" ht="15">
      <c r="A7648"/>
      <c r="B7648"/>
    </row>
    <row r="7649" spans="1:2" ht="15">
      <c r="A7649"/>
      <c r="B7649"/>
    </row>
    <row r="7650" spans="1:2" ht="15">
      <c r="A7650"/>
      <c r="B7650"/>
    </row>
    <row r="7651" spans="1:2" ht="15">
      <c r="A7651"/>
      <c r="B7651"/>
    </row>
    <row r="7652" spans="1:2" ht="15">
      <c r="A7652"/>
      <c r="B7652"/>
    </row>
    <row r="7653" spans="1:2" ht="15">
      <c r="A7653"/>
      <c r="B7653"/>
    </row>
    <row r="7654" spans="1:2" ht="15">
      <c r="A7654"/>
      <c r="B7654"/>
    </row>
    <row r="7655" spans="1:2" ht="15">
      <c r="A7655"/>
      <c r="B7655"/>
    </row>
    <row r="7656" spans="1:2" ht="15">
      <c r="A7656"/>
      <c r="B7656"/>
    </row>
    <row r="7657" spans="1:2" ht="15">
      <c r="A7657"/>
      <c r="B7657"/>
    </row>
    <row r="7658" spans="1:2" ht="15">
      <c r="A7658"/>
      <c r="B7658"/>
    </row>
    <row r="7659" spans="1:2" ht="15">
      <c r="A7659"/>
      <c r="B7659"/>
    </row>
    <row r="7660" spans="1:2" ht="15">
      <c r="A7660"/>
      <c r="B7660"/>
    </row>
    <row r="7661" spans="1:2" ht="15">
      <c r="A7661"/>
      <c r="B7661"/>
    </row>
    <row r="7662" spans="1:2" ht="15">
      <c r="A7662"/>
      <c r="B7662"/>
    </row>
    <row r="7663" spans="1:2" ht="15">
      <c r="A7663"/>
      <c r="B7663"/>
    </row>
    <row r="7664" spans="1:2" ht="15">
      <c r="A7664"/>
      <c r="B7664"/>
    </row>
    <row r="7665" spans="1:2" ht="15">
      <c r="A7665"/>
      <c r="B7665"/>
    </row>
    <row r="7666" spans="1:2" ht="15">
      <c r="A7666"/>
      <c r="B7666"/>
    </row>
    <row r="7667" spans="1:2" ht="15">
      <c r="A7667"/>
      <c r="B7667"/>
    </row>
    <row r="7668" spans="1:2" ht="15">
      <c r="A7668"/>
      <c r="B7668"/>
    </row>
    <row r="7669" spans="1:2" ht="15">
      <c r="A7669"/>
      <c r="B7669"/>
    </row>
    <row r="7670" spans="1:2" ht="15">
      <c r="A7670"/>
      <c r="B7670"/>
    </row>
    <row r="7671" spans="1:2" ht="15">
      <c r="A7671"/>
      <c r="B7671"/>
    </row>
    <row r="7672" spans="1:2" ht="15">
      <c r="A7672"/>
      <c r="B7672"/>
    </row>
    <row r="7673" spans="1:2" ht="15">
      <c r="A7673"/>
      <c r="B7673"/>
    </row>
    <row r="7674" spans="1:2" ht="15">
      <c r="A7674"/>
      <c r="B7674"/>
    </row>
    <row r="7675" spans="1:2" ht="15">
      <c r="A7675"/>
      <c r="B7675"/>
    </row>
    <row r="7676" spans="1:2" ht="15">
      <c r="A7676"/>
      <c r="B7676"/>
    </row>
    <row r="7677" spans="1:2" ht="15">
      <c r="A7677"/>
      <c r="B7677"/>
    </row>
    <row r="7678" spans="1:2" ht="15">
      <c r="A7678"/>
      <c r="B7678"/>
    </row>
    <row r="7679" spans="1:2" ht="15">
      <c r="A7679"/>
      <c r="B7679"/>
    </row>
    <row r="7680" spans="1:2" ht="15">
      <c r="A7680"/>
      <c r="B7680"/>
    </row>
    <row r="7681" spans="1:2" ht="15">
      <c r="A7681"/>
      <c r="B7681"/>
    </row>
    <row r="7682" spans="1:2" ht="15">
      <c r="A7682"/>
      <c r="B7682"/>
    </row>
    <row r="7683" spans="1:2" ht="15">
      <c r="A7683"/>
      <c r="B7683"/>
    </row>
    <row r="7684" spans="1:2" ht="15">
      <c r="A7684"/>
      <c r="B7684"/>
    </row>
    <row r="7685" spans="1:2" ht="15">
      <c r="A7685"/>
      <c r="B7685"/>
    </row>
    <row r="7686" spans="1:2" ht="15">
      <c r="A7686"/>
      <c r="B7686"/>
    </row>
    <row r="7687" spans="1:2" ht="15">
      <c r="A7687"/>
      <c r="B7687"/>
    </row>
    <row r="7688" spans="1:2" ht="15">
      <c r="A7688"/>
      <c r="B7688"/>
    </row>
    <row r="7689" spans="1:2" ht="15">
      <c r="A7689"/>
      <c r="B7689"/>
    </row>
    <row r="7690" spans="1:2" ht="15">
      <c r="A7690"/>
      <c r="B7690"/>
    </row>
    <row r="7691" spans="1:2" ht="15">
      <c r="A7691"/>
      <c r="B7691"/>
    </row>
    <row r="7692" spans="1:2" ht="15">
      <c r="A7692"/>
      <c r="B7692"/>
    </row>
    <row r="7693" spans="1:2" ht="15">
      <c r="A7693"/>
      <c r="B7693"/>
    </row>
    <row r="7694" spans="1:2" ht="15">
      <c r="A7694"/>
      <c r="B7694"/>
    </row>
    <row r="7695" spans="1:2" ht="15">
      <c r="A7695"/>
      <c r="B7695"/>
    </row>
    <row r="7696" spans="1:2" ht="15">
      <c r="A7696"/>
      <c r="B7696"/>
    </row>
    <row r="7697" spans="1:2" ht="15">
      <c r="A7697"/>
      <c r="B7697"/>
    </row>
    <row r="7698" spans="1:2" ht="15">
      <c r="A7698"/>
      <c r="B7698"/>
    </row>
    <row r="7699" spans="1:2" ht="15">
      <c r="A7699"/>
      <c r="B7699"/>
    </row>
    <row r="7700" spans="1:2" ht="15">
      <c r="A7700"/>
      <c r="B7700"/>
    </row>
    <row r="7701" spans="1:2" ht="15">
      <c r="A7701"/>
      <c r="B7701"/>
    </row>
    <row r="7702" spans="1:2" ht="15">
      <c r="A7702"/>
      <c r="B7702"/>
    </row>
    <row r="7703" spans="1:2" ht="15">
      <c r="A7703"/>
      <c r="B7703"/>
    </row>
    <row r="7704" spans="1:2" ht="15">
      <c r="A7704"/>
      <c r="B7704"/>
    </row>
    <row r="7705" spans="1:2" ht="15">
      <c r="A7705"/>
      <c r="B7705"/>
    </row>
    <row r="7706" spans="1:2" ht="15">
      <c r="A7706"/>
      <c r="B7706"/>
    </row>
    <row r="7707" spans="1:2" ht="15">
      <c r="A7707"/>
      <c r="B7707"/>
    </row>
    <row r="7708" spans="1:2" ht="15">
      <c r="A7708"/>
      <c r="B7708"/>
    </row>
    <row r="7709" spans="1:2" ht="15">
      <c r="A7709"/>
      <c r="B7709"/>
    </row>
    <row r="7710" spans="1:2" ht="15">
      <c r="A7710"/>
      <c r="B7710"/>
    </row>
    <row r="7711" spans="1:2" ht="15">
      <c r="A7711"/>
      <c r="B7711"/>
    </row>
    <row r="7712" spans="1:2" ht="15">
      <c r="A7712"/>
      <c r="B7712"/>
    </row>
    <row r="7713" spans="1:2" ht="15">
      <c r="A7713"/>
      <c r="B7713"/>
    </row>
    <row r="7714" spans="1:2" ht="15">
      <c r="A7714"/>
      <c r="B7714"/>
    </row>
    <row r="7715" spans="1:2" ht="15">
      <c r="A7715"/>
      <c r="B7715"/>
    </row>
    <row r="7716" spans="1:2" ht="15">
      <c r="A7716"/>
      <c r="B7716"/>
    </row>
    <row r="7717" spans="1:2" ht="15">
      <c r="A7717"/>
      <c r="B7717"/>
    </row>
    <row r="7718" spans="1:2" ht="15">
      <c r="A7718"/>
      <c r="B7718"/>
    </row>
    <row r="7719" spans="1:2" ht="15">
      <c r="A7719"/>
      <c r="B7719"/>
    </row>
    <row r="7720" spans="1:2" ht="15">
      <c r="A7720"/>
      <c r="B7720"/>
    </row>
    <row r="7721" spans="1:2" ht="15">
      <c r="A7721"/>
      <c r="B7721"/>
    </row>
    <row r="7722" spans="1:2" ht="15">
      <c r="A7722"/>
      <c r="B7722"/>
    </row>
    <row r="7723" spans="1:2" ht="15">
      <c r="A7723"/>
      <c r="B7723"/>
    </row>
    <row r="7724" spans="1:2" ht="15">
      <c r="A7724"/>
      <c r="B7724"/>
    </row>
    <row r="7725" spans="1:2" ht="15">
      <c r="A7725"/>
      <c r="B7725"/>
    </row>
    <row r="7726" spans="1:2" ht="15">
      <c r="A7726"/>
      <c r="B7726"/>
    </row>
    <row r="7727" spans="1:2" ht="15">
      <c r="A7727"/>
      <c r="B7727"/>
    </row>
    <row r="7728" spans="1:2" ht="15">
      <c r="A7728"/>
      <c r="B7728"/>
    </row>
    <row r="7729" spans="1:2" ht="15">
      <c r="A7729"/>
      <c r="B7729"/>
    </row>
    <row r="7730" spans="1:2" ht="15">
      <c r="A7730"/>
      <c r="B7730"/>
    </row>
    <row r="7731" spans="1:2" ht="15">
      <c r="A7731"/>
      <c r="B7731"/>
    </row>
    <row r="7732" spans="1:2" ht="15">
      <c r="A7732"/>
      <c r="B7732"/>
    </row>
    <row r="7733" spans="1:2" ht="15">
      <c r="A7733"/>
      <c r="B7733"/>
    </row>
    <row r="7734" spans="1:2" ht="15">
      <c r="A7734"/>
      <c r="B7734"/>
    </row>
    <row r="7735" spans="1:2" ht="15">
      <c r="A7735"/>
      <c r="B7735"/>
    </row>
    <row r="7736" spans="1:2" ht="15">
      <c r="A7736"/>
      <c r="B7736"/>
    </row>
    <row r="7737" spans="1:2" ht="15">
      <c r="A7737"/>
      <c r="B7737"/>
    </row>
    <row r="7738" spans="1:2" ht="15">
      <c r="A7738"/>
      <c r="B7738"/>
    </row>
    <row r="7739" spans="1:2" ht="15">
      <c r="A7739"/>
      <c r="B7739"/>
    </row>
    <row r="7740" spans="1:2" ht="15">
      <c r="A7740"/>
      <c r="B7740"/>
    </row>
    <row r="7741" spans="1:2" ht="15">
      <c r="A7741"/>
      <c r="B7741"/>
    </row>
    <row r="7742" spans="1:2" ht="15">
      <c r="A7742"/>
      <c r="B7742"/>
    </row>
    <row r="7743" spans="1:2" ht="15">
      <c r="A7743"/>
      <c r="B7743"/>
    </row>
    <row r="7744" spans="1:2" ht="15">
      <c r="A7744"/>
      <c r="B7744"/>
    </row>
    <row r="7745" spans="1:2" ht="15">
      <c r="A7745"/>
      <c r="B7745"/>
    </row>
    <row r="7746" spans="1:2" ht="15">
      <c r="A7746"/>
      <c r="B7746"/>
    </row>
    <row r="7747" spans="1:2" ht="15">
      <c r="A7747"/>
      <c r="B7747"/>
    </row>
    <row r="7748" spans="1:2" ht="15">
      <c r="A7748"/>
      <c r="B7748"/>
    </row>
    <row r="7749" spans="1:2" ht="15">
      <c r="A7749"/>
      <c r="B7749"/>
    </row>
    <row r="7750" spans="1:2" ht="15">
      <c r="A7750"/>
      <c r="B7750"/>
    </row>
    <row r="7751" spans="1:2" ht="15">
      <c r="A7751"/>
      <c r="B7751"/>
    </row>
    <row r="7752" spans="1:2" ht="15">
      <c r="A7752"/>
      <c r="B7752"/>
    </row>
    <row r="7753" spans="1:2" ht="15">
      <c r="A7753"/>
      <c r="B7753"/>
    </row>
    <row r="7754" spans="1:2" ht="15">
      <c r="A7754"/>
      <c r="B7754"/>
    </row>
    <row r="7755" spans="1:2" ht="15">
      <c r="A7755"/>
      <c r="B7755"/>
    </row>
    <row r="7756" spans="1:2" ht="15">
      <c r="A7756"/>
      <c r="B7756"/>
    </row>
    <row r="7757" spans="1:2" ht="15">
      <c r="A7757"/>
      <c r="B7757"/>
    </row>
    <row r="7758" spans="1:2" ht="15">
      <c r="A7758"/>
      <c r="B7758"/>
    </row>
    <row r="7759" spans="1:2" ht="15">
      <c r="A7759"/>
      <c r="B7759"/>
    </row>
    <row r="7760" spans="1:2" ht="15">
      <c r="A7760"/>
      <c r="B7760"/>
    </row>
    <row r="7761" spans="1:2" ht="15">
      <c r="A7761"/>
      <c r="B7761"/>
    </row>
    <row r="7762" spans="1:2" ht="15">
      <c r="A7762"/>
      <c r="B7762"/>
    </row>
    <row r="7763" spans="1:2" ht="15">
      <c r="A7763"/>
      <c r="B7763"/>
    </row>
    <row r="7764" spans="1:2" ht="15">
      <c r="A7764"/>
      <c r="B7764"/>
    </row>
    <row r="7765" spans="1:2" ht="15">
      <c r="A7765"/>
      <c r="B7765"/>
    </row>
    <row r="7766" spans="1:2" ht="15">
      <c r="A7766"/>
      <c r="B7766"/>
    </row>
    <row r="7767" spans="1:2" ht="15">
      <c r="A7767"/>
      <c r="B7767"/>
    </row>
    <row r="7768" spans="1:2" ht="15">
      <c r="A7768"/>
      <c r="B7768"/>
    </row>
    <row r="7769" spans="1:2" ht="15">
      <c r="A7769"/>
      <c r="B7769"/>
    </row>
    <row r="7770" spans="1:2" ht="15">
      <c r="A7770"/>
      <c r="B7770"/>
    </row>
    <row r="7771" spans="1:2" ht="15">
      <c r="A7771"/>
      <c r="B7771"/>
    </row>
    <row r="7772" spans="1:2" ht="15">
      <c r="A7772"/>
      <c r="B7772"/>
    </row>
    <row r="7773" spans="1:2" ht="15">
      <c r="A7773"/>
      <c r="B7773"/>
    </row>
    <row r="7774" spans="1:2" ht="15">
      <c r="A7774"/>
      <c r="B7774"/>
    </row>
    <row r="7775" spans="1:2" ht="15">
      <c r="A7775"/>
      <c r="B7775"/>
    </row>
    <row r="7776" spans="1:2" ht="15">
      <c r="A7776"/>
      <c r="B7776"/>
    </row>
    <row r="7777" spans="1:2" ht="15">
      <c r="A7777"/>
      <c r="B7777"/>
    </row>
    <row r="7778" spans="1:2" ht="15">
      <c r="A7778"/>
      <c r="B7778"/>
    </row>
    <row r="7779" spans="1:2" ht="15">
      <c r="A7779"/>
      <c r="B7779"/>
    </row>
    <row r="7780" spans="1:2" ht="15">
      <c r="A7780"/>
      <c r="B7780"/>
    </row>
    <row r="7781" spans="1:2" ht="15">
      <c r="A7781"/>
      <c r="B7781"/>
    </row>
    <row r="7782" spans="1:2" ht="15">
      <c r="A7782"/>
      <c r="B7782"/>
    </row>
    <row r="7783" spans="1:2" ht="15">
      <c r="A7783"/>
      <c r="B7783"/>
    </row>
    <row r="7784" spans="1:2" ht="15">
      <c r="A7784"/>
      <c r="B7784"/>
    </row>
    <row r="7785" spans="1:2" ht="15">
      <c r="A7785"/>
      <c r="B7785"/>
    </row>
    <row r="7786" spans="1:2" ht="15">
      <c r="A7786"/>
      <c r="B7786"/>
    </row>
    <row r="7787" spans="1:2" ht="15">
      <c r="A7787"/>
      <c r="B7787"/>
    </row>
    <row r="7788" spans="1:2" ht="15">
      <c r="A7788"/>
      <c r="B7788"/>
    </row>
    <row r="7789" spans="1:2" ht="15">
      <c r="A7789"/>
      <c r="B7789"/>
    </row>
    <row r="7790" spans="1:2" ht="15">
      <c r="A7790"/>
      <c r="B7790"/>
    </row>
    <row r="7791" spans="1:2" ht="15">
      <c r="A7791"/>
      <c r="B7791"/>
    </row>
    <row r="7792" spans="1:2" ht="15">
      <c r="A7792"/>
      <c r="B7792"/>
    </row>
    <row r="7793" spans="1:2" ht="15">
      <c r="A7793"/>
      <c r="B7793"/>
    </row>
    <row r="7794" spans="1:2" ht="15">
      <c r="A7794"/>
      <c r="B7794"/>
    </row>
    <row r="7795" spans="1:2" ht="15">
      <c r="A7795"/>
      <c r="B7795"/>
    </row>
    <row r="7796" spans="1:2" ht="15">
      <c r="A7796"/>
      <c r="B7796"/>
    </row>
    <row r="7797" spans="1:2" ht="15">
      <c r="A7797"/>
      <c r="B7797"/>
    </row>
    <row r="7798" spans="1:2" ht="15">
      <c r="A7798"/>
      <c r="B7798"/>
    </row>
    <row r="7799" spans="1:2" ht="15">
      <c r="A7799"/>
      <c r="B7799"/>
    </row>
    <row r="7800" spans="1:2" ht="15">
      <c r="A7800"/>
      <c r="B7800"/>
    </row>
    <row r="7801" spans="1:2" ht="15">
      <c r="A7801"/>
      <c r="B7801"/>
    </row>
    <row r="7802" spans="1:2" ht="15">
      <c r="A7802"/>
      <c r="B7802"/>
    </row>
    <row r="7803" spans="1:2" ht="15">
      <c r="A7803"/>
      <c r="B7803"/>
    </row>
    <row r="7804" spans="1:2" ht="15">
      <c r="A7804"/>
      <c r="B7804"/>
    </row>
    <row r="7805" spans="1:2" ht="15">
      <c r="A7805"/>
      <c r="B7805"/>
    </row>
    <row r="7806" spans="1:2" ht="15">
      <c r="A7806"/>
      <c r="B7806"/>
    </row>
    <row r="7807" spans="1:2" ht="15">
      <c r="A7807"/>
      <c r="B7807"/>
    </row>
    <row r="7808" spans="1:2" ht="15">
      <c r="A7808"/>
      <c r="B7808"/>
    </row>
    <row r="7809" spans="1:2" ht="15">
      <c r="A7809"/>
      <c r="B7809"/>
    </row>
    <row r="7810" spans="1:2" ht="15">
      <c r="A7810"/>
      <c r="B7810"/>
    </row>
    <row r="7811" spans="1:2" ht="15">
      <c r="A7811"/>
      <c r="B7811"/>
    </row>
    <row r="7812" spans="1:2" ht="15">
      <c r="A7812"/>
      <c r="B7812"/>
    </row>
    <row r="7813" spans="1:2" ht="15">
      <c r="A7813"/>
      <c r="B7813"/>
    </row>
    <row r="7814" spans="1:2" ht="15">
      <c r="A7814"/>
      <c r="B7814"/>
    </row>
    <row r="7815" spans="1:2" ht="15">
      <c r="A7815"/>
      <c r="B7815"/>
    </row>
    <row r="7816" spans="1:2" ht="15">
      <c r="A7816"/>
      <c r="B7816"/>
    </row>
    <row r="7817" spans="1:2" ht="15">
      <c r="A7817"/>
      <c r="B7817"/>
    </row>
    <row r="7818" spans="1:2" ht="15">
      <c r="A7818"/>
      <c r="B7818"/>
    </row>
    <row r="7819" spans="1:2" ht="15">
      <c r="A7819"/>
      <c r="B7819"/>
    </row>
    <row r="7820" spans="1:2" ht="15">
      <c r="A7820"/>
      <c r="B7820"/>
    </row>
    <row r="7821" spans="1:2" ht="15">
      <c r="A7821"/>
      <c r="B7821"/>
    </row>
    <row r="7822" spans="1:2" ht="15">
      <c r="A7822"/>
      <c r="B7822"/>
    </row>
    <row r="7823" spans="1:2" ht="15">
      <c r="A7823"/>
      <c r="B7823"/>
    </row>
    <row r="7824" spans="1:2" ht="15">
      <c r="A7824"/>
      <c r="B7824"/>
    </row>
    <row r="7825" spans="1:2" ht="15">
      <c r="A7825"/>
      <c r="B7825"/>
    </row>
    <row r="7826" spans="1:2" ht="15">
      <c r="A7826"/>
      <c r="B7826"/>
    </row>
    <row r="7827" spans="1:2" ht="15">
      <c r="A7827"/>
      <c r="B7827"/>
    </row>
    <row r="7828" spans="1:2" ht="15">
      <c r="A7828"/>
      <c r="B7828"/>
    </row>
    <row r="7829" spans="1:2" ht="15">
      <c r="A7829"/>
      <c r="B7829"/>
    </row>
    <row r="7830" spans="1:2" ht="15">
      <c r="A7830"/>
      <c r="B7830"/>
    </row>
    <row r="7831" spans="1:2" ht="15">
      <c r="A7831"/>
      <c r="B7831"/>
    </row>
    <row r="7832" spans="1:2" ht="15">
      <c r="A7832"/>
      <c r="B7832"/>
    </row>
    <row r="7833" spans="1:2" ht="15">
      <c r="A7833"/>
      <c r="B7833"/>
    </row>
    <row r="7834" spans="1:2" ht="15">
      <c r="A7834"/>
      <c r="B7834"/>
    </row>
    <row r="7835" spans="1:2" ht="15">
      <c r="A7835"/>
      <c r="B7835"/>
    </row>
    <row r="7836" spans="1:2" ht="15">
      <c r="A7836"/>
      <c r="B7836"/>
    </row>
    <row r="7837" spans="1:2" ht="15">
      <c r="A7837"/>
      <c r="B7837"/>
    </row>
    <row r="7838" spans="1:2" ht="15">
      <c r="A7838"/>
      <c r="B7838"/>
    </row>
    <row r="7839" spans="1:2" ht="15">
      <c r="A7839"/>
      <c r="B7839"/>
    </row>
    <row r="7840" spans="1:2" ht="15">
      <c r="A7840"/>
      <c r="B7840"/>
    </row>
    <row r="7841" spans="1:2" ht="15">
      <c r="A7841"/>
      <c r="B7841"/>
    </row>
    <row r="7842" spans="1:2" ht="15">
      <c r="A7842"/>
      <c r="B7842"/>
    </row>
    <row r="7843" spans="1:2" ht="15">
      <c r="A7843"/>
      <c r="B7843"/>
    </row>
    <row r="7844" spans="1:2" ht="15">
      <c r="A7844"/>
      <c r="B7844"/>
    </row>
    <row r="7845" spans="1:2" ht="15">
      <c r="A7845"/>
      <c r="B7845"/>
    </row>
    <row r="7846" spans="1:2" ht="15">
      <c r="A7846"/>
      <c r="B7846"/>
    </row>
    <row r="7847" spans="1:2" ht="15">
      <c r="A7847"/>
      <c r="B7847"/>
    </row>
    <row r="7848" spans="1:2" ht="15">
      <c r="A7848"/>
      <c r="B7848"/>
    </row>
    <row r="7849" spans="1:2" ht="15">
      <c r="A7849"/>
      <c r="B7849"/>
    </row>
    <row r="7850" spans="1:2" ht="15">
      <c r="A7850"/>
      <c r="B7850"/>
    </row>
    <row r="7851" spans="1:2" ht="15">
      <c r="A7851"/>
      <c r="B7851"/>
    </row>
    <row r="7852" spans="1:2" ht="15">
      <c r="A7852"/>
      <c r="B7852"/>
    </row>
    <row r="7853" spans="1:2" ht="15">
      <c r="A7853"/>
      <c r="B7853"/>
    </row>
    <row r="7854" spans="1:2" ht="15">
      <c r="A7854"/>
      <c r="B7854"/>
    </row>
    <row r="7855" spans="1:2" ht="15">
      <c r="A7855"/>
      <c r="B7855"/>
    </row>
    <row r="7856" spans="1:2" ht="15">
      <c r="A7856"/>
      <c r="B7856"/>
    </row>
    <row r="7857" spans="1:2" ht="15">
      <c r="A7857"/>
      <c r="B7857"/>
    </row>
    <row r="7858" spans="1:2" ht="15">
      <c r="A7858"/>
      <c r="B7858"/>
    </row>
    <row r="7859" spans="1:2" ht="15">
      <c r="A7859"/>
      <c r="B7859"/>
    </row>
    <row r="7860" spans="1:2" ht="15">
      <c r="A7860"/>
      <c r="B7860"/>
    </row>
    <row r="7861" spans="1:2" ht="15">
      <c r="A7861"/>
      <c r="B7861"/>
    </row>
    <row r="7862" spans="1:2" ht="15">
      <c r="A7862"/>
      <c r="B7862"/>
    </row>
    <row r="7863" spans="1:2" ht="15">
      <c r="A7863"/>
      <c r="B7863"/>
    </row>
    <row r="7864" spans="1:2" ht="15">
      <c r="A7864"/>
      <c r="B7864"/>
    </row>
    <row r="7865" spans="1:2" ht="15">
      <c r="A7865"/>
      <c r="B7865"/>
    </row>
    <row r="7866" spans="1:2" ht="15">
      <c r="A7866"/>
      <c r="B7866"/>
    </row>
    <row r="7867" spans="1:2" ht="15">
      <c r="A7867"/>
      <c r="B7867"/>
    </row>
    <row r="7868" spans="1:2" ht="15">
      <c r="A7868"/>
      <c r="B7868"/>
    </row>
    <row r="7869" spans="1:2" ht="15">
      <c r="A7869"/>
      <c r="B7869"/>
    </row>
    <row r="7870" spans="1:2" ht="15">
      <c r="A7870"/>
      <c r="B7870"/>
    </row>
    <row r="7871" spans="1:2" ht="15">
      <c r="A7871"/>
      <c r="B7871"/>
    </row>
    <row r="7872" spans="1:2" ht="15">
      <c r="A7872"/>
      <c r="B7872"/>
    </row>
    <row r="7873" spans="1:2" ht="15">
      <c r="A7873"/>
      <c r="B7873"/>
    </row>
    <row r="7874" spans="1:2" ht="15">
      <c r="A7874"/>
      <c r="B7874"/>
    </row>
    <row r="7875" spans="1:2" ht="15">
      <c r="A7875"/>
      <c r="B7875"/>
    </row>
    <row r="7876" spans="1:2" ht="15">
      <c r="A7876"/>
      <c r="B7876"/>
    </row>
    <row r="7877" spans="1:2" ht="15">
      <c r="A7877"/>
      <c r="B7877"/>
    </row>
    <row r="7878" spans="1:2" ht="15">
      <c r="A7878"/>
      <c r="B7878"/>
    </row>
    <row r="7879" spans="1:2" ht="15">
      <c r="A7879"/>
      <c r="B7879"/>
    </row>
    <row r="7880" spans="1:2" ht="15">
      <c r="A7880"/>
      <c r="B7880"/>
    </row>
    <row r="7881" spans="1:2" ht="15">
      <c r="A7881"/>
      <c r="B7881"/>
    </row>
    <row r="7882" spans="1:2" ht="15">
      <c r="A7882"/>
      <c r="B7882"/>
    </row>
    <row r="7883" spans="1:2" ht="15">
      <c r="A7883"/>
      <c r="B7883"/>
    </row>
    <row r="7884" spans="1:2" ht="15">
      <c r="A7884"/>
      <c r="B7884"/>
    </row>
    <row r="7885" spans="1:2" ht="15">
      <c r="A7885"/>
      <c r="B7885"/>
    </row>
    <row r="7886" spans="1:2" ht="15">
      <c r="A7886"/>
      <c r="B7886"/>
    </row>
    <row r="7887" spans="1:2" ht="15">
      <c r="A7887"/>
      <c r="B7887"/>
    </row>
    <row r="7888" spans="1:2" ht="15">
      <c r="A7888"/>
      <c r="B7888"/>
    </row>
    <row r="7889" spans="1:2" ht="15">
      <c r="A7889"/>
      <c r="B7889"/>
    </row>
    <row r="7890" spans="1:2" ht="15">
      <c r="A7890"/>
      <c r="B7890"/>
    </row>
    <row r="7891" spans="1:2" ht="15">
      <c r="A7891"/>
      <c r="B7891"/>
    </row>
    <row r="7892" spans="1:2" ht="15">
      <c r="A7892"/>
      <c r="B7892"/>
    </row>
    <row r="7893" spans="1:2" ht="15">
      <c r="A7893"/>
      <c r="B7893"/>
    </row>
    <row r="7894" spans="1:2" ht="15">
      <c r="A7894"/>
      <c r="B7894"/>
    </row>
    <row r="7895" spans="1:2" ht="15">
      <c r="A7895"/>
      <c r="B7895"/>
    </row>
    <row r="7896" spans="1:2" ht="15">
      <c r="A7896"/>
      <c r="B7896"/>
    </row>
    <row r="7897" spans="1:2" ht="15">
      <c r="A7897"/>
      <c r="B7897"/>
    </row>
    <row r="7898" spans="1:2" ht="15">
      <c r="A7898"/>
      <c r="B7898"/>
    </row>
    <row r="7899" spans="1:2" ht="15">
      <c r="A7899"/>
      <c r="B7899"/>
    </row>
    <row r="7900" spans="1:2" ht="15">
      <c r="A7900"/>
      <c r="B7900"/>
    </row>
    <row r="7901" spans="1:2" ht="15">
      <c r="A7901"/>
      <c r="B7901"/>
    </row>
    <row r="7902" spans="1:2" ht="15">
      <c r="A7902"/>
      <c r="B7902"/>
    </row>
    <row r="7903" spans="1:2" ht="15">
      <c r="A7903"/>
      <c r="B7903"/>
    </row>
    <row r="7904" spans="1:2" ht="15">
      <c r="A7904"/>
      <c r="B7904"/>
    </row>
    <row r="7905" spans="1:2" ht="15">
      <c r="A7905"/>
      <c r="B7905"/>
    </row>
    <row r="7906" spans="1:2" ht="15">
      <c r="A7906"/>
      <c r="B7906"/>
    </row>
    <row r="7907" spans="1:2" ht="15">
      <c r="A7907"/>
      <c r="B7907"/>
    </row>
    <row r="7908" spans="1:2" ht="15">
      <c r="A7908"/>
      <c r="B7908"/>
    </row>
    <row r="7909" spans="1:2" ht="15">
      <c r="A7909"/>
      <c r="B7909"/>
    </row>
    <row r="7910" spans="1:2" ht="15">
      <c r="A7910"/>
      <c r="B7910"/>
    </row>
    <row r="7911" spans="1:2" ht="15">
      <c r="A7911"/>
      <c r="B7911"/>
    </row>
    <row r="7912" spans="1:2" ht="15">
      <c r="A7912"/>
      <c r="B7912"/>
    </row>
    <row r="7913" spans="1:2" ht="15">
      <c r="A7913"/>
      <c r="B7913"/>
    </row>
    <row r="7914" spans="1:2" ht="15">
      <c r="A7914"/>
      <c r="B7914"/>
    </row>
    <row r="7915" spans="1:2" ht="15">
      <c r="A7915"/>
      <c r="B7915"/>
    </row>
    <row r="7916" spans="1:2" ht="15">
      <c r="A7916"/>
      <c r="B7916"/>
    </row>
    <row r="7917" spans="1:2" ht="15">
      <c r="A7917"/>
      <c r="B7917"/>
    </row>
    <row r="7918" spans="1:2" ht="15">
      <c r="A7918"/>
      <c r="B7918"/>
    </row>
    <row r="7919" spans="1:2" ht="15">
      <c r="A7919"/>
      <c r="B7919"/>
    </row>
    <row r="7920" spans="1:2" ht="15">
      <c r="A7920"/>
      <c r="B7920"/>
    </row>
    <row r="7921" spans="1:2" ht="15">
      <c r="A7921"/>
      <c r="B7921"/>
    </row>
    <row r="7922" spans="1:2" ht="15">
      <c r="A7922"/>
      <c r="B7922"/>
    </row>
    <row r="7923" spans="1:2" ht="15">
      <c r="A7923"/>
      <c r="B7923"/>
    </row>
    <row r="7924" spans="1:2" ht="15">
      <c r="A7924"/>
      <c r="B7924"/>
    </row>
    <row r="7925" spans="1:2" ht="15">
      <c r="A7925"/>
      <c r="B7925"/>
    </row>
    <row r="7926" spans="1:2" ht="15">
      <c r="A7926"/>
      <c r="B7926"/>
    </row>
    <row r="7927" spans="1:2" ht="15">
      <c r="A7927"/>
      <c r="B7927"/>
    </row>
    <row r="7928" spans="1:2" ht="15">
      <c r="A7928"/>
      <c r="B7928"/>
    </row>
    <row r="7929" spans="1:2" ht="15">
      <c r="A7929"/>
      <c r="B7929"/>
    </row>
    <row r="7930" spans="1:2" ht="15">
      <c r="A7930"/>
      <c r="B7930"/>
    </row>
    <row r="7931" spans="1:2" ht="15">
      <c r="A7931"/>
      <c r="B7931"/>
    </row>
    <row r="7932" spans="1:2" ht="15">
      <c r="A7932"/>
      <c r="B7932"/>
    </row>
    <row r="7933" spans="1:2" ht="15">
      <c r="A7933"/>
      <c r="B7933"/>
    </row>
    <row r="7934" spans="1:2" ht="15">
      <c r="A7934"/>
      <c r="B7934"/>
    </row>
    <row r="7935" spans="1:2" ht="15">
      <c r="A7935"/>
      <c r="B7935"/>
    </row>
    <row r="7936" spans="1:2" ht="15">
      <c r="A7936"/>
      <c r="B7936"/>
    </row>
    <row r="7937" spans="1:2" ht="15">
      <c r="A7937"/>
      <c r="B7937"/>
    </row>
    <row r="7938" spans="1:2" ht="15">
      <c r="A7938"/>
      <c r="B7938"/>
    </row>
    <row r="7939" spans="1:2" ht="15">
      <c r="A7939"/>
      <c r="B7939"/>
    </row>
    <row r="7940" spans="1:2" ht="15">
      <c r="A7940"/>
      <c r="B7940"/>
    </row>
    <row r="7941" spans="1:2" ht="15">
      <c r="A7941"/>
      <c r="B7941"/>
    </row>
    <row r="7942" spans="1:2" ht="15">
      <c r="A7942"/>
      <c r="B7942"/>
    </row>
    <row r="7943" spans="1:2" ht="15">
      <c r="A7943"/>
      <c r="B7943"/>
    </row>
    <row r="7944" spans="1:2" ht="15">
      <c r="A7944"/>
      <c r="B7944"/>
    </row>
    <row r="7945" spans="1:2" ht="15">
      <c r="A7945"/>
      <c r="B7945"/>
    </row>
    <row r="7946" spans="1:2" ht="15">
      <c r="A7946"/>
      <c r="B7946"/>
    </row>
    <row r="7947" spans="1:2" ht="15">
      <c r="A7947"/>
      <c r="B7947"/>
    </row>
    <row r="7948" spans="1:2" ht="15">
      <c r="A7948"/>
      <c r="B7948"/>
    </row>
    <row r="7949" spans="1:2" ht="15">
      <c r="A7949"/>
      <c r="B7949"/>
    </row>
    <row r="7950" spans="1:2" ht="15">
      <c r="A7950"/>
      <c r="B7950"/>
    </row>
    <row r="7951" spans="1:2" ht="15">
      <c r="A7951"/>
      <c r="B7951"/>
    </row>
    <row r="7952" spans="1:2" ht="15">
      <c r="A7952"/>
      <c r="B7952"/>
    </row>
    <row r="7953" spans="1:2" ht="15">
      <c r="A7953"/>
      <c r="B7953"/>
    </row>
    <row r="7954" spans="1:2" ht="15">
      <c r="A7954"/>
      <c r="B7954"/>
    </row>
    <row r="7955" spans="1:2" ht="15">
      <c r="A7955"/>
      <c r="B7955"/>
    </row>
    <row r="7956" spans="1:2" ht="15">
      <c r="A7956"/>
      <c r="B7956"/>
    </row>
    <row r="7957" spans="1:2" ht="15">
      <c r="A7957"/>
      <c r="B7957"/>
    </row>
    <row r="7958" spans="1:2" ht="15">
      <c r="A7958"/>
      <c r="B7958"/>
    </row>
    <row r="7959" spans="1:2" ht="15">
      <c r="A7959"/>
      <c r="B7959"/>
    </row>
    <row r="7960" spans="1:2" ht="15">
      <c r="A7960"/>
      <c r="B7960"/>
    </row>
    <row r="7961" spans="1:2" ht="15">
      <c r="A7961"/>
      <c r="B7961"/>
    </row>
    <row r="7962" spans="1:2" ht="15">
      <c r="A7962"/>
      <c r="B7962"/>
    </row>
    <row r="7963" spans="1:2" ht="15">
      <c r="A7963"/>
      <c r="B7963"/>
    </row>
    <row r="7964" spans="1:2" ht="15">
      <c r="A7964"/>
      <c r="B7964"/>
    </row>
    <row r="7965" spans="1:2" ht="15">
      <c r="A7965"/>
      <c r="B7965"/>
    </row>
    <row r="7966" spans="1:2" ht="15">
      <c r="A7966"/>
      <c r="B7966"/>
    </row>
    <row r="7967" spans="1:2" ht="15">
      <c r="A7967"/>
      <c r="B7967"/>
    </row>
    <row r="7968" spans="1:2" ht="15">
      <c r="A7968"/>
      <c r="B7968"/>
    </row>
    <row r="7969" spans="1:2" ht="15">
      <c r="A7969"/>
      <c r="B7969"/>
    </row>
    <row r="7970" spans="1:2" ht="15">
      <c r="A7970"/>
      <c r="B7970"/>
    </row>
    <row r="7971" spans="1:2" ht="15">
      <c r="A7971"/>
      <c r="B7971"/>
    </row>
    <row r="7972" spans="1:2" ht="15">
      <c r="A7972"/>
      <c r="B7972"/>
    </row>
    <row r="7973" spans="1:2" ht="15">
      <c r="A7973"/>
      <c r="B7973"/>
    </row>
    <row r="7974" spans="1:2" ht="15">
      <c r="A7974"/>
      <c r="B7974"/>
    </row>
    <row r="7975" spans="1:2" ht="15">
      <c r="A7975"/>
      <c r="B7975"/>
    </row>
    <row r="7976" spans="1:2" ht="15">
      <c r="A7976"/>
      <c r="B7976"/>
    </row>
    <row r="7977" spans="1:2" ht="15">
      <c r="A7977"/>
      <c r="B7977"/>
    </row>
    <row r="7978" spans="1:2" ht="15">
      <c r="A7978"/>
      <c r="B7978"/>
    </row>
    <row r="7979" spans="1:2" ht="15">
      <c r="A7979"/>
      <c r="B7979"/>
    </row>
    <row r="7980" spans="1:2" ht="15">
      <c r="A7980"/>
      <c r="B7980"/>
    </row>
    <row r="7981" spans="1:2" ht="15">
      <c r="A7981"/>
      <c r="B7981"/>
    </row>
    <row r="7982" spans="1:2" ht="15">
      <c r="A7982"/>
      <c r="B7982"/>
    </row>
    <row r="7983" spans="1:2" ht="15">
      <c r="A7983"/>
      <c r="B7983"/>
    </row>
    <row r="7984" spans="1:2" ht="15">
      <c r="A7984"/>
      <c r="B7984"/>
    </row>
    <row r="7985" spans="1:2" ht="15">
      <c r="A7985"/>
      <c r="B7985"/>
    </row>
    <row r="7986" spans="1:2" ht="15">
      <c r="A7986"/>
      <c r="B7986"/>
    </row>
    <row r="7987" spans="1:2" ht="15">
      <c r="A7987"/>
      <c r="B7987"/>
    </row>
    <row r="7988" spans="1:2" ht="15">
      <c r="A7988"/>
      <c r="B7988"/>
    </row>
    <row r="7989" spans="1:2" ht="15">
      <c r="A7989"/>
      <c r="B7989"/>
    </row>
    <row r="7990" spans="1:2" ht="15">
      <c r="A7990"/>
      <c r="B7990"/>
    </row>
    <row r="7991" spans="1:2" ht="15">
      <c r="A7991"/>
      <c r="B7991"/>
    </row>
    <row r="7992" spans="1:2" ht="15">
      <c r="A7992"/>
      <c r="B7992"/>
    </row>
    <row r="7993" spans="1:2" ht="15">
      <c r="A7993"/>
      <c r="B7993"/>
    </row>
    <row r="7994" spans="1:2" ht="15">
      <c r="A7994"/>
      <c r="B7994"/>
    </row>
    <row r="7995" spans="1:2" ht="15">
      <c r="A7995"/>
      <c r="B7995"/>
    </row>
    <row r="7996" spans="1:2" ht="15">
      <c r="A7996"/>
      <c r="B7996"/>
    </row>
    <row r="7997" spans="1:2" ht="15">
      <c r="A7997"/>
      <c r="B7997"/>
    </row>
    <row r="7998" spans="1:2" ht="15">
      <c r="A7998"/>
      <c r="B7998"/>
    </row>
    <row r="7999" spans="1:2" ht="15">
      <c r="A7999"/>
      <c r="B7999"/>
    </row>
    <row r="8000" spans="1:2" ht="15">
      <c r="A8000"/>
      <c r="B8000"/>
    </row>
    <row r="8001" spans="1:2" ht="15">
      <c r="A8001"/>
      <c r="B8001"/>
    </row>
    <row r="8002" spans="1:2" ht="15">
      <c r="A8002"/>
      <c r="B8002"/>
    </row>
    <row r="8003" spans="1:2" ht="15">
      <c r="A8003"/>
      <c r="B8003"/>
    </row>
    <row r="8004" spans="1:2" ht="15">
      <c r="A8004"/>
      <c r="B8004"/>
    </row>
    <row r="8005" spans="1:2" ht="15">
      <c r="A8005"/>
      <c r="B8005"/>
    </row>
    <row r="8006" spans="1:2" ht="15">
      <c r="A8006"/>
      <c r="B8006"/>
    </row>
    <row r="8007" spans="1:2" ht="15">
      <c r="A8007"/>
      <c r="B8007"/>
    </row>
    <row r="8008" spans="1:2" ht="15">
      <c r="A8008"/>
      <c r="B8008"/>
    </row>
    <row r="8009" spans="1:2" ht="15">
      <c r="A8009"/>
      <c r="B8009"/>
    </row>
    <row r="8010" spans="1:2" ht="15">
      <c r="A8010"/>
      <c r="B8010"/>
    </row>
    <row r="8011" spans="1:2" ht="15">
      <c r="A8011"/>
      <c r="B8011"/>
    </row>
    <row r="8012" spans="1:2" ht="15">
      <c r="A8012"/>
      <c r="B8012"/>
    </row>
    <row r="8013" spans="1:2" ht="15">
      <c r="A8013"/>
      <c r="B8013"/>
    </row>
    <row r="8014" spans="1:2" ht="15">
      <c r="A8014"/>
      <c r="B8014"/>
    </row>
    <row r="8015" spans="1:2" ht="15">
      <c r="A8015"/>
      <c r="B8015"/>
    </row>
    <row r="8016" spans="1:2" ht="15">
      <c r="A8016"/>
      <c r="B8016"/>
    </row>
    <row r="8017" spans="1:2" ht="15">
      <c r="A8017"/>
      <c r="B8017"/>
    </row>
    <row r="8018" spans="1:2" ht="15">
      <c r="A8018"/>
      <c r="B8018"/>
    </row>
    <row r="8019" spans="1:2" ht="15">
      <c r="A8019"/>
      <c r="B8019"/>
    </row>
    <row r="8020" spans="1:2" ht="15">
      <c r="A8020"/>
      <c r="B8020"/>
    </row>
    <row r="8021" spans="1:2" ht="15">
      <c r="A8021"/>
      <c r="B8021"/>
    </row>
    <row r="8022" spans="1:2" ht="15">
      <c r="A8022"/>
      <c r="B8022"/>
    </row>
    <row r="8023" spans="1:2" ht="15">
      <c r="A8023"/>
      <c r="B8023"/>
    </row>
    <row r="8024" spans="1:2" ht="15">
      <c r="A8024"/>
      <c r="B8024"/>
    </row>
    <row r="8025" spans="1:2" ht="15">
      <c r="A8025"/>
      <c r="B8025"/>
    </row>
    <row r="8026" spans="1:2" ht="15">
      <c r="A8026"/>
      <c r="B8026"/>
    </row>
    <row r="8027" spans="1:2" ht="15">
      <c r="A8027"/>
      <c r="B8027"/>
    </row>
    <row r="8028" spans="1:2" ht="15">
      <c r="A8028"/>
      <c r="B8028"/>
    </row>
    <row r="8029" spans="1:2" ht="15">
      <c r="A8029"/>
      <c r="B8029"/>
    </row>
    <row r="8030" spans="1:2" ht="15">
      <c r="A8030"/>
      <c r="B8030"/>
    </row>
    <row r="8031" spans="1:2" ht="15">
      <c r="A8031"/>
      <c r="B8031"/>
    </row>
    <row r="8032" spans="1:2" ht="15">
      <c r="A8032"/>
      <c r="B8032"/>
    </row>
    <row r="8033" spans="1:2" ht="15">
      <c r="A8033"/>
      <c r="B8033"/>
    </row>
    <row r="8034" spans="1:2" ht="15">
      <c r="A8034"/>
      <c r="B8034"/>
    </row>
    <row r="8035" spans="1:2" ht="15">
      <c r="A8035"/>
      <c r="B8035"/>
    </row>
    <row r="8036" spans="1:2" ht="15">
      <c r="A8036"/>
      <c r="B8036"/>
    </row>
    <row r="8037" spans="1:2" ht="15">
      <c r="A8037"/>
      <c r="B8037"/>
    </row>
    <row r="8038" spans="1:2" ht="15">
      <c r="A8038"/>
      <c r="B8038"/>
    </row>
    <row r="8039" spans="1:2" ht="15">
      <c r="A8039"/>
      <c r="B8039"/>
    </row>
    <row r="8040" spans="1:2" ht="15">
      <c r="A8040"/>
      <c r="B8040"/>
    </row>
    <row r="8041" spans="1:2" ht="15">
      <c r="A8041"/>
      <c r="B8041"/>
    </row>
    <row r="8042" spans="1:2" ht="15">
      <c r="A8042"/>
      <c r="B8042"/>
    </row>
    <row r="8043" spans="1:2" ht="15">
      <c r="A8043"/>
      <c r="B8043"/>
    </row>
    <row r="8044" spans="1:2" ht="15">
      <c r="A8044"/>
      <c r="B8044"/>
    </row>
    <row r="8045" spans="1:2" ht="15">
      <c r="A8045"/>
      <c r="B8045"/>
    </row>
    <row r="8046" spans="1:2" ht="15">
      <c r="A8046"/>
      <c r="B8046"/>
    </row>
    <row r="8047" spans="1:2" ht="15">
      <c r="A8047"/>
      <c r="B8047"/>
    </row>
    <row r="8048" spans="1:2" ht="15">
      <c r="A8048"/>
      <c r="B8048"/>
    </row>
    <row r="8049" spans="1:2" ht="15">
      <c r="A8049"/>
      <c r="B8049"/>
    </row>
    <row r="8050" spans="1:2" ht="15">
      <c r="A8050"/>
      <c r="B8050"/>
    </row>
    <row r="8051" spans="1:2" ht="15">
      <c r="A8051"/>
      <c r="B8051"/>
    </row>
    <row r="8052" spans="1:2" ht="15">
      <c r="A8052"/>
      <c r="B8052"/>
    </row>
    <row r="8053" spans="1:2" ht="15">
      <c r="A8053"/>
      <c r="B8053"/>
    </row>
    <row r="8054" spans="1:2" ht="15">
      <c r="A8054"/>
      <c r="B8054"/>
    </row>
    <row r="8055" spans="1:2" ht="15">
      <c r="A8055"/>
      <c r="B8055"/>
    </row>
    <row r="8056" spans="1:2" ht="15">
      <c r="A8056"/>
      <c r="B8056"/>
    </row>
    <row r="8057" spans="1:2" ht="15">
      <c r="A8057"/>
      <c r="B8057"/>
    </row>
    <row r="8058" spans="1:2" ht="15">
      <c r="A8058"/>
      <c r="B8058"/>
    </row>
    <row r="8059" spans="1:2" ht="15">
      <c r="A8059"/>
      <c r="B8059"/>
    </row>
    <row r="8060" spans="1:2" ht="15">
      <c r="A8060"/>
      <c r="B8060"/>
    </row>
    <row r="8061" spans="1:2" ht="15">
      <c r="A8061"/>
      <c r="B8061"/>
    </row>
    <row r="8062" spans="1:2" ht="15">
      <c r="A8062"/>
      <c r="B8062"/>
    </row>
    <row r="8063" spans="1:2" ht="15">
      <c r="A8063"/>
      <c r="B8063"/>
    </row>
    <row r="8064" spans="1:2" ht="15">
      <c r="A8064"/>
      <c r="B8064"/>
    </row>
    <row r="8065" spans="1:2" ht="15">
      <c r="A8065"/>
      <c r="B8065"/>
    </row>
    <row r="8066" spans="1:2" ht="15">
      <c r="A8066"/>
      <c r="B8066"/>
    </row>
    <row r="8067" spans="1:2" ht="15">
      <c r="A8067"/>
      <c r="B8067"/>
    </row>
    <row r="8068" spans="1:2" ht="15">
      <c r="A8068"/>
      <c r="B8068"/>
    </row>
    <row r="8069" spans="1:2" ht="15">
      <c r="A8069"/>
      <c r="B8069"/>
    </row>
    <row r="8070" spans="1:2" ht="15">
      <c r="A8070"/>
      <c r="B8070"/>
    </row>
    <row r="8071" spans="1:2" ht="15">
      <c r="A8071"/>
      <c r="B8071"/>
    </row>
    <row r="8072" spans="1:2" ht="15">
      <c r="A8072"/>
      <c r="B8072"/>
    </row>
    <row r="8073" spans="1:2" ht="15">
      <c r="A8073"/>
      <c r="B8073"/>
    </row>
    <row r="8074" spans="1:2" ht="15">
      <c r="A8074"/>
      <c r="B8074"/>
    </row>
    <row r="8075" spans="1:2" ht="15">
      <c r="A8075"/>
      <c r="B8075"/>
    </row>
    <row r="8076" spans="1:2" ht="15">
      <c r="A8076"/>
      <c r="B8076"/>
    </row>
    <row r="8077" spans="1:2" ht="15">
      <c r="A8077"/>
      <c r="B8077"/>
    </row>
    <row r="8078" spans="1:2" ht="15">
      <c r="A8078"/>
      <c r="B8078"/>
    </row>
    <row r="8079" spans="1:2" ht="15">
      <c r="A8079"/>
      <c r="B8079"/>
    </row>
    <row r="8080" spans="1:2" ht="15">
      <c r="A8080"/>
      <c r="B8080"/>
    </row>
    <row r="8081" spans="1:2" ht="15">
      <c r="A8081"/>
      <c r="B8081"/>
    </row>
    <row r="8082" spans="1:2" ht="15">
      <c r="A8082"/>
      <c r="B8082"/>
    </row>
    <row r="8083" spans="1:2" ht="15">
      <c r="A8083"/>
      <c r="B8083"/>
    </row>
    <row r="8084" spans="1:2" ht="15">
      <c r="A8084"/>
      <c r="B8084"/>
    </row>
    <row r="8085" spans="1:2" ht="15">
      <c r="A8085"/>
      <c r="B8085"/>
    </row>
    <row r="8086" spans="1:2" ht="15">
      <c r="A8086"/>
      <c r="B8086"/>
    </row>
    <row r="8087" spans="1:2" ht="15">
      <c r="A8087"/>
      <c r="B8087"/>
    </row>
    <row r="8088" spans="1:2" ht="15">
      <c r="A8088"/>
      <c r="B8088"/>
    </row>
    <row r="8089" spans="1:2" ht="15">
      <c r="A8089"/>
      <c r="B8089"/>
    </row>
    <row r="8090" spans="1:2" ht="15">
      <c r="A8090"/>
      <c r="B8090"/>
    </row>
    <row r="8091" spans="1:2" ht="15">
      <c r="A8091"/>
      <c r="B8091"/>
    </row>
    <row r="8092" spans="1:2" ht="15">
      <c r="A8092"/>
      <c r="B8092"/>
    </row>
    <row r="8093" spans="1:2" ht="15">
      <c r="A8093"/>
      <c r="B8093"/>
    </row>
    <row r="8094" spans="1:2" ht="15">
      <c r="A8094"/>
      <c r="B8094"/>
    </row>
    <row r="8095" spans="1:2" ht="15">
      <c r="A8095"/>
      <c r="B8095"/>
    </row>
    <row r="8096" spans="1:2" ht="15">
      <c r="A8096"/>
      <c r="B8096"/>
    </row>
    <row r="8097" spans="1:2" ht="15">
      <c r="A8097"/>
      <c r="B8097"/>
    </row>
    <row r="8098" spans="1:2" ht="15">
      <c r="A8098"/>
      <c r="B8098"/>
    </row>
    <row r="8099" spans="1:2" ht="15">
      <c r="A8099"/>
      <c r="B8099"/>
    </row>
    <row r="8100" spans="1:2" ht="15">
      <c r="A8100"/>
      <c r="B8100"/>
    </row>
    <row r="8101" spans="1:2" ht="15">
      <c r="A8101"/>
      <c r="B8101"/>
    </row>
    <row r="8102" spans="1:2" ht="15">
      <c r="A8102"/>
      <c r="B8102"/>
    </row>
    <row r="8103" spans="1:2" ht="15">
      <c r="A8103"/>
      <c r="B8103"/>
    </row>
    <row r="8104" spans="1:2" ht="15">
      <c r="A8104"/>
      <c r="B8104"/>
    </row>
    <row r="8105" spans="1:2" ht="15">
      <c r="A8105"/>
      <c r="B8105"/>
    </row>
    <row r="8106" spans="1:2" ht="15">
      <c r="A8106"/>
      <c r="B8106"/>
    </row>
    <row r="8107" spans="1:2" ht="15">
      <c r="A8107"/>
      <c r="B8107"/>
    </row>
    <row r="8108" spans="1:2" ht="15">
      <c r="A8108"/>
      <c r="B8108"/>
    </row>
    <row r="8109" spans="1:2" ht="15">
      <c r="A8109"/>
      <c r="B8109"/>
    </row>
    <row r="8110" spans="1:2" ht="15">
      <c r="A8110"/>
      <c r="B8110"/>
    </row>
    <row r="8111" spans="1:2" ht="15">
      <c r="A8111"/>
      <c r="B8111"/>
    </row>
    <row r="8112" spans="1:2" ht="15">
      <c r="A8112"/>
      <c r="B8112"/>
    </row>
    <row r="8113" spans="1:2" ht="15">
      <c r="A8113"/>
      <c r="B8113"/>
    </row>
    <row r="8114" spans="1:2" ht="15">
      <c r="A8114"/>
      <c r="B8114"/>
    </row>
    <row r="8115" spans="1:2" ht="15">
      <c r="A8115"/>
      <c r="B8115"/>
    </row>
    <row r="8116" spans="1:2" ht="15">
      <c r="A8116"/>
      <c r="B8116"/>
    </row>
    <row r="8117" spans="1:2" ht="15">
      <c r="A8117"/>
      <c r="B8117"/>
    </row>
    <row r="8118" spans="1:2" ht="15">
      <c r="A8118"/>
      <c r="B8118"/>
    </row>
    <row r="8119" spans="1:2" ht="15">
      <c r="A8119"/>
      <c r="B8119"/>
    </row>
    <row r="8120" spans="1:2" ht="15">
      <c r="A8120"/>
      <c r="B8120"/>
    </row>
    <row r="8121" spans="1:2" ht="15">
      <c r="A8121"/>
      <c r="B8121"/>
    </row>
    <row r="8122" spans="1:2" ht="15">
      <c r="A8122"/>
      <c r="B8122"/>
    </row>
    <row r="8123" spans="1:2" ht="15">
      <c r="A8123"/>
      <c r="B8123"/>
    </row>
    <row r="8124" spans="1:2" ht="15">
      <c r="A8124"/>
      <c r="B8124"/>
    </row>
    <row r="8125" spans="1:2" ht="15">
      <c r="A8125"/>
      <c r="B8125"/>
    </row>
    <row r="8126" spans="1:2" ht="15">
      <c r="A8126"/>
      <c r="B8126"/>
    </row>
    <row r="8127" spans="1:2" ht="15">
      <c r="A8127"/>
      <c r="B8127"/>
    </row>
    <row r="8128" spans="1:2" ht="15">
      <c r="A8128"/>
      <c r="B8128"/>
    </row>
    <row r="8129" spans="1:2" ht="15">
      <c r="A8129"/>
      <c r="B8129"/>
    </row>
    <row r="8130" spans="1:2" ht="15">
      <c r="A8130"/>
      <c r="B8130"/>
    </row>
    <row r="8131" spans="1:2" ht="15">
      <c r="A8131"/>
      <c r="B8131"/>
    </row>
    <row r="8132" spans="1:2" ht="15">
      <c r="A8132"/>
      <c r="B8132"/>
    </row>
    <row r="8133" spans="1:2" ht="15">
      <c r="A8133"/>
      <c r="B8133"/>
    </row>
    <row r="8134" spans="1:2" ht="15">
      <c r="A8134"/>
      <c r="B8134"/>
    </row>
    <row r="8135" spans="1:2" ht="15">
      <c r="A8135"/>
      <c r="B8135"/>
    </row>
    <row r="8136" spans="1:2" ht="15">
      <c r="A8136"/>
      <c r="B8136"/>
    </row>
    <row r="8137" spans="1:2" ht="15">
      <c r="A8137"/>
      <c r="B8137"/>
    </row>
    <row r="8138" spans="1:2" ht="15">
      <c r="A8138"/>
      <c r="B8138"/>
    </row>
    <row r="8139" spans="1:2" ht="15">
      <c r="A8139"/>
      <c r="B8139"/>
    </row>
    <row r="8140" spans="1:2" ht="15">
      <c r="A8140"/>
      <c r="B8140"/>
    </row>
    <row r="8141" spans="1:2" ht="15">
      <c r="A8141"/>
      <c r="B8141"/>
    </row>
    <row r="8142" spans="1:2" ht="15">
      <c r="A8142"/>
      <c r="B8142"/>
    </row>
    <row r="8143" spans="1:2" ht="15">
      <c r="A8143"/>
      <c r="B8143"/>
    </row>
    <row r="8144" spans="1:2" ht="15">
      <c r="A8144"/>
      <c r="B8144"/>
    </row>
    <row r="8145" spans="1:2" ht="15">
      <c r="A8145"/>
      <c r="B8145"/>
    </row>
    <row r="8146" spans="1:2" ht="15">
      <c r="A8146"/>
      <c r="B8146"/>
    </row>
    <row r="8147" spans="1:2" ht="15">
      <c r="A8147"/>
      <c r="B8147"/>
    </row>
    <row r="8148" spans="1:2" ht="15">
      <c r="A8148"/>
      <c r="B8148"/>
    </row>
    <row r="8149" spans="1:2" ht="15">
      <c r="A8149"/>
      <c r="B8149"/>
    </row>
    <row r="8150" spans="1:2" ht="15">
      <c r="A8150"/>
      <c r="B8150"/>
    </row>
    <row r="8151" spans="1:2" ht="15">
      <c r="A8151"/>
      <c r="B8151"/>
    </row>
    <row r="8152" spans="1:2" ht="15">
      <c r="A8152"/>
      <c r="B8152"/>
    </row>
    <row r="8153" spans="1:2" ht="15">
      <c r="A8153"/>
      <c r="B8153"/>
    </row>
    <row r="8154" spans="1:2" ht="15">
      <c r="A8154"/>
      <c r="B8154"/>
    </row>
    <row r="8155" spans="1:2" ht="15">
      <c r="A8155"/>
      <c r="B8155"/>
    </row>
    <row r="8156" spans="1:2" ht="15">
      <c r="A8156"/>
      <c r="B8156"/>
    </row>
    <row r="8157" spans="1:2" ht="15">
      <c r="A8157"/>
      <c r="B8157"/>
    </row>
    <row r="8158" spans="1:2" ht="15">
      <c r="A8158"/>
      <c r="B8158"/>
    </row>
    <row r="8159" spans="1:2" ht="15">
      <c r="A8159"/>
      <c r="B8159"/>
    </row>
    <row r="8160" spans="1:2" ht="15">
      <c r="A8160"/>
      <c r="B8160"/>
    </row>
    <row r="8161" spans="1:2" ht="15">
      <c r="A8161"/>
      <c r="B8161"/>
    </row>
    <row r="8162" spans="1:2" ht="15">
      <c r="A8162"/>
      <c r="B8162"/>
    </row>
    <row r="8163" spans="1:2" ht="15">
      <c r="A8163"/>
      <c r="B8163"/>
    </row>
    <row r="8164" spans="1:2" ht="15">
      <c r="A8164"/>
      <c r="B8164"/>
    </row>
    <row r="8165" spans="1:2" ht="15">
      <c r="A8165"/>
      <c r="B8165"/>
    </row>
    <row r="8166" spans="1:2" ht="15">
      <c r="A8166"/>
      <c r="B8166"/>
    </row>
    <row r="8167" spans="1:2" ht="15">
      <c r="A8167"/>
      <c r="B8167"/>
    </row>
    <row r="8168" spans="1:2" ht="15">
      <c r="A8168"/>
      <c r="B8168"/>
    </row>
    <row r="8169" spans="1:2" ht="15">
      <c r="A8169"/>
      <c r="B8169"/>
    </row>
    <row r="8170" spans="1:2" ht="15">
      <c r="A8170"/>
      <c r="B8170"/>
    </row>
    <row r="8171" spans="1:2" ht="15">
      <c r="A8171"/>
      <c r="B8171"/>
    </row>
    <row r="8172" spans="1:2" ht="15">
      <c r="A8172"/>
      <c r="B8172"/>
    </row>
    <row r="8173" spans="1:2" ht="15">
      <c r="A8173"/>
      <c r="B8173"/>
    </row>
    <row r="8174" spans="1:2" ht="15">
      <c r="A8174"/>
      <c r="B8174"/>
    </row>
    <row r="8175" spans="1:2" ht="15">
      <c r="A8175"/>
      <c r="B8175"/>
    </row>
    <row r="8176" spans="1:2" ht="15">
      <c r="A8176"/>
      <c r="B8176"/>
    </row>
    <row r="8177" spans="1:2" ht="15">
      <c r="A8177"/>
      <c r="B8177"/>
    </row>
    <row r="8178" spans="1:2" ht="15">
      <c r="A8178"/>
      <c r="B8178"/>
    </row>
    <row r="8179" spans="1:2" ht="15">
      <c r="A8179"/>
      <c r="B8179"/>
    </row>
    <row r="8180" spans="1:2" ht="15">
      <c r="A8180"/>
      <c r="B8180"/>
    </row>
    <row r="8181" spans="1:2" ht="15">
      <c r="A8181"/>
      <c r="B8181"/>
    </row>
    <row r="8182" spans="1:2" ht="15">
      <c r="A8182"/>
      <c r="B8182"/>
    </row>
    <row r="8183" spans="1:2" ht="15">
      <c r="A8183"/>
      <c r="B8183"/>
    </row>
    <row r="8184" spans="1:2" ht="15">
      <c r="A8184"/>
      <c r="B8184"/>
    </row>
    <row r="8185" spans="1:2" ht="15">
      <c r="A8185"/>
      <c r="B8185"/>
    </row>
    <row r="8186" spans="1:2" ht="15">
      <c r="A8186"/>
      <c r="B8186"/>
    </row>
    <row r="8187" spans="1:2" ht="15">
      <c r="A8187"/>
      <c r="B8187"/>
    </row>
    <row r="8188" spans="1:2" ht="15">
      <c r="A8188"/>
      <c r="B8188"/>
    </row>
    <row r="8189" spans="1:2" ht="15">
      <c r="A8189"/>
      <c r="B8189"/>
    </row>
    <row r="8190" spans="1:2" ht="15">
      <c r="A8190"/>
      <c r="B8190"/>
    </row>
    <row r="8191" spans="1:2" ht="15">
      <c r="A8191"/>
      <c r="B8191"/>
    </row>
    <row r="8192" spans="1:2" ht="15">
      <c r="A8192"/>
      <c r="B8192"/>
    </row>
    <row r="8193" spans="1:2" ht="15">
      <c r="A8193"/>
      <c r="B8193"/>
    </row>
    <row r="8194" spans="1:2" ht="15">
      <c r="A8194"/>
      <c r="B8194"/>
    </row>
    <row r="8195" spans="1:2" ht="15">
      <c r="A8195"/>
      <c r="B8195"/>
    </row>
    <row r="8196" spans="1:2" ht="15">
      <c r="A8196"/>
      <c r="B8196"/>
    </row>
    <row r="8197" spans="1:2" ht="15">
      <c r="A8197"/>
      <c r="B8197"/>
    </row>
    <row r="8198" spans="1:2" ht="15">
      <c r="A8198"/>
      <c r="B8198"/>
    </row>
    <row r="8199" spans="1:2" ht="15">
      <c r="A8199"/>
      <c r="B8199"/>
    </row>
    <row r="8200" spans="1:2" ht="15">
      <c r="A8200"/>
      <c r="B8200"/>
    </row>
    <row r="8201" spans="1:2" ht="15">
      <c r="A8201"/>
      <c r="B8201"/>
    </row>
    <row r="8202" spans="1:2" ht="15">
      <c r="A8202"/>
      <c r="B8202"/>
    </row>
    <row r="8203" spans="1:2" ht="15">
      <c r="A8203"/>
      <c r="B8203"/>
    </row>
    <row r="8204" spans="1:2" ht="15">
      <c r="A8204"/>
      <c r="B8204"/>
    </row>
    <row r="8205" spans="1:2" ht="15">
      <c r="A8205"/>
      <c r="B8205"/>
    </row>
    <row r="8206" spans="1:2" ht="15">
      <c r="A8206"/>
      <c r="B8206"/>
    </row>
    <row r="8207" spans="1:2" ht="15">
      <c r="A8207"/>
      <c r="B8207"/>
    </row>
    <row r="8208" spans="1:2" ht="15">
      <c r="A8208"/>
      <c r="B8208"/>
    </row>
    <row r="8209" spans="1:2" ht="15">
      <c r="A8209"/>
      <c r="B8209"/>
    </row>
    <row r="8210" spans="1:2" ht="15">
      <c r="A8210"/>
      <c r="B8210"/>
    </row>
    <row r="8211" spans="1:2" ht="15">
      <c r="A8211"/>
      <c r="B8211"/>
    </row>
    <row r="8212" spans="1:2" ht="15">
      <c r="A8212"/>
      <c r="B8212"/>
    </row>
    <row r="8213" spans="1:2" ht="15">
      <c r="A8213"/>
      <c r="B8213"/>
    </row>
    <row r="8214" spans="1:2" ht="15">
      <c r="A8214"/>
      <c r="B8214"/>
    </row>
    <row r="8215" spans="1:2" ht="15">
      <c r="A8215"/>
      <c r="B8215"/>
    </row>
    <row r="8216" spans="1:2" ht="15">
      <c r="A8216"/>
      <c r="B8216"/>
    </row>
    <row r="8217" spans="1:2" ht="15">
      <c r="A8217"/>
      <c r="B8217"/>
    </row>
    <row r="8218" spans="1:2" ht="15">
      <c r="A8218"/>
      <c r="B8218"/>
    </row>
    <row r="8219" spans="1:2" ht="15">
      <c r="A8219"/>
      <c r="B8219"/>
    </row>
    <row r="8220" spans="1:2" ht="15">
      <c r="A8220"/>
      <c r="B8220"/>
    </row>
    <row r="8221" spans="1:2" ht="15">
      <c r="A8221"/>
      <c r="B8221"/>
    </row>
    <row r="8222" spans="1:2" ht="15">
      <c r="A8222"/>
      <c r="B8222"/>
    </row>
    <row r="8223" spans="1:2" ht="15">
      <c r="A8223"/>
      <c r="B8223"/>
    </row>
    <row r="8224" spans="1:2" ht="15">
      <c r="A8224"/>
      <c r="B8224"/>
    </row>
    <row r="8225" spans="1:2" ht="15">
      <c r="A8225"/>
      <c r="B8225"/>
    </row>
    <row r="8226" spans="1:2" ht="15">
      <c r="A8226"/>
      <c r="B8226"/>
    </row>
    <row r="8227" spans="1:2" ht="15">
      <c r="A8227"/>
      <c r="B8227"/>
    </row>
    <row r="8228" spans="1:2" ht="15">
      <c r="A8228"/>
      <c r="B8228"/>
    </row>
    <row r="8229" spans="1:2" ht="15">
      <c r="A8229"/>
      <c r="B8229"/>
    </row>
    <row r="8230" spans="1:2" ht="15">
      <c r="A8230"/>
      <c r="B8230"/>
    </row>
    <row r="8231" spans="1:2" ht="15">
      <c r="A8231"/>
      <c r="B8231"/>
    </row>
    <row r="8232" spans="1:2" ht="15">
      <c r="A8232"/>
      <c r="B8232"/>
    </row>
    <row r="8233" spans="1:2" ht="15">
      <c r="A8233"/>
      <c r="B8233"/>
    </row>
    <row r="8234" spans="1:2" ht="15">
      <c r="A8234"/>
      <c r="B8234"/>
    </row>
    <row r="8235" spans="1:2" ht="15">
      <c r="A8235"/>
      <c r="B8235"/>
    </row>
    <row r="8236" spans="1:2" ht="15">
      <c r="A8236"/>
      <c r="B8236"/>
    </row>
    <row r="8237" spans="1:2" ht="15">
      <c r="A8237"/>
      <c r="B8237"/>
    </row>
    <row r="8238" spans="1:2" ht="15">
      <c r="A8238"/>
      <c r="B8238"/>
    </row>
    <row r="8239" spans="1:2" ht="15">
      <c r="A8239"/>
      <c r="B8239"/>
    </row>
    <row r="8240" spans="1:2" ht="15">
      <c r="A8240"/>
      <c r="B8240"/>
    </row>
    <row r="8241" spans="1:2" ht="15">
      <c r="A8241"/>
      <c r="B8241"/>
    </row>
    <row r="8242" spans="1:2" ht="15">
      <c r="A8242"/>
      <c r="B8242"/>
    </row>
    <row r="8243" spans="1:2" ht="15">
      <c r="A8243"/>
      <c r="B8243"/>
    </row>
    <row r="8244" spans="1:2" ht="15">
      <c r="A8244"/>
      <c r="B8244"/>
    </row>
    <row r="8245" spans="1:2" ht="15">
      <c r="A8245"/>
      <c r="B8245"/>
    </row>
    <row r="8246" spans="1:2" ht="15">
      <c r="A8246"/>
      <c r="B8246"/>
    </row>
    <row r="8247" spans="1:2" ht="15">
      <c r="A8247"/>
      <c r="B8247"/>
    </row>
    <row r="8248" spans="1:2" ht="15">
      <c r="A8248"/>
      <c r="B8248"/>
    </row>
    <row r="8249" spans="1:2" ht="15">
      <c r="A8249"/>
      <c r="B8249"/>
    </row>
    <row r="8250" spans="1:2" ht="15">
      <c r="A8250"/>
      <c r="B8250"/>
    </row>
    <row r="8251" spans="1:2" ht="15">
      <c r="A8251"/>
      <c r="B8251"/>
    </row>
    <row r="8252" spans="1:2" ht="15">
      <c r="A8252"/>
      <c r="B8252"/>
    </row>
    <row r="8253" spans="1:2" ht="15">
      <c r="A8253"/>
      <c r="B8253"/>
    </row>
    <row r="8254" spans="1:2" ht="15">
      <c r="A8254"/>
      <c r="B8254"/>
    </row>
    <row r="8255" spans="1:2" ht="15">
      <c r="A8255"/>
      <c r="B8255"/>
    </row>
    <row r="8256" spans="1:2" ht="15">
      <c r="A8256"/>
      <c r="B8256"/>
    </row>
    <row r="8257" spans="1:2" ht="15">
      <c r="A8257"/>
      <c r="B8257"/>
    </row>
    <row r="8258" spans="1:2" ht="15">
      <c r="A8258"/>
      <c r="B8258"/>
    </row>
    <row r="8259" spans="1:2" ht="15">
      <c r="A8259"/>
      <c r="B8259"/>
    </row>
    <row r="8260" spans="1:2" ht="15">
      <c r="A8260"/>
      <c r="B8260"/>
    </row>
    <row r="8261" spans="1:2" ht="15">
      <c r="A8261"/>
      <c r="B8261"/>
    </row>
    <row r="8262" spans="1:2" ht="15">
      <c r="A8262"/>
      <c r="B8262"/>
    </row>
    <row r="8263" spans="1:2" ht="15">
      <c r="A8263"/>
      <c r="B8263"/>
    </row>
    <row r="8264" spans="1:2" ht="15">
      <c r="A8264"/>
      <c r="B8264"/>
    </row>
    <row r="8265" spans="1:2" ht="15">
      <c r="A8265"/>
      <c r="B8265"/>
    </row>
    <row r="8266" spans="1:2" ht="15">
      <c r="A8266"/>
      <c r="B8266"/>
    </row>
    <row r="8267" spans="1:2" ht="15">
      <c r="A8267"/>
      <c r="B8267"/>
    </row>
    <row r="8268" spans="1:2" ht="15">
      <c r="A8268"/>
      <c r="B8268"/>
    </row>
    <row r="8269" spans="1:2" ht="15">
      <c r="A8269"/>
      <c r="B8269"/>
    </row>
    <row r="8270" spans="1:2" ht="15">
      <c r="A8270"/>
      <c r="B8270"/>
    </row>
    <row r="8271" spans="1:2" ht="15">
      <c r="A8271"/>
      <c r="B8271"/>
    </row>
    <row r="8272" spans="1:2" ht="15">
      <c r="A8272"/>
      <c r="B8272"/>
    </row>
    <row r="8273" spans="1:2" ht="15">
      <c r="A8273"/>
      <c r="B8273"/>
    </row>
    <row r="8274" spans="1:2" ht="15">
      <c r="A8274"/>
      <c r="B8274"/>
    </row>
    <row r="8275" spans="1:2" ht="15">
      <c r="A8275"/>
      <c r="B8275"/>
    </row>
    <row r="8276" spans="1:2" ht="15">
      <c r="A8276"/>
      <c r="B8276"/>
    </row>
    <row r="8277" spans="1:2" ht="15">
      <c r="A8277"/>
      <c r="B8277"/>
    </row>
    <row r="8278" spans="1:2" ht="15">
      <c r="A8278"/>
      <c r="B8278"/>
    </row>
    <row r="8279" spans="1:2" ht="15">
      <c r="A8279"/>
      <c r="B8279"/>
    </row>
    <row r="8280" spans="1:2" ht="15">
      <c r="A8280"/>
      <c r="B8280"/>
    </row>
    <row r="8281" spans="1:2" ht="15">
      <c r="A8281"/>
      <c r="B8281"/>
    </row>
    <row r="8282" spans="1:2" ht="15">
      <c r="A8282"/>
      <c r="B8282"/>
    </row>
    <row r="8283" spans="1:2" ht="15">
      <c r="A8283"/>
      <c r="B8283"/>
    </row>
    <row r="8284" spans="1:2" ht="15">
      <c r="A8284"/>
      <c r="B8284"/>
    </row>
    <row r="8285" spans="1:2" ht="15">
      <c r="A8285"/>
      <c r="B8285"/>
    </row>
    <row r="8286" spans="1:2" ht="15">
      <c r="A8286"/>
      <c r="B8286"/>
    </row>
    <row r="8287" spans="1:2" ht="15">
      <c r="A8287"/>
      <c r="B8287"/>
    </row>
    <row r="8288" spans="1:2" ht="15">
      <c r="A8288"/>
      <c r="B8288"/>
    </row>
    <row r="8289" spans="1:2" ht="15">
      <c r="A8289"/>
      <c r="B8289"/>
    </row>
    <row r="8290" spans="1:2" ht="15">
      <c r="A8290"/>
      <c r="B8290"/>
    </row>
    <row r="8291" spans="1:2" ht="15">
      <c r="A8291"/>
      <c r="B8291"/>
    </row>
    <row r="8292" spans="1:2" ht="15">
      <c r="A8292"/>
      <c r="B8292"/>
    </row>
    <row r="8293" spans="1:2" ht="15">
      <c r="A8293"/>
      <c r="B8293"/>
    </row>
    <row r="8294" spans="1:2" ht="15">
      <c r="A8294"/>
      <c r="B8294"/>
    </row>
    <row r="8295" spans="1:2" ht="15">
      <c r="A8295"/>
      <c r="B8295"/>
    </row>
    <row r="8296" spans="1:2" ht="15">
      <c r="A8296"/>
      <c r="B8296"/>
    </row>
    <row r="8297" spans="1:2" ht="15">
      <c r="A8297"/>
      <c r="B8297"/>
    </row>
    <row r="8298" spans="1:2" ht="15">
      <c r="A8298"/>
      <c r="B8298"/>
    </row>
    <row r="8299" spans="1:2" ht="15">
      <c r="A8299"/>
      <c r="B8299"/>
    </row>
    <row r="8300" spans="1:2" ht="15">
      <c r="A8300"/>
      <c r="B8300"/>
    </row>
    <row r="8301" spans="1:2" ht="15">
      <c r="A8301"/>
      <c r="B8301"/>
    </row>
    <row r="8302" spans="1:2" ht="15">
      <c r="A8302"/>
      <c r="B8302"/>
    </row>
    <row r="8303" spans="1:2" ht="15">
      <c r="A8303"/>
      <c r="B8303"/>
    </row>
    <row r="8304" spans="1:2" ht="15">
      <c r="A8304"/>
      <c r="B8304"/>
    </row>
    <row r="8305" spans="1:2" ht="15">
      <c r="A8305"/>
      <c r="B8305"/>
    </row>
    <row r="8306" spans="1:2" ht="15">
      <c r="A8306"/>
      <c r="B8306"/>
    </row>
    <row r="8307" spans="1:2" ht="15">
      <c r="A8307"/>
      <c r="B8307"/>
    </row>
    <row r="8308" spans="1:2" ht="15">
      <c r="A8308"/>
      <c r="B8308"/>
    </row>
    <row r="8309" spans="1:2" ht="15">
      <c r="A8309"/>
      <c r="B8309"/>
    </row>
    <row r="8310" spans="1:2" ht="15">
      <c r="A8310"/>
      <c r="B8310"/>
    </row>
    <row r="8311" spans="1:2" ht="15">
      <c r="A8311"/>
      <c r="B8311"/>
    </row>
    <row r="8312" spans="1:2" ht="15">
      <c r="A8312"/>
      <c r="B8312"/>
    </row>
    <row r="8313" spans="1:2" ht="15">
      <c r="A8313"/>
      <c r="B8313"/>
    </row>
    <row r="8314" spans="1:2" ht="15">
      <c r="A8314"/>
      <c r="B8314"/>
    </row>
    <row r="8315" spans="1:2" ht="15">
      <c r="A8315"/>
      <c r="B8315"/>
    </row>
    <row r="8316" spans="1:2" ht="15">
      <c r="A8316"/>
      <c r="B8316"/>
    </row>
    <row r="8317" spans="1:2" ht="15">
      <c r="A8317"/>
      <c r="B8317"/>
    </row>
    <row r="8318" spans="1:2" ht="15">
      <c r="A8318"/>
      <c r="B8318"/>
    </row>
    <row r="8319" spans="1:2" ht="15">
      <c r="A8319"/>
      <c r="B8319"/>
    </row>
    <row r="8320" spans="1:2" ht="15">
      <c r="A8320"/>
      <c r="B8320"/>
    </row>
    <row r="8321" spans="1:2" ht="15">
      <c r="A8321"/>
      <c r="B8321"/>
    </row>
    <row r="8322" spans="1:2" ht="15">
      <c r="A8322"/>
      <c r="B8322"/>
    </row>
    <row r="8323" spans="1:2" ht="15">
      <c r="A8323"/>
      <c r="B8323"/>
    </row>
    <row r="8324" spans="1:2" ht="15">
      <c r="A8324"/>
      <c r="B8324"/>
    </row>
    <row r="8325" spans="1:2" ht="15">
      <c r="A8325"/>
      <c r="B8325"/>
    </row>
    <row r="8326" spans="1:2" ht="15">
      <c r="A8326"/>
      <c r="B8326"/>
    </row>
    <row r="8327" spans="1:2" ht="15">
      <c r="A8327"/>
      <c r="B8327"/>
    </row>
    <row r="8328" spans="1:2" ht="15">
      <c r="A8328"/>
      <c r="B8328"/>
    </row>
    <row r="8329" spans="1:2" ht="15">
      <c r="A8329"/>
      <c r="B8329"/>
    </row>
    <row r="8330" spans="1:2" ht="15">
      <c r="A8330"/>
      <c r="B8330"/>
    </row>
    <row r="8331" spans="1:2" ht="15">
      <c r="A8331"/>
      <c r="B8331"/>
    </row>
    <row r="8332" spans="1:2" ht="15">
      <c r="A8332"/>
      <c r="B8332"/>
    </row>
    <row r="8333" spans="1:2" ht="15">
      <c r="A8333"/>
      <c r="B8333"/>
    </row>
    <row r="8334" spans="1:2" ht="15">
      <c r="A8334"/>
      <c r="B8334"/>
    </row>
    <row r="8335" spans="1:2" ht="15">
      <c r="A8335"/>
      <c r="B8335"/>
    </row>
    <row r="8336" spans="1:2" ht="15">
      <c r="A8336"/>
      <c r="B8336"/>
    </row>
    <row r="8337" spans="1:2" ht="15">
      <c r="A8337"/>
      <c r="B8337"/>
    </row>
    <row r="8338" spans="1:2" ht="15">
      <c r="A8338"/>
      <c r="B8338"/>
    </row>
    <row r="8339" spans="1:2" ht="15">
      <c r="A8339"/>
      <c r="B8339"/>
    </row>
    <row r="8340" spans="1:2" ht="15">
      <c r="A8340"/>
      <c r="B8340"/>
    </row>
    <row r="8341" spans="1:2" ht="15">
      <c r="A8341"/>
      <c r="B8341"/>
    </row>
    <row r="8342" spans="1:2" ht="15">
      <c r="A8342"/>
      <c r="B8342"/>
    </row>
    <row r="8343" spans="1:2" ht="15">
      <c r="A8343"/>
      <c r="B8343"/>
    </row>
    <row r="8344" spans="1:2" ht="15">
      <c r="A8344"/>
      <c r="B8344"/>
    </row>
    <row r="8345" spans="1:2" ht="15">
      <c r="A8345"/>
      <c r="B8345"/>
    </row>
    <row r="8346" spans="1:2" ht="15">
      <c r="A8346"/>
      <c r="B8346"/>
    </row>
    <row r="8347" spans="1:2" ht="15">
      <c r="A8347"/>
      <c r="B8347"/>
    </row>
    <row r="8348" spans="1:2" ht="15">
      <c r="A8348"/>
      <c r="B8348"/>
    </row>
    <row r="8349" spans="1:2" ht="15">
      <c r="A8349"/>
      <c r="B8349"/>
    </row>
    <row r="8350" spans="1:2" ht="15">
      <c r="A8350"/>
      <c r="B8350"/>
    </row>
    <row r="8351" spans="1:2" ht="15">
      <c r="A8351"/>
      <c r="B8351"/>
    </row>
    <row r="8352" spans="1:2" ht="15">
      <c r="A8352"/>
      <c r="B8352"/>
    </row>
    <row r="8353" spans="1:2" ht="15">
      <c r="A8353"/>
      <c r="B8353"/>
    </row>
    <row r="8354" spans="1:2" ht="15">
      <c r="A8354"/>
      <c r="B8354"/>
    </row>
    <row r="8355" spans="1:2" ht="15">
      <c r="A8355"/>
      <c r="B8355"/>
    </row>
    <row r="8356" spans="1:2" ht="15">
      <c r="A8356"/>
      <c r="B8356"/>
    </row>
    <row r="8357" spans="1:2" ht="15">
      <c r="A8357"/>
      <c r="B8357"/>
    </row>
    <row r="8358" spans="1:2" ht="15">
      <c r="A8358"/>
      <c r="B8358"/>
    </row>
    <row r="8359" spans="1:2" ht="15">
      <c r="A8359"/>
      <c r="B8359"/>
    </row>
    <row r="8360" spans="1:2" ht="15">
      <c r="A8360"/>
      <c r="B8360"/>
    </row>
    <row r="8361" spans="1:2" ht="15">
      <c r="A8361"/>
      <c r="B8361"/>
    </row>
    <row r="8362" spans="1:2" ht="15">
      <c r="A8362"/>
      <c r="B8362"/>
    </row>
    <row r="8363" spans="1:2" ht="15">
      <c r="A8363"/>
      <c r="B8363"/>
    </row>
    <row r="8364" spans="1:2" ht="15">
      <c r="A8364"/>
      <c r="B8364"/>
    </row>
    <row r="8365" spans="1:2" ht="15">
      <c r="A8365"/>
      <c r="B8365"/>
    </row>
    <row r="8366" spans="1:2" ht="15">
      <c r="A8366"/>
      <c r="B8366"/>
    </row>
    <row r="8367" spans="1:2" ht="15">
      <c r="A8367"/>
      <c r="B8367"/>
    </row>
    <row r="8368" spans="1:2" ht="15">
      <c r="A8368"/>
      <c r="B8368"/>
    </row>
    <row r="8369" spans="1:2" ht="15">
      <c r="A8369"/>
      <c r="B8369"/>
    </row>
    <row r="8370" spans="1:2" ht="15">
      <c r="A8370"/>
      <c r="B8370"/>
    </row>
    <row r="8371" spans="1:2" ht="15">
      <c r="A8371"/>
      <c r="B8371"/>
    </row>
    <row r="8372" spans="1:2" ht="15">
      <c r="A8372"/>
      <c r="B8372"/>
    </row>
    <row r="8373" spans="1:2" ht="15">
      <c r="A8373"/>
      <c r="B8373"/>
    </row>
    <row r="8374" spans="1:2" ht="15">
      <c r="A8374"/>
      <c r="B8374"/>
    </row>
    <row r="8375" spans="1:2" ht="15">
      <c r="A8375"/>
      <c r="B8375"/>
    </row>
    <row r="8376" spans="1:2" ht="15">
      <c r="A8376"/>
      <c r="B8376"/>
    </row>
    <row r="8377" spans="1:2" ht="15">
      <c r="A8377"/>
      <c r="B8377"/>
    </row>
    <row r="8378" spans="1:2" ht="15">
      <c r="A8378"/>
      <c r="B8378"/>
    </row>
    <row r="8379" spans="1:2" ht="15">
      <c r="A8379"/>
      <c r="B8379"/>
    </row>
    <row r="8380" spans="1:2" ht="15">
      <c r="A8380"/>
      <c r="B8380"/>
    </row>
    <row r="8381" spans="1:2" ht="15">
      <c r="A8381"/>
      <c r="B8381"/>
    </row>
    <row r="8382" spans="1:2" ht="15">
      <c r="A8382"/>
      <c r="B8382"/>
    </row>
    <row r="8383" spans="1:2" ht="15">
      <c r="A8383"/>
      <c r="B8383"/>
    </row>
    <row r="8384" spans="1:2" ht="15">
      <c r="A8384"/>
      <c r="B8384"/>
    </row>
    <row r="8385" spans="1:2" ht="15">
      <c r="A8385"/>
      <c r="B8385"/>
    </row>
    <row r="8386" spans="1:2" ht="15">
      <c r="A8386"/>
      <c r="B8386"/>
    </row>
    <row r="8387" spans="1:2" ht="15">
      <c r="A8387"/>
      <c r="B8387"/>
    </row>
    <row r="8388" spans="1:2" ht="15">
      <c r="A8388"/>
      <c r="B8388"/>
    </row>
    <row r="8389" spans="1:2" ht="15">
      <c r="A8389"/>
      <c r="B8389"/>
    </row>
    <row r="8390" spans="1:2" ht="15">
      <c r="A8390"/>
      <c r="B8390"/>
    </row>
    <row r="8391" spans="1:2" ht="15">
      <c r="A8391"/>
      <c r="B8391"/>
    </row>
    <row r="8392" spans="1:2" ht="15">
      <c r="A8392"/>
      <c r="B8392"/>
    </row>
    <row r="8393" spans="1:2" ht="15">
      <c r="A8393"/>
      <c r="B8393"/>
    </row>
    <row r="8394" spans="1:2" ht="15">
      <c r="A8394"/>
      <c r="B8394"/>
    </row>
    <row r="8395" spans="1:2" ht="15">
      <c r="A8395"/>
      <c r="B8395"/>
    </row>
    <row r="8396" spans="1:2" ht="15">
      <c r="A8396"/>
      <c r="B8396"/>
    </row>
    <row r="8397" spans="1:2" ht="15">
      <c r="A8397"/>
      <c r="B8397"/>
    </row>
    <row r="8398" spans="1:2" ht="15">
      <c r="A8398"/>
      <c r="B8398"/>
    </row>
    <row r="8399" spans="1:2" ht="15">
      <c r="A8399"/>
      <c r="B8399"/>
    </row>
    <row r="8400" spans="1:2" ht="15">
      <c r="A8400"/>
      <c r="B8400"/>
    </row>
    <row r="8401" spans="1:2" ht="15">
      <c r="A8401"/>
      <c r="B8401"/>
    </row>
    <row r="8402" spans="1:2" ht="15">
      <c r="A8402"/>
      <c r="B8402"/>
    </row>
    <row r="8403" spans="1:2" ht="15">
      <c r="A8403"/>
      <c r="B8403"/>
    </row>
    <row r="8404" spans="1:2" ht="15">
      <c r="A8404"/>
      <c r="B8404"/>
    </row>
    <row r="8405" spans="1:2" ht="15">
      <c r="A8405"/>
      <c r="B8405"/>
    </row>
    <row r="8406" spans="1:2" ht="15">
      <c r="A8406"/>
      <c r="B8406"/>
    </row>
    <row r="8407" spans="1:2" ht="15">
      <c r="A8407"/>
      <c r="B8407"/>
    </row>
    <row r="8408" spans="1:2" ht="15">
      <c r="A8408"/>
      <c r="B8408"/>
    </row>
    <row r="8409" spans="1:2" ht="15">
      <c r="A8409"/>
      <c r="B8409"/>
    </row>
    <row r="8410" spans="1:2" ht="15">
      <c r="A8410"/>
      <c r="B8410"/>
    </row>
    <row r="8411" spans="1:2" ht="15">
      <c r="A8411"/>
      <c r="B8411"/>
    </row>
    <row r="8412" spans="1:2" ht="15">
      <c r="A8412"/>
      <c r="B8412"/>
    </row>
    <row r="8413" spans="1:2" ht="15">
      <c r="A8413"/>
      <c r="B8413"/>
    </row>
    <row r="8414" spans="1:2" ht="15">
      <c r="A8414"/>
      <c r="B8414"/>
    </row>
    <row r="8415" spans="1:2" ht="15">
      <c r="A8415"/>
      <c r="B8415"/>
    </row>
    <row r="8416" spans="1:2" ht="15">
      <c r="A8416"/>
      <c r="B8416"/>
    </row>
    <row r="8417" spans="1:2" ht="15">
      <c r="A8417"/>
      <c r="B8417"/>
    </row>
    <row r="8418" spans="1:2" ht="15">
      <c r="A8418"/>
      <c r="B8418"/>
    </row>
    <row r="8419" spans="1:2" ht="15">
      <c r="A8419"/>
      <c r="B8419"/>
    </row>
    <row r="8420" spans="1:2" ht="15">
      <c r="A8420"/>
      <c r="B8420"/>
    </row>
    <row r="8421" spans="1:2" ht="15">
      <c r="A8421"/>
      <c r="B8421"/>
    </row>
    <row r="8422" spans="1:2" ht="15">
      <c r="A8422"/>
      <c r="B8422"/>
    </row>
    <row r="8423" spans="1:2" ht="15">
      <c r="A8423"/>
      <c r="B8423"/>
    </row>
    <row r="8424" spans="1:2" ht="15">
      <c r="A8424"/>
      <c r="B8424"/>
    </row>
    <row r="8425" spans="1:2" ht="15">
      <c r="A8425"/>
      <c r="B8425"/>
    </row>
    <row r="8426" spans="1:2" ht="15">
      <c r="A8426"/>
      <c r="B8426"/>
    </row>
    <row r="8427" spans="1:2" ht="15">
      <c r="A8427"/>
      <c r="B8427"/>
    </row>
    <row r="8428" spans="1:2" ht="15">
      <c r="A8428"/>
      <c r="B8428"/>
    </row>
    <row r="8429" spans="1:2" ht="15">
      <c r="A8429"/>
      <c r="B8429"/>
    </row>
    <row r="8430" spans="1:2" ht="15">
      <c r="A8430"/>
      <c r="B8430"/>
    </row>
    <row r="8431" spans="1:2" ht="15">
      <c r="A8431"/>
      <c r="B8431"/>
    </row>
    <row r="8432" spans="1:2" ht="15">
      <c r="A8432"/>
      <c r="B8432"/>
    </row>
    <row r="8433" spans="1:2" ht="15">
      <c r="A8433"/>
      <c r="B8433"/>
    </row>
    <row r="8434" spans="1:2" ht="15">
      <c r="A8434"/>
      <c r="B8434"/>
    </row>
    <row r="8435" spans="1:2" ht="15">
      <c r="A8435"/>
      <c r="B8435"/>
    </row>
    <row r="8436" spans="1:2" ht="15">
      <c r="A8436"/>
      <c r="B8436"/>
    </row>
    <row r="8437" spans="1:2" ht="15">
      <c r="A8437"/>
      <c r="B8437"/>
    </row>
    <row r="8438" spans="1:2" ht="15">
      <c r="A8438"/>
      <c r="B8438"/>
    </row>
    <row r="8439" spans="1:2" ht="15">
      <c r="A8439"/>
      <c r="B8439"/>
    </row>
    <row r="8440" spans="1:2" ht="15">
      <c r="A8440"/>
      <c r="B8440"/>
    </row>
    <row r="8441" spans="1:2" ht="15">
      <c r="A8441"/>
      <c r="B8441"/>
    </row>
    <row r="8442" spans="1:2" ht="15">
      <c r="A8442"/>
      <c r="B8442"/>
    </row>
    <row r="8443" spans="1:2" ht="15">
      <c r="A8443"/>
      <c r="B8443"/>
    </row>
    <row r="8444" spans="1:2" ht="15">
      <c r="A8444"/>
      <c r="B8444"/>
    </row>
    <row r="8445" spans="1:2" ht="15">
      <c r="A8445"/>
      <c r="B8445"/>
    </row>
    <row r="8446" spans="1:2" ht="15">
      <c r="A8446"/>
      <c r="B8446"/>
    </row>
    <row r="8447" spans="1:2" ht="15">
      <c r="A8447"/>
      <c r="B8447"/>
    </row>
    <row r="8448" spans="1:2" ht="15">
      <c r="A8448"/>
      <c r="B8448"/>
    </row>
    <row r="8449" spans="1:2" ht="15">
      <c r="A8449"/>
      <c r="B8449"/>
    </row>
    <row r="8450" spans="1:2" ht="15">
      <c r="A8450"/>
      <c r="B8450"/>
    </row>
    <row r="8451" spans="1:2" ht="15">
      <c r="A8451"/>
      <c r="B8451"/>
    </row>
    <row r="8452" spans="1:2" ht="15">
      <c r="A8452"/>
      <c r="B8452"/>
    </row>
    <row r="8453" spans="1:2" ht="15">
      <c r="A8453"/>
      <c r="B8453"/>
    </row>
    <row r="8454" spans="1:2" ht="15">
      <c r="A8454"/>
      <c r="B8454"/>
    </row>
    <row r="8455" spans="1:2" ht="15">
      <c r="A8455"/>
      <c r="B8455"/>
    </row>
    <row r="8456" spans="1:2" ht="15">
      <c r="A8456"/>
      <c r="B8456"/>
    </row>
    <row r="8457" spans="1:2" ht="15">
      <c r="A8457"/>
      <c r="B8457"/>
    </row>
    <row r="8458" spans="1:2" ht="15">
      <c r="A8458"/>
      <c r="B8458"/>
    </row>
    <row r="8459" spans="1:2" ht="15">
      <c r="A8459"/>
      <c r="B8459"/>
    </row>
    <row r="8460" spans="1:2" ht="15">
      <c r="A8460"/>
      <c r="B8460"/>
    </row>
    <row r="8461" spans="1:2" ht="15">
      <c r="A8461"/>
      <c r="B8461"/>
    </row>
    <row r="8462" spans="1:2" ht="15">
      <c r="A8462"/>
      <c r="B8462"/>
    </row>
    <row r="8463" spans="1:2" ht="15">
      <c r="A8463"/>
      <c r="B8463"/>
    </row>
    <row r="8464" spans="1:2" ht="15">
      <c r="A8464"/>
      <c r="B8464"/>
    </row>
    <row r="8465" spans="1:2" ht="15">
      <c r="A8465"/>
      <c r="B8465"/>
    </row>
    <row r="8466" spans="1:2" ht="15">
      <c r="A8466"/>
      <c r="B8466"/>
    </row>
    <row r="8467" spans="1:2" ht="15">
      <c r="A8467"/>
      <c r="B8467"/>
    </row>
    <row r="8468" spans="1:2" ht="15">
      <c r="A8468"/>
      <c r="B8468"/>
    </row>
    <row r="8469" spans="1:2" ht="15">
      <c r="A8469"/>
      <c r="B8469"/>
    </row>
    <row r="8470" spans="1:2" ht="15">
      <c r="A8470"/>
      <c r="B8470"/>
    </row>
    <row r="8471" spans="1:2" ht="15">
      <c r="A8471"/>
      <c r="B8471"/>
    </row>
    <row r="8472" spans="1:2" ht="15">
      <c r="A8472"/>
      <c r="B8472"/>
    </row>
    <row r="8473" spans="1:2" ht="15">
      <c r="A8473"/>
      <c r="B8473"/>
    </row>
    <row r="8474" spans="1:2" ht="15">
      <c r="A8474"/>
      <c r="B8474"/>
    </row>
    <row r="8475" spans="1:2" ht="15">
      <c r="A8475"/>
      <c r="B8475"/>
    </row>
    <row r="8476" spans="1:2" ht="15">
      <c r="A8476"/>
      <c r="B8476"/>
    </row>
    <row r="8477" spans="1:2" ht="15">
      <c r="A8477"/>
      <c r="B8477"/>
    </row>
    <row r="8478" spans="1:2" ht="15">
      <c r="A8478"/>
      <c r="B8478"/>
    </row>
    <row r="8479" spans="1:2" ht="15">
      <c r="A8479"/>
      <c r="B8479"/>
    </row>
    <row r="8480" spans="1:2" ht="15">
      <c r="A8480"/>
      <c r="B8480"/>
    </row>
    <row r="8481" spans="1:2" ht="15">
      <c r="A8481"/>
      <c r="B8481"/>
    </row>
    <row r="8482" spans="1:2" ht="15">
      <c r="A8482"/>
      <c r="B8482"/>
    </row>
    <row r="8483" spans="1:2" ht="15">
      <c r="A8483"/>
      <c r="B8483"/>
    </row>
    <row r="8484" spans="1:2" ht="15">
      <c r="A8484"/>
      <c r="B8484"/>
    </row>
    <row r="8485" spans="1:2" ht="15">
      <c r="A8485"/>
      <c r="B8485"/>
    </row>
    <row r="8486" spans="1:2" ht="15">
      <c r="A8486"/>
      <c r="B8486"/>
    </row>
    <row r="8487" spans="1:2" ht="15">
      <c r="A8487"/>
      <c r="B8487"/>
    </row>
    <row r="8488" spans="1:2" ht="15">
      <c r="A8488"/>
      <c r="B8488"/>
    </row>
    <row r="8489" spans="1:2" ht="15">
      <c r="A8489"/>
      <c r="B8489"/>
    </row>
    <row r="8490" spans="1:2" ht="15">
      <c r="A8490"/>
      <c r="B8490"/>
    </row>
    <row r="8491" spans="1:2" ht="15">
      <c r="A8491"/>
      <c r="B8491"/>
    </row>
    <row r="8492" spans="1:2" ht="15">
      <c r="A8492"/>
      <c r="B8492"/>
    </row>
    <row r="8493" spans="1:2" ht="15">
      <c r="A8493"/>
      <c r="B8493"/>
    </row>
    <row r="8494" spans="1:2" ht="15">
      <c r="A8494"/>
      <c r="B8494"/>
    </row>
    <row r="8495" spans="1:2" ht="15">
      <c r="A8495"/>
      <c r="B8495"/>
    </row>
    <row r="8496" spans="1:2" ht="15">
      <c r="A8496"/>
      <c r="B8496"/>
    </row>
    <row r="8497" spans="1:2" ht="15">
      <c r="A8497"/>
      <c r="B8497"/>
    </row>
    <row r="8498" spans="1:2" ht="15">
      <c r="A8498"/>
      <c r="B8498"/>
    </row>
    <row r="8499" spans="1:2" ht="15">
      <c r="A8499"/>
      <c r="B8499"/>
    </row>
    <row r="8500" spans="1:2" ht="15">
      <c r="A8500"/>
      <c r="B8500"/>
    </row>
    <row r="8501" spans="1:2" ht="15">
      <c r="A8501"/>
      <c r="B8501"/>
    </row>
    <row r="8502" spans="1:2" ht="15">
      <c r="A8502"/>
      <c r="B8502"/>
    </row>
    <row r="8503" spans="1:2" ht="15">
      <c r="A8503"/>
      <c r="B8503"/>
    </row>
    <row r="8504" spans="1:2" ht="15">
      <c r="A8504"/>
      <c r="B8504"/>
    </row>
    <row r="8505" spans="1:2" ht="15">
      <c r="A8505"/>
      <c r="B8505"/>
    </row>
    <row r="8506" spans="1:2" ht="15">
      <c r="A8506"/>
      <c r="B8506"/>
    </row>
    <row r="8507" spans="1:2" ht="15">
      <c r="A8507"/>
      <c r="B8507"/>
    </row>
    <row r="8508" spans="1:2" ht="15">
      <c r="A8508"/>
      <c r="B8508"/>
    </row>
    <row r="8509" spans="1:2" ht="15">
      <c r="A8509"/>
      <c r="B8509"/>
    </row>
    <row r="8510" spans="1:2" ht="15">
      <c r="A8510"/>
      <c r="B8510"/>
    </row>
    <row r="8511" spans="1:2" ht="15">
      <c r="A8511"/>
      <c r="B8511"/>
    </row>
    <row r="8512" spans="1:2" ht="15">
      <c r="A8512"/>
      <c r="B8512"/>
    </row>
    <row r="8513" spans="1:2" ht="15">
      <c r="A8513"/>
      <c r="B8513"/>
    </row>
    <row r="8514" spans="1:2" ht="15">
      <c r="A8514"/>
      <c r="B8514"/>
    </row>
    <row r="8515" spans="1:2" ht="15">
      <c r="A8515"/>
      <c r="B8515"/>
    </row>
    <row r="8516" spans="1:2" ht="15">
      <c r="A8516"/>
      <c r="B8516"/>
    </row>
    <row r="8517" spans="1:2" ht="15">
      <c r="A8517"/>
      <c r="B8517"/>
    </row>
    <row r="8518" spans="1:2" ht="15">
      <c r="A8518"/>
      <c r="B8518"/>
    </row>
    <row r="8519" spans="1:2" ht="15">
      <c r="A8519"/>
      <c r="B8519"/>
    </row>
    <row r="8520" spans="1:2" ht="15">
      <c r="A8520"/>
      <c r="B8520"/>
    </row>
    <row r="8521" spans="1:2" ht="15">
      <c r="A8521"/>
      <c r="B8521"/>
    </row>
    <row r="8522" spans="1:2" ht="15">
      <c r="A8522"/>
      <c r="B8522"/>
    </row>
    <row r="8523" spans="1:2" ht="15">
      <c r="A8523"/>
      <c r="B8523"/>
    </row>
    <row r="8524" spans="1:2" ht="15">
      <c r="A8524"/>
      <c r="B8524"/>
    </row>
    <row r="8525" spans="1:2" ht="15">
      <c r="A8525"/>
      <c r="B8525"/>
    </row>
    <row r="8526" spans="1:2" ht="15">
      <c r="A8526"/>
      <c r="B8526"/>
    </row>
    <row r="8527" spans="1:2" ht="15">
      <c r="A8527"/>
      <c r="B8527"/>
    </row>
    <row r="8528" spans="1:2" ht="15">
      <c r="A8528"/>
      <c r="B8528"/>
    </row>
    <row r="8529" spans="1:2" ht="15">
      <c r="A8529"/>
      <c r="B8529"/>
    </row>
    <row r="8530" spans="1:2" ht="15">
      <c r="A8530"/>
      <c r="B8530"/>
    </row>
    <row r="8531" spans="1:2" ht="15">
      <c r="A8531"/>
      <c r="B8531"/>
    </row>
    <row r="8532" spans="1:2" ht="15">
      <c r="A8532"/>
      <c r="B8532"/>
    </row>
    <row r="8533" spans="1:2" ht="15">
      <c r="A8533"/>
      <c r="B8533"/>
    </row>
    <row r="8534" spans="1:2" ht="15">
      <c r="A8534"/>
      <c r="B8534"/>
    </row>
    <row r="8535" spans="1:2" ht="15">
      <c r="A8535"/>
      <c r="B8535"/>
    </row>
    <row r="8536" spans="1:2" ht="15">
      <c r="A8536"/>
      <c r="B8536"/>
    </row>
    <row r="8537" spans="1:2" ht="15">
      <c r="A8537"/>
      <c r="B8537"/>
    </row>
    <row r="8538" spans="1:2" ht="15">
      <c r="A8538"/>
      <c r="B8538"/>
    </row>
    <row r="8539" spans="1:2" ht="15">
      <c r="A8539"/>
      <c r="B8539"/>
    </row>
    <row r="8540" spans="1:2" ht="15">
      <c r="A8540"/>
      <c r="B8540"/>
    </row>
    <row r="8541" spans="1:2" ht="15">
      <c r="A8541"/>
      <c r="B8541"/>
    </row>
    <row r="8542" spans="1:2" ht="15">
      <c r="A8542"/>
      <c r="B8542"/>
    </row>
    <row r="8543" spans="1:2" ht="15">
      <c r="A8543"/>
      <c r="B8543"/>
    </row>
    <row r="8544" spans="1:2" ht="15">
      <c r="A8544"/>
      <c r="B8544"/>
    </row>
    <row r="8545" spans="1:2" ht="15">
      <c r="A8545"/>
      <c r="B8545"/>
    </row>
    <row r="8546" spans="1:2" ht="15">
      <c r="A8546"/>
      <c r="B8546"/>
    </row>
    <row r="8547" spans="1:2" ht="15">
      <c r="A8547"/>
      <c r="B8547"/>
    </row>
    <row r="8548" spans="1:2" ht="15">
      <c r="A8548"/>
      <c r="B8548"/>
    </row>
    <row r="8549" spans="1:2" ht="15">
      <c r="A8549"/>
      <c r="B8549"/>
    </row>
    <row r="8550" spans="1:2" ht="15">
      <c r="A8550"/>
      <c r="B8550"/>
    </row>
    <row r="8551" spans="1:2" ht="15">
      <c r="A8551"/>
      <c r="B8551"/>
    </row>
    <row r="8552" spans="1:2" ht="15">
      <c r="A8552"/>
      <c r="B8552"/>
    </row>
    <row r="8553" spans="1:2" ht="15">
      <c r="A8553"/>
      <c r="B8553"/>
    </row>
    <row r="8554" spans="1:2" ht="15">
      <c r="A8554"/>
      <c r="B8554"/>
    </row>
    <row r="8555" spans="1:2" ht="15">
      <c r="A8555"/>
      <c r="B8555"/>
    </row>
    <row r="8556" spans="1:2" ht="15">
      <c r="A8556"/>
      <c r="B8556"/>
    </row>
    <row r="8557" spans="1:2" ht="15">
      <c r="A8557"/>
      <c r="B8557"/>
    </row>
    <row r="8558" spans="1:2" ht="15">
      <c r="A8558"/>
      <c r="B8558"/>
    </row>
    <row r="8559" spans="1:2" ht="15">
      <c r="A8559"/>
      <c r="B8559"/>
    </row>
    <row r="8560" spans="1:2" ht="15">
      <c r="A8560"/>
      <c r="B8560"/>
    </row>
    <row r="8561" spans="1:2" ht="15">
      <c r="A8561"/>
      <c r="B8561"/>
    </row>
    <row r="8562" spans="1:2" ht="15">
      <c r="A8562"/>
      <c r="B8562"/>
    </row>
    <row r="8563" spans="1:2" ht="15">
      <c r="A8563"/>
      <c r="B8563"/>
    </row>
    <row r="8564" spans="1:2" ht="15">
      <c r="A8564"/>
      <c r="B8564"/>
    </row>
    <row r="8565" spans="1:2" ht="15">
      <c r="A8565"/>
      <c r="B8565"/>
    </row>
    <row r="8566" spans="1:2" ht="15">
      <c r="A8566"/>
      <c r="B8566"/>
    </row>
    <row r="8567" spans="1:2" ht="15">
      <c r="A8567"/>
      <c r="B8567"/>
    </row>
    <row r="8568" spans="1:2" ht="15">
      <c r="A8568"/>
      <c r="B8568"/>
    </row>
    <row r="8569" spans="1:2" ht="15">
      <c r="A8569"/>
      <c r="B8569"/>
    </row>
    <row r="8570" spans="1:2" ht="15">
      <c r="A8570"/>
      <c r="B8570"/>
    </row>
    <row r="8571" spans="1:2" ht="15">
      <c r="A8571"/>
      <c r="B8571"/>
    </row>
    <row r="8572" spans="1:2" ht="15">
      <c r="A8572"/>
      <c r="B8572"/>
    </row>
    <row r="8573" spans="1:2" ht="15">
      <c r="A8573"/>
      <c r="B8573"/>
    </row>
    <row r="8574" spans="1:2" ht="15">
      <c r="A8574"/>
      <c r="B8574"/>
    </row>
    <row r="8575" spans="1:2" ht="15">
      <c r="A8575"/>
      <c r="B8575"/>
    </row>
    <row r="8576" spans="1:2" ht="15">
      <c r="A8576"/>
      <c r="B8576"/>
    </row>
    <row r="8577" spans="1:2" ht="15">
      <c r="A8577"/>
      <c r="B8577"/>
    </row>
    <row r="8578" spans="1:2" ht="15">
      <c r="A8578"/>
      <c r="B8578"/>
    </row>
    <row r="8579" spans="1:2" ht="15">
      <c r="A8579"/>
      <c r="B8579"/>
    </row>
    <row r="8580" spans="1:2" ht="15">
      <c r="A8580"/>
      <c r="B8580"/>
    </row>
    <row r="8581" spans="1:2" ht="15">
      <c r="A8581"/>
      <c r="B8581"/>
    </row>
    <row r="8582" spans="1:2" ht="15">
      <c r="A8582"/>
      <c r="B8582"/>
    </row>
    <row r="8583" spans="1:2" ht="15">
      <c r="A8583"/>
      <c r="B8583"/>
    </row>
    <row r="8584" spans="1:2" ht="15">
      <c r="A8584"/>
      <c r="B8584"/>
    </row>
    <row r="8585" spans="1:2" ht="15">
      <c r="A8585"/>
      <c r="B8585"/>
    </row>
    <row r="8586" spans="1:2" ht="15">
      <c r="A8586"/>
      <c r="B8586"/>
    </row>
    <row r="8587" spans="1:2" ht="15">
      <c r="A8587"/>
      <c r="B8587"/>
    </row>
    <row r="8588" spans="1:2" ht="15">
      <c r="A8588"/>
      <c r="B8588"/>
    </row>
    <row r="8589" spans="1:2" ht="15">
      <c r="A8589"/>
      <c r="B8589"/>
    </row>
    <row r="8590" spans="1:2" ht="15">
      <c r="A8590"/>
      <c r="B8590"/>
    </row>
    <row r="8591" spans="1:2" ht="15">
      <c r="A8591"/>
      <c r="B8591"/>
    </row>
    <row r="8592" spans="1:2" ht="15">
      <c r="A8592"/>
      <c r="B8592"/>
    </row>
    <row r="8593" spans="1:2" ht="15">
      <c r="A8593"/>
      <c r="B8593"/>
    </row>
    <row r="8594" spans="1:2" ht="15">
      <c r="A8594"/>
      <c r="B8594"/>
    </row>
    <row r="8595" spans="1:2" ht="15">
      <c r="A8595"/>
      <c r="B8595"/>
    </row>
    <row r="8596" spans="1:2" ht="15">
      <c r="A8596"/>
      <c r="B8596"/>
    </row>
    <row r="8597" spans="1:2" ht="15">
      <c r="A8597"/>
      <c r="B8597"/>
    </row>
    <row r="8598" spans="1:2" ht="15">
      <c r="A8598"/>
      <c r="B8598"/>
    </row>
    <row r="8599" spans="1:2" ht="15">
      <c r="A8599"/>
      <c r="B8599"/>
    </row>
    <row r="8600" spans="1:2" ht="15">
      <c r="A8600"/>
      <c r="B8600"/>
    </row>
    <row r="8601" spans="1:2" ht="15">
      <c r="A8601"/>
      <c r="B8601"/>
    </row>
    <row r="8602" spans="1:2" ht="15">
      <c r="A8602"/>
      <c r="B8602"/>
    </row>
    <row r="8603" spans="1:2" ht="15">
      <c r="A8603"/>
      <c r="B8603"/>
    </row>
    <row r="8604" spans="1:2" ht="15">
      <c r="A8604"/>
      <c r="B8604"/>
    </row>
    <row r="8605" spans="1:2" ht="15">
      <c r="A8605"/>
      <c r="B8605"/>
    </row>
    <row r="8606" spans="1:2" ht="15">
      <c r="A8606"/>
      <c r="B8606"/>
    </row>
    <row r="8607" spans="1:2" ht="15">
      <c r="A8607"/>
      <c r="B8607"/>
    </row>
    <row r="8608" spans="1:2" ht="15">
      <c r="A8608"/>
      <c r="B8608"/>
    </row>
    <row r="8609" spans="1:2" ht="15">
      <c r="A8609"/>
      <c r="B8609"/>
    </row>
    <row r="8610" spans="1:2" ht="15">
      <c r="A8610"/>
      <c r="B8610"/>
    </row>
    <row r="8611" spans="1:2" ht="15">
      <c r="A8611"/>
      <c r="B8611"/>
    </row>
    <row r="8612" spans="1:2" ht="15">
      <c r="A8612"/>
      <c r="B8612"/>
    </row>
    <row r="8613" spans="1:2" ht="15">
      <c r="A8613"/>
      <c r="B8613"/>
    </row>
    <row r="8614" spans="1:2" ht="15">
      <c r="A8614"/>
      <c r="B8614"/>
    </row>
    <row r="8615" spans="1:2" ht="15">
      <c r="A8615"/>
      <c r="B8615"/>
    </row>
    <row r="8616" spans="1:2" ht="15">
      <c r="A8616"/>
      <c r="B8616"/>
    </row>
    <row r="8617" spans="1:2" ht="15">
      <c r="A8617"/>
      <c r="B8617"/>
    </row>
    <row r="8618" spans="1:2" ht="15">
      <c r="A8618"/>
      <c r="B8618"/>
    </row>
    <row r="8619" spans="1:2" ht="15">
      <c r="A8619"/>
      <c r="B8619"/>
    </row>
    <row r="8620" spans="1:2" ht="15">
      <c r="A8620"/>
      <c r="B8620"/>
    </row>
    <row r="8621" spans="1:2" ht="15">
      <c r="A8621"/>
      <c r="B8621"/>
    </row>
    <row r="8622" spans="1:2" ht="15">
      <c r="A8622"/>
      <c r="B8622"/>
    </row>
    <row r="8623" spans="1:2" ht="15">
      <c r="A8623"/>
      <c r="B8623"/>
    </row>
    <row r="8624" spans="1:2" ht="15">
      <c r="A8624"/>
      <c r="B8624"/>
    </row>
    <row r="8625" spans="1:2" ht="15">
      <c r="A8625"/>
      <c r="B8625"/>
    </row>
    <row r="8626" spans="1:2" ht="15">
      <c r="A8626"/>
      <c r="B8626"/>
    </row>
    <row r="8627" spans="1:2" ht="15">
      <c r="A8627"/>
      <c r="B8627"/>
    </row>
    <row r="8628" spans="1:2" ht="15">
      <c r="A8628"/>
      <c r="B8628"/>
    </row>
    <row r="8629" spans="1:2" ht="15">
      <c r="A8629"/>
      <c r="B8629"/>
    </row>
    <row r="8630" spans="1:2" ht="15">
      <c r="A8630"/>
      <c r="B8630"/>
    </row>
    <row r="8631" spans="1:2" ht="15">
      <c r="A8631"/>
      <c r="B8631"/>
    </row>
    <row r="8632" spans="1:2" ht="15">
      <c r="A8632"/>
      <c r="B8632"/>
    </row>
    <row r="8633" spans="1:2" ht="15">
      <c r="A8633"/>
      <c r="B8633"/>
    </row>
    <row r="8634" spans="1:2" ht="15">
      <c r="A8634"/>
      <c r="B8634"/>
    </row>
    <row r="8635" spans="1:2" ht="15">
      <c r="A8635"/>
      <c r="B8635"/>
    </row>
    <row r="8636" spans="1:2" ht="15">
      <c r="A8636"/>
      <c r="B8636"/>
    </row>
    <row r="8637" spans="1:2" ht="15">
      <c r="A8637"/>
      <c r="B8637"/>
    </row>
    <row r="8638" spans="1:2" ht="15">
      <c r="A8638"/>
      <c r="B8638"/>
    </row>
    <row r="8639" spans="1:2" ht="15">
      <c r="A8639"/>
      <c r="B8639"/>
    </row>
    <row r="8640" spans="1:2" ht="15">
      <c r="A8640"/>
      <c r="B8640"/>
    </row>
    <row r="8641" spans="1:2" ht="15">
      <c r="A8641"/>
      <c r="B8641"/>
    </row>
    <row r="8642" spans="1:2" ht="15">
      <c r="A8642"/>
      <c r="B8642"/>
    </row>
    <row r="8643" spans="1:2" ht="15">
      <c r="A8643"/>
      <c r="B8643"/>
    </row>
    <row r="8644" spans="1:2" ht="15">
      <c r="A8644"/>
      <c r="B8644"/>
    </row>
    <row r="8645" spans="1:2" ht="15">
      <c r="A8645"/>
      <c r="B8645"/>
    </row>
    <row r="8646" spans="1:2" ht="15">
      <c r="A8646"/>
      <c r="B8646"/>
    </row>
    <row r="8647" spans="1:2" ht="15">
      <c r="A8647"/>
      <c r="B8647"/>
    </row>
    <row r="8648" spans="1:2" ht="15">
      <c r="A8648"/>
      <c r="B8648"/>
    </row>
    <row r="8649" spans="1:2" ht="15">
      <c r="A8649"/>
      <c r="B8649"/>
    </row>
    <row r="8650" spans="1:2" ht="15">
      <c r="A8650"/>
      <c r="B8650"/>
    </row>
    <row r="8651" spans="1:2" ht="15">
      <c r="A8651"/>
      <c r="B8651"/>
    </row>
    <row r="8652" spans="1:2" ht="15">
      <c r="A8652"/>
      <c r="B8652"/>
    </row>
    <row r="8653" spans="1:2" ht="15">
      <c r="A8653"/>
      <c r="B8653"/>
    </row>
    <row r="8654" spans="1:2" ht="15">
      <c r="A8654"/>
      <c r="B8654"/>
    </row>
    <row r="8655" spans="1:2" ht="15">
      <c r="A8655"/>
      <c r="B8655"/>
    </row>
    <row r="8656" spans="1:2" ht="15">
      <c r="A8656"/>
      <c r="B8656"/>
    </row>
    <row r="8657" spans="1:2" ht="15">
      <c r="A8657"/>
      <c r="B8657"/>
    </row>
    <row r="8658" spans="1:2" ht="15">
      <c r="A8658"/>
      <c r="B8658"/>
    </row>
    <row r="8659" spans="1:2" ht="15">
      <c r="A8659"/>
      <c r="B8659"/>
    </row>
    <row r="8660" spans="1:2" ht="15">
      <c r="A8660"/>
      <c r="B8660"/>
    </row>
    <row r="8661" spans="1:2" ht="15">
      <c r="A8661"/>
      <c r="B8661"/>
    </row>
    <row r="8662" spans="1:2" ht="15">
      <c r="A8662"/>
      <c r="B8662"/>
    </row>
    <row r="8663" spans="1:2" ht="15">
      <c r="A8663"/>
      <c r="B8663"/>
    </row>
    <row r="8664" spans="1:2" ht="15">
      <c r="A8664"/>
      <c r="B8664"/>
    </row>
    <row r="8665" spans="1:2" ht="15">
      <c r="A8665"/>
      <c r="B8665"/>
    </row>
    <row r="8666" spans="1:2" ht="15">
      <c r="A8666"/>
      <c r="B8666"/>
    </row>
    <row r="8667" spans="1:2" ht="15">
      <c r="A8667"/>
      <c r="B8667"/>
    </row>
    <row r="8668" spans="1:2" ht="15">
      <c r="A8668"/>
      <c r="B8668"/>
    </row>
    <row r="8669" spans="1:2" ht="15">
      <c r="A8669"/>
      <c r="B8669"/>
    </row>
    <row r="8670" spans="1:2" ht="15">
      <c r="A8670"/>
      <c r="B8670"/>
    </row>
    <row r="8671" spans="1:2" ht="15">
      <c r="A8671"/>
      <c r="B8671"/>
    </row>
    <row r="8672" spans="1:2" ht="15">
      <c r="A8672"/>
      <c r="B8672"/>
    </row>
    <row r="8673" spans="1:2" ht="15">
      <c r="A8673"/>
      <c r="B8673"/>
    </row>
    <row r="8674" spans="1:2" ht="15">
      <c r="A8674"/>
      <c r="B8674"/>
    </row>
    <row r="8675" spans="1:2" ht="15">
      <c r="A8675"/>
      <c r="B8675"/>
    </row>
    <row r="8676" spans="1:2" ht="15">
      <c r="A8676"/>
      <c r="B8676"/>
    </row>
    <row r="8677" spans="1:2" ht="15">
      <c r="A8677"/>
      <c r="B8677"/>
    </row>
    <row r="8678" spans="1:2" ht="15">
      <c r="A8678"/>
      <c r="B8678"/>
    </row>
    <row r="8679" spans="1:2" ht="15">
      <c r="A8679"/>
      <c r="B8679"/>
    </row>
    <row r="8680" spans="1:2" ht="15">
      <c r="A8680"/>
      <c r="B8680"/>
    </row>
    <row r="8681" spans="1:2" ht="15">
      <c r="A8681"/>
      <c r="B8681"/>
    </row>
    <row r="8682" spans="1:2" ht="15">
      <c r="A8682"/>
      <c r="B8682"/>
    </row>
    <row r="8683" spans="1:2" ht="15">
      <c r="A8683"/>
      <c r="B8683"/>
    </row>
    <row r="8684" spans="1:2" ht="15">
      <c r="A8684"/>
      <c r="B8684"/>
    </row>
    <row r="8685" spans="1:2" ht="15">
      <c r="A8685"/>
      <c r="B8685"/>
    </row>
    <row r="8686" spans="1:2" ht="15">
      <c r="A8686"/>
      <c r="B8686"/>
    </row>
    <row r="8687" spans="1:2" ht="15">
      <c r="A8687"/>
      <c r="B8687"/>
    </row>
    <row r="8688" spans="1:2" ht="15">
      <c r="A8688"/>
      <c r="B8688"/>
    </row>
    <row r="8689" spans="1:2" ht="15">
      <c r="A8689"/>
      <c r="B8689"/>
    </row>
    <row r="8690" spans="1:2" ht="15">
      <c r="A8690"/>
      <c r="B8690"/>
    </row>
    <row r="8691" spans="1:2" ht="15">
      <c r="A8691"/>
      <c r="B8691"/>
    </row>
    <row r="8692" spans="1:2" ht="15">
      <c r="A8692"/>
      <c r="B8692"/>
    </row>
    <row r="8693" spans="1:2" ht="15">
      <c r="A8693"/>
      <c r="B8693"/>
    </row>
    <row r="8694" spans="1:2" ht="15">
      <c r="A8694"/>
      <c r="B8694"/>
    </row>
    <row r="8695" spans="1:2" ht="15">
      <c r="A8695"/>
      <c r="B8695"/>
    </row>
    <row r="8696" spans="1:2" ht="15">
      <c r="A8696"/>
      <c r="B8696"/>
    </row>
    <row r="8697" spans="1:2" ht="15">
      <c r="A8697"/>
      <c r="B8697"/>
    </row>
    <row r="8698" spans="1:2" ht="15">
      <c r="A8698"/>
      <c r="B8698"/>
    </row>
    <row r="8699" spans="1:2" ht="15">
      <c r="A8699"/>
      <c r="B8699"/>
    </row>
    <row r="8700" spans="1:2" ht="15">
      <c r="A8700"/>
      <c r="B8700"/>
    </row>
    <row r="8701" spans="1:2" ht="15">
      <c r="A8701"/>
      <c r="B8701"/>
    </row>
    <row r="8702" spans="1:2" ht="15">
      <c r="A8702"/>
      <c r="B8702"/>
    </row>
    <row r="8703" spans="1:2" ht="15">
      <c r="A8703"/>
      <c r="B8703"/>
    </row>
    <row r="8704" spans="1:2" ht="15">
      <c r="A8704"/>
      <c r="B8704"/>
    </row>
    <row r="8705" spans="1:2" ht="15">
      <c r="A8705"/>
      <c r="B8705"/>
    </row>
    <row r="8706" spans="1:2" ht="15">
      <c r="A8706"/>
      <c r="B8706"/>
    </row>
    <row r="8707" spans="1:2" ht="15">
      <c r="A8707"/>
      <c r="B8707"/>
    </row>
    <row r="8708" spans="1:2" ht="15">
      <c r="A8708"/>
      <c r="B8708"/>
    </row>
    <row r="8709" spans="1:2" ht="15">
      <c r="A8709"/>
      <c r="B8709"/>
    </row>
    <row r="8710" spans="1:2" ht="15">
      <c r="A8710"/>
      <c r="B8710"/>
    </row>
    <row r="8711" spans="1:2" ht="15">
      <c r="A8711"/>
      <c r="B8711"/>
    </row>
    <row r="8712" spans="1:2" ht="15">
      <c r="A8712"/>
      <c r="B8712"/>
    </row>
    <row r="8713" spans="1:2" ht="15">
      <c r="A8713"/>
      <c r="B8713"/>
    </row>
    <row r="8714" spans="1:2" ht="15">
      <c r="A8714"/>
      <c r="B8714"/>
    </row>
    <row r="8715" spans="1:2" ht="15">
      <c r="A8715"/>
      <c r="B8715"/>
    </row>
    <row r="8716" spans="1:2" ht="15">
      <c r="A8716"/>
      <c r="B8716"/>
    </row>
    <row r="8717" spans="1:2" ht="15">
      <c r="A8717"/>
      <c r="B8717"/>
    </row>
    <row r="8718" spans="1:2" ht="15">
      <c r="A8718"/>
      <c r="B8718"/>
    </row>
    <row r="8719" spans="1:2" ht="15">
      <c r="A8719"/>
      <c r="B8719"/>
    </row>
    <row r="8720" spans="1:2" ht="15">
      <c r="A8720"/>
      <c r="B8720"/>
    </row>
    <row r="8721" spans="1:2" ht="15">
      <c r="A8721"/>
      <c r="B8721"/>
    </row>
    <row r="8722" spans="1:2" ht="15">
      <c r="A8722"/>
      <c r="B8722"/>
    </row>
    <row r="8723" spans="1:2" ht="15">
      <c r="A8723"/>
      <c r="B8723"/>
    </row>
    <row r="8724" spans="1:2" ht="15">
      <c r="A8724"/>
      <c r="B8724"/>
    </row>
    <row r="8725" spans="1:2" ht="15">
      <c r="A8725"/>
      <c r="B8725"/>
    </row>
    <row r="8726" spans="1:2" ht="15">
      <c r="A8726"/>
      <c r="B8726"/>
    </row>
    <row r="8727" spans="1:2" ht="15">
      <c r="A8727"/>
      <c r="B8727"/>
    </row>
    <row r="8728" spans="1:2" ht="15">
      <c r="A8728"/>
      <c r="B8728"/>
    </row>
    <row r="8729" spans="1:2" ht="15">
      <c r="A8729"/>
      <c r="B8729"/>
    </row>
    <row r="8730" spans="1:2" ht="15">
      <c r="A8730"/>
      <c r="B8730"/>
    </row>
    <row r="8731" spans="1:2" ht="15">
      <c r="A8731"/>
      <c r="B8731"/>
    </row>
    <row r="8732" spans="1:2" ht="15">
      <c r="A8732"/>
      <c r="B8732"/>
    </row>
    <row r="8733" spans="1:2" ht="15">
      <c r="A8733"/>
      <c r="B8733"/>
    </row>
    <row r="8734" spans="1:2" ht="15">
      <c r="A8734"/>
      <c r="B8734"/>
    </row>
    <row r="8735" spans="1:2" ht="15">
      <c r="A8735"/>
      <c r="B8735"/>
    </row>
    <row r="8736" spans="1:2" ht="15">
      <c r="A8736"/>
      <c r="B8736"/>
    </row>
    <row r="8737" spans="1:2" ht="15">
      <c r="A8737"/>
      <c r="B8737"/>
    </row>
    <row r="8738" spans="1:2" ht="15">
      <c r="A8738"/>
      <c r="B8738"/>
    </row>
    <row r="8739" spans="1:2" ht="15">
      <c r="A8739"/>
      <c r="B8739"/>
    </row>
    <row r="8740" spans="1:2" ht="15">
      <c r="A8740"/>
      <c r="B8740"/>
    </row>
    <row r="8741" spans="1:2" ht="15">
      <c r="A8741"/>
      <c r="B8741"/>
    </row>
    <row r="8742" spans="1:2" ht="15">
      <c r="A8742"/>
      <c r="B8742"/>
    </row>
    <row r="8743" spans="1:2" ht="15">
      <c r="A8743"/>
      <c r="B8743"/>
    </row>
    <row r="8744" spans="1:2" ht="15">
      <c r="A8744"/>
      <c r="B8744"/>
    </row>
    <row r="8745" spans="1:2" ht="15">
      <c r="A8745"/>
      <c r="B8745"/>
    </row>
    <row r="8746" spans="1:2" ht="15">
      <c r="A8746"/>
      <c r="B8746"/>
    </row>
    <row r="8747" spans="1:2" ht="15">
      <c r="A8747"/>
      <c r="B8747"/>
    </row>
    <row r="8748" spans="1:2" ht="15">
      <c r="A8748"/>
      <c r="B8748"/>
    </row>
    <row r="8749" spans="1:2" ht="15">
      <c r="A8749"/>
      <c r="B8749"/>
    </row>
    <row r="8750" spans="1:2" ht="15">
      <c r="A8750"/>
      <c r="B8750"/>
    </row>
    <row r="8751" spans="1:2" ht="15">
      <c r="A8751"/>
      <c r="B8751"/>
    </row>
    <row r="8752" spans="1:2" ht="15">
      <c r="A8752"/>
      <c r="B8752"/>
    </row>
    <row r="8753" spans="1:2" ht="15">
      <c r="A8753"/>
      <c r="B8753"/>
    </row>
    <row r="8754" spans="1:2" ht="15">
      <c r="A8754"/>
      <c r="B8754"/>
    </row>
    <row r="8755" spans="1:2" ht="15">
      <c r="A8755"/>
      <c r="B8755"/>
    </row>
    <row r="8756" spans="1:2" ht="15">
      <c r="A8756"/>
      <c r="B8756"/>
    </row>
    <row r="8757" spans="1:2" ht="15">
      <c r="A8757"/>
      <c r="B8757"/>
    </row>
    <row r="8758" spans="1:2" ht="15">
      <c r="A8758"/>
      <c r="B8758"/>
    </row>
    <row r="8759" spans="1:2" ht="15">
      <c r="A8759"/>
      <c r="B8759"/>
    </row>
    <row r="8760" spans="1:2" ht="15">
      <c r="A8760"/>
      <c r="B8760"/>
    </row>
    <row r="8761" spans="1:2" ht="15">
      <c r="A8761"/>
      <c r="B8761"/>
    </row>
    <row r="8762" spans="1:2" ht="15">
      <c r="A8762"/>
      <c r="B8762"/>
    </row>
    <row r="8763" spans="1:2" ht="15">
      <c r="A8763"/>
      <c r="B8763"/>
    </row>
    <row r="8764" spans="1:2" ht="15">
      <c r="A8764"/>
      <c r="B8764"/>
    </row>
    <row r="8765" spans="1:2" ht="15">
      <c r="A8765"/>
      <c r="B8765"/>
    </row>
    <row r="8766" spans="1:2" ht="15">
      <c r="A8766"/>
      <c r="B8766"/>
    </row>
    <row r="8767" spans="1:2" ht="15">
      <c r="A8767"/>
      <c r="B8767"/>
    </row>
    <row r="8768" spans="1:2" ht="15">
      <c r="A8768"/>
      <c r="B8768"/>
    </row>
    <row r="8769" spans="1:2" ht="15">
      <c r="A8769"/>
      <c r="B8769"/>
    </row>
    <row r="8770" spans="1:2" ht="15">
      <c r="A8770"/>
      <c r="B8770"/>
    </row>
    <row r="8771" spans="1:2" ht="15">
      <c r="A8771"/>
      <c r="B8771"/>
    </row>
    <row r="8772" spans="1:2" ht="15">
      <c r="A8772"/>
      <c r="B8772"/>
    </row>
    <row r="8773" spans="1:2" ht="15">
      <c r="A8773"/>
      <c r="B8773"/>
    </row>
    <row r="8774" spans="1:2" ht="15">
      <c r="A8774"/>
      <c r="B8774"/>
    </row>
    <row r="8775" spans="1:2" ht="15">
      <c r="A8775"/>
      <c r="B8775"/>
    </row>
    <row r="8776" spans="1:2" ht="15">
      <c r="A8776"/>
      <c r="B8776"/>
    </row>
    <row r="8777" spans="1:2" ht="15">
      <c r="A8777"/>
      <c r="B8777"/>
    </row>
    <row r="8778" spans="1:2" ht="15">
      <c r="A8778"/>
      <c r="B8778"/>
    </row>
    <row r="8779" spans="1:2" ht="15">
      <c r="A8779"/>
      <c r="B8779"/>
    </row>
    <row r="8780" spans="1:2" ht="15">
      <c r="A8780"/>
      <c r="B8780"/>
    </row>
    <row r="8781" spans="1:2" ht="15">
      <c r="A8781"/>
      <c r="B8781"/>
    </row>
    <row r="8782" spans="1:2" ht="15">
      <c r="A8782"/>
      <c r="B8782"/>
    </row>
    <row r="8783" spans="1:2" ht="15">
      <c r="A8783"/>
      <c r="B8783"/>
    </row>
    <row r="8784" spans="1:2" ht="15">
      <c r="A8784"/>
      <c r="B8784"/>
    </row>
    <row r="8785" spans="1:2" ht="15">
      <c r="A8785"/>
      <c r="B8785"/>
    </row>
    <row r="8786" spans="1:2" ht="15">
      <c r="A8786"/>
      <c r="B8786"/>
    </row>
    <row r="8787" spans="1:2" ht="15">
      <c r="A8787"/>
      <c r="B8787"/>
    </row>
    <row r="8788" spans="1:2" ht="15">
      <c r="A8788"/>
      <c r="B8788"/>
    </row>
    <row r="8789" spans="1:2" ht="15">
      <c r="A8789"/>
      <c r="B8789"/>
    </row>
    <row r="8790" spans="1:2" ht="15">
      <c r="A8790"/>
      <c r="B8790"/>
    </row>
    <row r="8791" spans="1:2" ht="15">
      <c r="A8791"/>
      <c r="B8791"/>
    </row>
    <row r="8792" spans="1:2" ht="15">
      <c r="A8792"/>
      <c r="B8792"/>
    </row>
    <row r="8793" spans="1:2" ht="15">
      <c r="A8793"/>
      <c r="B8793"/>
    </row>
    <row r="8794" spans="1:2" ht="15">
      <c r="A8794"/>
      <c r="B8794"/>
    </row>
    <row r="8795" spans="1:2" ht="15">
      <c r="A8795"/>
      <c r="B8795"/>
    </row>
    <row r="8796" spans="1:2" ht="15">
      <c r="A8796"/>
      <c r="B8796"/>
    </row>
    <row r="8797" spans="1:2" ht="15">
      <c r="A8797"/>
      <c r="B8797"/>
    </row>
    <row r="8798" spans="1:2" ht="15">
      <c r="A8798"/>
      <c r="B8798"/>
    </row>
    <row r="8799" spans="1:2" ht="15">
      <c r="A8799"/>
      <c r="B8799"/>
    </row>
    <row r="8800" spans="1:2" ht="15">
      <c r="A8800"/>
      <c r="B8800"/>
    </row>
    <row r="8801" spans="1:2" ht="15">
      <c r="A8801"/>
      <c r="B8801"/>
    </row>
    <row r="8802" spans="1:2" ht="15">
      <c r="A8802"/>
      <c r="B8802"/>
    </row>
    <row r="8803" spans="1:2" ht="15">
      <c r="A8803"/>
      <c r="B8803"/>
    </row>
    <row r="8804" spans="1:2" ht="15">
      <c r="A8804"/>
      <c r="B8804"/>
    </row>
    <row r="8805" spans="1:2" ht="15">
      <c r="A8805"/>
      <c r="B8805"/>
    </row>
    <row r="8806" spans="1:2" ht="15">
      <c r="A8806"/>
      <c r="B8806"/>
    </row>
    <row r="8807" spans="1:2" ht="15">
      <c r="A8807"/>
      <c r="B8807"/>
    </row>
    <row r="8808" spans="1:2" ht="15">
      <c r="A8808"/>
      <c r="B8808"/>
    </row>
    <row r="8809" spans="1:2" ht="15">
      <c r="A8809"/>
      <c r="B8809"/>
    </row>
    <row r="8810" spans="1:2" ht="15">
      <c r="A8810"/>
      <c r="B8810"/>
    </row>
    <row r="8811" spans="1:2" ht="15">
      <c r="A8811"/>
      <c r="B8811"/>
    </row>
    <row r="8812" spans="1:2" ht="15">
      <c r="A8812"/>
      <c r="B8812"/>
    </row>
    <row r="8813" spans="1:2" ht="15">
      <c r="A8813"/>
      <c r="B8813"/>
    </row>
    <row r="8814" spans="1:2" ht="15">
      <c r="A8814"/>
      <c r="B8814"/>
    </row>
    <row r="8815" spans="1:2" ht="15">
      <c r="A8815"/>
      <c r="B8815"/>
    </row>
    <row r="8816" spans="1:2" ht="15">
      <c r="A8816"/>
      <c r="B8816"/>
    </row>
    <row r="8817" spans="1:2" ht="15">
      <c r="A8817"/>
      <c r="B8817"/>
    </row>
    <row r="8818" spans="1:2" ht="15">
      <c r="A8818"/>
      <c r="B8818"/>
    </row>
    <row r="8819" spans="1:2" ht="15">
      <c r="A8819"/>
      <c r="B8819"/>
    </row>
    <row r="8820" spans="1:2" ht="15">
      <c r="A8820"/>
      <c r="B8820"/>
    </row>
    <row r="8821" spans="1:2" ht="15">
      <c r="A8821"/>
      <c r="B8821"/>
    </row>
    <row r="8822" spans="1:2" ht="15">
      <c r="A8822"/>
      <c r="B8822"/>
    </row>
    <row r="8823" spans="1:2" ht="15">
      <c r="A8823"/>
      <c r="B8823"/>
    </row>
    <row r="8824" spans="1:2" ht="15">
      <c r="A8824"/>
      <c r="B8824"/>
    </row>
    <row r="8825" spans="1:2" ht="15">
      <c r="A8825"/>
      <c r="B8825"/>
    </row>
    <row r="8826" spans="1:2" ht="15">
      <c r="A8826"/>
      <c r="B8826"/>
    </row>
    <row r="8827" spans="1:2" ht="15">
      <c r="A8827"/>
      <c r="B8827"/>
    </row>
    <row r="8828" spans="1:2" ht="15">
      <c r="A8828"/>
      <c r="B8828"/>
    </row>
    <row r="8829" spans="1:2" ht="15">
      <c r="A8829"/>
      <c r="B8829"/>
    </row>
    <row r="8830" spans="1:2" ht="15">
      <c r="A8830"/>
      <c r="B8830"/>
    </row>
    <row r="8831" spans="1:2" ht="15">
      <c r="A8831"/>
      <c r="B8831"/>
    </row>
    <row r="8832" spans="1:2" ht="15">
      <c r="A8832"/>
      <c r="B8832"/>
    </row>
    <row r="8833" spans="1:2" ht="15">
      <c r="A8833"/>
      <c r="B8833"/>
    </row>
    <row r="8834" spans="1:2" ht="15">
      <c r="A8834"/>
      <c r="B8834"/>
    </row>
    <row r="8835" spans="1:2" ht="15">
      <c r="A8835"/>
      <c r="B8835"/>
    </row>
    <row r="8836" spans="1:2" ht="15">
      <c r="A8836"/>
      <c r="B8836"/>
    </row>
    <row r="8837" spans="1:2" ht="15">
      <c r="A8837"/>
      <c r="B8837"/>
    </row>
    <row r="8838" spans="1:2" ht="15">
      <c r="A8838"/>
      <c r="B8838"/>
    </row>
    <row r="8839" spans="1:2" ht="15">
      <c r="A8839"/>
      <c r="B8839"/>
    </row>
    <row r="8840" spans="1:2" ht="15">
      <c r="A8840"/>
      <c r="B8840"/>
    </row>
    <row r="8841" spans="1:2" ht="15">
      <c r="A8841"/>
      <c r="B8841"/>
    </row>
    <row r="8842" spans="1:2" ht="15">
      <c r="A8842"/>
      <c r="B8842"/>
    </row>
    <row r="8843" spans="1:2" ht="15">
      <c r="A8843"/>
      <c r="B8843"/>
    </row>
    <row r="8844" spans="1:2" ht="15">
      <c r="A8844"/>
      <c r="B8844"/>
    </row>
    <row r="8845" spans="1:2" ht="15">
      <c r="A8845"/>
      <c r="B8845"/>
    </row>
    <row r="8846" spans="1:2" ht="15">
      <c r="A8846"/>
      <c r="B8846"/>
    </row>
    <row r="8847" spans="1:2" ht="15">
      <c r="A8847"/>
      <c r="B8847"/>
    </row>
    <row r="8848" spans="1:2" ht="15">
      <c r="A8848"/>
      <c r="B8848"/>
    </row>
    <row r="8849" spans="1:2" ht="15">
      <c r="A8849"/>
      <c r="B8849"/>
    </row>
    <row r="8850" spans="1:2" ht="15">
      <c r="A8850"/>
      <c r="B8850"/>
    </row>
    <row r="8851" spans="1:2" ht="15">
      <c r="A8851"/>
      <c r="B8851"/>
    </row>
    <row r="8852" spans="1:2" ht="15">
      <c r="A8852"/>
      <c r="B8852"/>
    </row>
    <row r="8853" spans="1:2" ht="15">
      <c r="A8853"/>
      <c r="B8853"/>
    </row>
    <row r="8854" spans="1:2" ht="15">
      <c r="A8854"/>
      <c r="B8854"/>
    </row>
    <row r="8855" spans="1:2" ht="15">
      <c r="A8855"/>
      <c r="B8855"/>
    </row>
    <row r="8856" spans="1:2" ht="15">
      <c r="A8856"/>
      <c r="B8856"/>
    </row>
    <row r="8857" spans="1:2" ht="15">
      <c r="A8857"/>
      <c r="B8857"/>
    </row>
    <row r="8858" spans="1:2" ht="15">
      <c r="A8858"/>
      <c r="B8858"/>
    </row>
    <row r="8859" spans="1:2" ht="15">
      <c r="A8859"/>
      <c r="B8859"/>
    </row>
    <row r="8860" spans="1:2" ht="15">
      <c r="A8860"/>
      <c r="B8860"/>
    </row>
    <row r="8861" spans="1:2" ht="15">
      <c r="A8861"/>
      <c r="B8861"/>
    </row>
    <row r="8862" spans="1:2" ht="15">
      <c r="A8862"/>
      <c r="B8862"/>
    </row>
    <row r="8863" spans="1:2" ht="15">
      <c r="A8863"/>
      <c r="B8863"/>
    </row>
    <row r="8864" spans="1:2" ht="15">
      <c r="A8864"/>
      <c r="B8864"/>
    </row>
    <row r="8865" spans="1:2" ht="15">
      <c r="A8865"/>
      <c r="B8865"/>
    </row>
    <row r="8866" spans="1:2" ht="15">
      <c r="A8866"/>
      <c r="B8866"/>
    </row>
    <row r="8867" spans="1:2" ht="15">
      <c r="A8867"/>
      <c r="B8867"/>
    </row>
    <row r="8868" spans="1:2" ht="15">
      <c r="A8868"/>
      <c r="B8868"/>
    </row>
    <row r="8869" spans="1:2" ht="15">
      <c r="A8869"/>
      <c r="B8869"/>
    </row>
    <row r="8870" spans="1:2" ht="15">
      <c r="A8870"/>
      <c r="B8870"/>
    </row>
    <row r="8871" spans="1:2" ht="15">
      <c r="A8871"/>
      <c r="B8871"/>
    </row>
    <row r="8872" spans="1:2" ht="15">
      <c r="A8872"/>
      <c r="B8872"/>
    </row>
    <row r="8873" spans="1:2" ht="15">
      <c r="A8873"/>
      <c r="B8873"/>
    </row>
    <row r="8874" spans="1:2" ht="15">
      <c r="A8874"/>
      <c r="B8874"/>
    </row>
    <row r="8875" spans="1:2" ht="15">
      <c r="A8875"/>
      <c r="B8875"/>
    </row>
    <row r="8876" spans="1:2" ht="15">
      <c r="A8876"/>
      <c r="B8876"/>
    </row>
    <row r="8877" spans="1:2" ht="15">
      <c r="A8877"/>
      <c r="B8877"/>
    </row>
    <row r="8878" spans="1:2" ht="15">
      <c r="A8878"/>
      <c r="B8878"/>
    </row>
    <row r="8879" spans="1:2" ht="15">
      <c r="A8879"/>
      <c r="B8879"/>
    </row>
    <row r="8880" spans="1:2" ht="15">
      <c r="A8880"/>
      <c r="B8880"/>
    </row>
    <row r="8881" spans="1:2" ht="15">
      <c r="A8881"/>
      <c r="B8881"/>
    </row>
    <row r="8882" spans="1:2" ht="15">
      <c r="A8882"/>
      <c r="B8882"/>
    </row>
    <row r="8883" spans="1:2" ht="15">
      <c r="A8883"/>
      <c r="B8883"/>
    </row>
    <row r="8884" spans="1:2" ht="15">
      <c r="A8884"/>
      <c r="B8884"/>
    </row>
    <row r="8885" spans="1:2" ht="15">
      <c r="A8885"/>
      <c r="B8885"/>
    </row>
    <row r="8886" spans="1:2" ht="15">
      <c r="A8886"/>
      <c r="B8886"/>
    </row>
    <row r="8887" spans="1:2" ht="15">
      <c r="A8887"/>
      <c r="B8887"/>
    </row>
    <row r="8888" spans="1:2" ht="15">
      <c r="A8888"/>
      <c r="B8888"/>
    </row>
    <row r="8889" spans="1:2" ht="15">
      <c r="A8889"/>
      <c r="B8889"/>
    </row>
    <row r="8890" spans="1:2" ht="15">
      <c r="A8890"/>
      <c r="B8890"/>
    </row>
    <row r="8891" spans="1:2" ht="15">
      <c r="A8891"/>
      <c r="B8891"/>
    </row>
    <row r="8892" spans="1:2" ht="15">
      <c r="A8892"/>
      <c r="B8892"/>
    </row>
    <row r="8893" spans="1:2" ht="15">
      <c r="A8893"/>
      <c r="B8893"/>
    </row>
    <row r="8894" spans="1:2" ht="15">
      <c r="A8894"/>
      <c r="B8894"/>
    </row>
    <row r="8895" spans="1:2" ht="15">
      <c r="A8895"/>
      <c r="B8895"/>
    </row>
    <row r="8896" spans="1:2" ht="15">
      <c r="A8896"/>
      <c r="B8896"/>
    </row>
    <row r="8897" spans="1:2" ht="15">
      <c r="A8897"/>
      <c r="B8897"/>
    </row>
    <row r="8898" spans="1:2" ht="15">
      <c r="A8898"/>
      <c r="B8898"/>
    </row>
    <row r="8899" spans="1:2" ht="15">
      <c r="A8899"/>
      <c r="B8899"/>
    </row>
    <row r="8900" spans="1:2" ht="15">
      <c r="A8900"/>
      <c r="B8900"/>
    </row>
    <row r="8901" spans="1:2" ht="15">
      <c r="A8901"/>
      <c r="B8901"/>
    </row>
    <row r="8902" spans="1:2" ht="15">
      <c r="A8902"/>
      <c r="B8902"/>
    </row>
    <row r="8903" spans="1:2" ht="15">
      <c r="A8903"/>
      <c r="B8903"/>
    </row>
    <row r="8904" spans="1:2" ht="15">
      <c r="A8904"/>
      <c r="B8904"/>
    </row>
    <row r="8905" spans="1:2" ht="15">
      <c r="A8905"/>
      <c r="B8905"/>
    </row>
    <row r="8906" spans="1:2" ht="15">
      <c r="A8906"/>
      <c r="B8906"/>
    </row>
    <row r="8907" spans="1:2" ht="15">
      <c r="A8907"/>
      <c r="B8907"/>
    </row>
    <row r="8908" spans="1:2" ht="15">
      <c r="A8908"/>
      <c r="B8908"/>
    </row>
    <row r="8909" spans="1:2" ht="15">
      <c r="A8909"/>
      <c r="B8909"/>
    </row>
    <row r="8910" spans="1:2" ht="15">
      <c r="A8910"/>
      <c r="B8910"/>
    </row>
    <row r="8911" spans="1:2" ht="15">
      <c r="A8911"/>
      <c r="B8911"/>
    </row>
    <row r="8912" spans="1:2" ht="15">
      <c r="A8912"/>
      <c r="B8912"/>
    </row>
    <row r="8913" spans="1:2" ht="15">
      <c r="A8913"/>
      <c r="B8913"/>
    </row>
    <row r="8914" spans="1:2" ht="15">
      <c r="A8914"/>
      <c r="B8914"/>
    </row>
    <row r="8915" spans="1:2" ht="15">
      <c r="A8915"/>
      <c r="B8915"/>
    </row>
    <row r="8916" spans="1:2" ht="15">
      <c r="A8916"/>
      <c r="B8916"/>
    </row>
    <row r="8917" spans="1:2" ht="15">
      <c r="A8917"/>
      <c r="B8917"/>
    </row>
    <row r="8918" spans="1:2" ht="15">
      <c r="A8918"/>
      <c r="B8918"/>
    </row>
    <row r="8919" spans="1:2" ht="15">
      <c r="A8919"/>
      <c r="B8919"/>
    </row>
    <row r="8920" spans="1:2" ht="15">
      <c r="A8920"/>
      <c r="B8920"/>
    </row>
    <row r="8921" spans="1:2" ht="15">
      <c r="A8921"/>
      <c r="B8921"/>
    </row>
    <row r="8922" spans="1:2" ht="15">
      <c r="A8922"/>
      <c r="B8922"/>
    </row>
    <row r="8923" spans="1:2" ht="15">
      <c r="A8923"/>
      <c r="B8923"/>
    </row>
    <row r="8924" spans="1:2" ht="15">
      <c r="A8924"/>
      <c r="B8924"/>
    </row>
    <row r="8925" spans="1:2" ht="15">
      <c r="A8925"/>
      <c r="B8925"/>
    </row>
    <row r="8926" spans="1:2" ht="15">
      <c r="A8926"/>
      <c r="B8926"/>
    </row>
    <row r="8927" spans="1:2" ht="15">
      <c r="A8927"/>
      <c r="B8927"/>
    </row>
    <row r="8928" spans="1:2" ht="15">
      <c r="A8928"/>
      <c r="B8928"/>
    </row>
    <row r="8929" spans="1:2" ht="15">
      <c r="A8929"/>
      <c r="B8929"/>
    </row>
    <row r="8930" spans="1:2" ht="15">
      <c r="A8930"/>
      <c r="B8930"/>
    </row>
    <row r="8931" spans="1:2" ht="15">
      <c r="A8931"/>
      <c r="B8931"/>
    </row>
    <row r="8932" spans="1:2" ht="15">
      <c r="A8932"/>
      <c r="B8932"/>
    </row>
    <row r="8933" spans="1:2" ht="15">
      <c r="A8933"/>
      <c r="B8933"/>
    </row>
    <row r="8934" spans="1:2" ht="15">
      <c r="A8934"/>
      <c r="B8934"/>
    </row>
    <row r="8935" spans="1:2" ht="15">
      <c r="A8935"/>
      <c r="B8935"/>
    </row>
    <row r="8936" spans="1:2" ht="15">
      <c r="A8936"/>
      <c r="B8936"/>
    </row>
    <row r="8937" spans="1:2" ht="15">
      <c r="A8937"/>
      <c r="B8937"/>
    </row>
    <row r="8938" spans="1:2" ht="15">
      <c r="A8938"/>
      <c r="B8938"/>
    </row>
    <row r="8939" spans="1:2" ht="15">
      <c r="A8939"/>
      <c r="B8939"/>
    </row>
    <row r="8940" spans="1:2" ht="15">
      <c r="A8940"/>
      <c r="B8940"/>
    </row>
    <row r="8941" spans="1:2" ht="15">
      <c r="A8941"/>
      <c r="B8941"/>
    </row>
    <row r="8942" spans="1:2" ht="15">
      <c r="A8942"/>
      <c r="B8942"/>
    </row>
    <row r="8943" spans="1:2" ht="15">
      <c r="A8943"/>
      <c r="B8943"/>
    </row>
    <row r="8944" spans="1:2" ht="15">
      <c r="A8944"/>
      <c r="B8944"/>
    </row>
    <row r="8945" spans="1:2" ht="15">
      <c r="A8945"/>
      <c r="B8945"/>
    </row>
    <row r="8946" spans="1:2" ht="15">
      <c r="A8946"/>
      <c r="B8946"/>
    </row>
    <row r="8947" spans="1:2" ht="15">
      <c r="A8947"/>
      <c r="B8947"/>
    </row>
    <row r="8948" spans="1:2" ht="15">
      <c r="A8948"/>
      <c r="B8948"/>
    </row>
    <row r="8949" spans="1:2" ht="15">
      <c r="A8949"/>
      <c r="B8949"/>
    </row>
    <row r="8950" spans="1:2" ht="15">
      <c r="A8950"/>
      <c r="B8950"/>
    </row>
    <row r="8951" spans="1:2" ht="15">
      <c r="A8951"/>
      <c r="B8951"/>
    </row>
    <row r="8952" spans="1:2" ht="15">
      <c r="A8952"/>
      <c r="B8952"/>
    </row>
    <row r="8953" spans="1:2" ht="15">
      <c r="A8953"/>
      <c r="B8953"/>
    </row>
    <row r="8954" spans="1:2" ht="15">
      <c r="A8954"/>
      <c r="B8954"/>
    </row>
    <row r="8955" spans="1:2" ht="15">
      <c r="A8955"/>
      <c r="B8955"/>
    </row>
    <row r="8956" spans="1:2" ht="15">
      <c r="A8956"/>
      <c r="B8956"/>
    </row>
    <row r="8957" spans="1:2" ht="15">
      <c r="A8957"/>
      <c r="B8957"/>
    </row>
    <row r="8958" spans="1:2" ht="15">
      <c r="A8958"/>
      <c r="B8958"/>
    </row>
    <row r="8959" spans="1:2" ht="15">
      <c r="A8959"/>
      <c r="B8959"/>
    </row>
    <row r="8960" spans="1:2" ht="15">
      <c r="A8960"/>
      <c r="B8960"/>
    </row>
    <row r="8961" spans="1:2" ht="15">
      <c r="A8961"/>
      <c r="B8961"/>
    </row>
    <row r="8962" spans="1:2" ht="15">
      <c r="A8962"/>
      <c r="B8962"/>
    </row>
    <row r="8963" spans="1:2" ht="15">
      <c r="A8963"/>
      <c r="B8963"/>
    </row>
    <row r="8964" spans="1:2" ht="15">
      <c r="A8964"/>
      <c r="B8964"/>
    </row>
    <row r="8965" spans="1:2" ht="15">
      <c r="A8965"/>
      <c r="B8965"/>
    </row>
    <row r="8966" spans="1:2" ht="15">
      <c r="A8966"/>
      <c r="B8966"/>
    </row>
    <row r="8967" spans="1:2" ht="15">
      <c r="A8967"/>
      <c r="B8967"/>
    </row>
    <row r="8968" spans="1:2" ht="15">
      <c r="A8968"/>
      <c r="B8968"/>
    </row>
    <row r="8969" spans="1:2" ht="15">
      <c r="A8969"/>
      <c r="B8969"/>
    </row>
    <row r="8970" spans="1:2" ht="15">
      <c r="A8970"/>
      <c r="B8970"/>
    </row>
    <row r="8971" spans="1:2" ht="15">
      <c r="A8971"/>
      <c r="B8971"/>
    </row>
    <row r="8972" spans="1:2" ht="15">
      <c r="A8972"/>
      <c r="B8972"/>
    </row>
    <row r="8973" spans="1:2" ht="15">
      <c r="A8973"/>
      <c r="B8973"/>
    </row>
    <row r="8974" spans="1:2" ht="15">
      <c r="A8974"/>
      <c r="B8974"/>
    </row>
    <row r="8975" spans="1:2" ht="15">
      <c r="A8975"/>
      <c r="B8975"/>
    </row>
    <row r="8976" spans="1:2" ht="15">
      <c r="A8976"/>
      <c r="B8976"/>
    </row>
    <row r="8977" spans="1:2" ht="15">
      <c r="A8977"/>
      <c r="B8977"/>
    </row>
    <row r="8978" spans="1:2" ht="15">
      <c r="A8978"/>
      <c r="B8978"/>
    </row>
    <row r="8979" spans="1:2" ht="15">
      <c r="A8979"/>
      <c r="B8979"/>
    </row>
    <row r="8980" spans="1:2" ht="15">
      <c r="A8980"/>
      <c r="B8980"/>
    </row>
    <row r="8981" spans="1:2" ht="15">
      <c r="A8981"/>
      <c r="B8981"/>
    </row>
    <row r="8982" spans="1:2" ht="15">
      <c r="A8982"/>
      <c r="B8982"/>
    </row>
    <row r="8983" spans="1:2" ht="15">
      <c r="A8983"/>
      <c r="B8983"/>
    </row>
    <row r="8984" spans="1:2" ht="15">
      <c r="A8984"/>
      <c r="B8984"/>
    </row>
    <row r="8985" spans="1:2" ht="15">
      <c r="A8985"/>
      <c r="B8985"/>
    </row>
    <row r="8986" spans="1:2" ht="15">
      <c r="A8986"/>
      <c r="B8986"/>
    </row>
    <row r="8987" spans="1:2" ht="15">
      <c r="A8987"/>
      <c r="B8987"/>
    </row>
    <row r="8988" spans="1:2" ht="15">
      <c r="A8988"/>
      <c r="B8988"/>
    </row>
    <row r="8989" spans="1:2" ht="15">
      <c r="A8989"/>
      <c r="B8989"/>
    </row>
    <row r="8990" spans="1:2" ht="15">
      <c r="A8990"/>
      <c r="B8990"/>
    </row>
    <row r="8991" spans="1:2" ht="15">
      <c r="A8991"/>
      <c r="B8991"/>
    </row>
    <row r="8992" spans="1:2" ht="15">
      <c r="A8992"/>
      <c r="B8992"/>
    </row>
    <row r="8993" spans="1:2" ht="15">
      <c r="A8993"/>
      <c r="B8993"/>
    </row>
    <row r="8994" spans="1:2" ht="15">
      <c r="A8994"/>
      <c r="B8994"/>
    </row>
    <row r="8995" spans="1:2" ht="15">
      <c r="A8995"/>
      <c r="B8995"/>
    </row>
    <row r="8996" spans="1:2" ht="15">
      <c r="A8996"/>
      <c r="B8996"/>
    </row>
    <row r="8997" spans="1:2" ht="15">
      <c r="A8997"/>
      <c r="B8997"/>
    </row>
    <row r="8998" spans="1:2" ht="15">
      <c r="A8998"/>
      <c r="B8998"/>
    </row>
    <row r="8999" spans="1:2" ht="15">
      <c r="A8999"/>
      <c r="B8999"/>
    </row>
    <row r="9000" spans="1:2" ht="15">
      <c r="A9000"/>
      <c r="B9000"/>
    </row>
    <row r="9001" spans="1:2" ht="15">
      <c r="A9001"/>
      <c r="B9001"/>
    </row>
    <row r="9002" spans="1:2" ht="15">
      <c r="A9002"/>
      <c r="B9002"/>
    </row>
    <row r="9003" spans="1:2" ht="15">
      <c r="A9003"/>
      <c r="B9003"/>
    </row>
    <row r="9004" spans="1:2" ht="15">
      <c r="A9004"/>
      <c r="B9004"/>
    </row>
    <row r="9005" spans="1:2" ht="15">
      <c r="A9005"/>
      <c r="B9005"/>
    </row>
    <row r="9006" spans="1:2" ht="15">
      <c r="A9006"/>
      <c r="B9006"/>
    </row>
    <row r="9007" spans="1:2" ht="15">
      <c r="A9007"/>
      <c r="B9007"/>
    </row>
    <row r="9008" spans="1:2" ht="15">
      <c r="A9008"/>
      <c r="B9008"/>
    </row>
    <row r="9009" spans="1:2" ht="15">
      <c r="A9009"/>
      <c r="B9009"/>
    </row>
    <row r="9010" spans="1:2" ht="15">
      <c r="A9010"/>
      <c r="B9010"/>
    </row>
    <row r="9011" spans="1:2" ht="15">
      <c r="A9011"/>
      <c r="B9011"/>
    </row>
    <row r="9012" spans="1:2" ht="15">
      <c r="A9012"/>
      <c r="B9012"/>
    </row>
    <row r="9013" spans="1:2" ht="15">
      <c r="A9013"/>
      <c r="B9013"/>
    </row>
    <row r="9014" spans="1:2" ht="15">
      <c r="A9014"/>
      <c r="B9014"/>
    </row>
    <row r="9015" spans="1:2" ht="15">
      <c r="A9015"/>
      <c r="B9015"/>
    </row>
    <row r="9016" spans="1:2" ht="15">
      <c r="A9016"/>
      <c r="B9016"/>
    </row>
    <row r="9017" spans="1:2" ht="15">
      <c r="A9017"/>
      <c r="B9017"/>
    </row>
    <row r="9018" spans="1:2" ht="15">
      <c r="A9018"/>
      <c r="B9018"/>
    </row>
    <row r="9019" spans="1:2" ht="15">
      <c r="A9019"/>
      <c r="B9019"/>
    </row>
    <row r="9020" spans="1:2" ht="15">
      <c r="A9020"/>
      <c r="B9020"/>
    </row>
    <row r="9021" spans="1:2" ht="15">
      <c r="A9021"/>
      <c r="B9021"/>
    </row>
    <row r="9022" spans="1:2" ht="15">
      <c r="A9022"/>
      <c r="B9022"/>
    </row>
    <row r="9023" spans="1:2" ht="15">
      <c r="A9023"/>
      <c r="B9023"/>
    </row>
    <row r="9024" spans="1:2" ht="15">
      <c r="A9024"/>
      <c r="B9024"/>
    </row>
    <row r="9025" spans="1:2" ht="15">
      <c r="A9025"/>
      <c r="B9025"/>
    </row>
    <row r="9026" spans="1:2" ht="15">
      <c r="A9026"/>
      <c r="B9026"/>
    </row>
    <row r="9027" spans="1:2" ht="15">
      <c r="A9027"/>
      <c r="B9027"/>
    </row>
    <row r="9028" spans="1:2" ht="15">
      <c r="A9028"/>
      <c r="B9028"/>
    </row>
    <row r="9029" spans="1:2" ht="15">
      <c r="A9029"/>
      <c r="B9029"/>
    </row>
    <row r="9030" spans="1:2" ht="15">
      <c r="A9030"/>
      <c r="B9030"/>
    </row>
    <row r="9031" spans="1:2" ht="15">
      <c r="A9031"/>
      <c r="B9031"/>
    </row>
    <row r="9032" spans="1:2" ht="15">
      <c r="A9032"/>
      <c r="B9032"/>
    </row>
    <row r="9033" spans="1:2" ht="15">
      <c r="A9033"/>
      <c r="B9033"/>
    </row>
    <row r="9034" spans="1:2" ht="15">
      <c r="A9034"/>
      <c r="B9034"/>
    </row>
    <row r="9035" spans="1:2" ht="15">
      <c r="A9035"/>
      <c r="B9035"/>
    </row>
    <row r="9036" spans="1:2" ht="15">
      <c r="A9036"/>
      <c r="B9036"/>
    </row>
    <row r="9037" spans="1:2" ht="15">
      <c r="A9037"/>
      <c r="B9037"/>
    </row>
    <row r="9038" spans="1:2" ht="15">
      <c r="A9038"/>
      <c r="B9038"/>
    </row>
    <row r="9039" spans="1:2" ht="15">
      <c r="A9039"/>
      <c r="B9039"/>
    </row>
    <row r="9040" spans="1:2" ht="15">
      <c r="A9040"/>
      <c r="B9040"/>
    </row>
    <row r="9041" spans="1:2" ht="15">
      <c r="A9041"/>
      <c r="B9041"/>
    </row>
    <row r="9042" spans="1:2" ht="15">
      <c r="A9042"/>
      <c r="B9042"/>
    </row>
    <row r="9043" spans="1:2" ht="15">
      <c r="A9043"/>
      <c r="B9043"/>
    </row>
    <row r="9044" spans="1:2" ht="15">
      <c r="A9044"/>
      <c r="B9044"/>
    </row>
    <row r="9045" spans="1:2" ht="15">
      <c r="A9045"/>
      <c r="B9045"/>
    </row>
    <row r="9046" spans="1:2" ht="15">
      <c r="A9046"/>
      <c r="B9046"/>
    </row>
    <row r="9047" spans="1:2" ht="15">
      <c r="A9047"/>
      <c r="B9047"/>
    </row>
    <row r="9048" spans="1:2" ht="15">
      <c r="A9048"/>
      <c r="B9048"/>
    </row>
    <row r="9049" spans="1:2" ht="15">
      <c r="A9049"/>
      <c r="B9049"/>
    </row>
    <row r="9050" spans="1:2" ht="15">
      <c r="A9050"/>
      <c r="B9050"/>
    </row>
    <row r="9051" spans="1:2" ht="15">
      <c r="A9051"/>
      <c r="B9051"/>
    </row>
    <row r="9052" spans="1:2" ht="15">
      <c r="A9052"/>
      <c r="B9052"/>
    </row>
    <row r="9053" spans="1:2" ht="15">
      <c r="A9053"/>
      <c r="B9053"/>
    </row>
    <row r="9054" spans="1:2" ht="15">
      <c r="A9054"/>
      <c r="B9054"/>
    </row>
    <row r="9055" spans="1:2" ht="15">
      <c r="A9055"/>
      <c r="B9055"/>
    </row>
    <row r="9056" spans="1:2" ht="15">
      <c r="A9056"/>
      <c r="B9056"/>
    </row>
    <row r="9057" spans="1:2" ht="15">
      <c r="A9057"/>
      <c r="B9057"/>
    </row>
    <row r="9058" spans="1:2" ht="15">
      <c r="A9058"/>
      <c r="B9058"/>
    </row>
    <row r="9059" spans="1:2" ht="15">
      <c r="A9059"/>
      <c r="B9059"/>
    </row>
    <row r="9060" spans="1:2" ht="15">
      <c r="A9060"/>
      <c r="B9060"/>
    </row>
    <row r="9061" spans="1:2" ht="15">
      <c r="A9061"/>
      <c r="B9061"/>
    </row>
    <row r="9062" spans="1:2" ht="15">
      <c r="A9062"/>
      <c r="B9062"/>
    </row>
    <row r="9063" spans="1:2" ht="15">
      <c r="A9063"/>
      <c r="B9063"/>
    </row>
    <row r="9064" spans="1:2" ht="15">
      <c r="A9064"/>
      <c r="B9064"/>
    </row>
    <row r="9065" spans="1:2" ht="15">
      <c r="A9065"/>
      <c r="B9065"/>
    </row>
    <row r="9066" spans="1:2" ht="15">
      <c r="A9066"/>
      <c r="B9066"/>
    </row>
    <row r="9067" spans="1:2" ht="15">
      <c r="A9067"/>
      <c r="B9067"/>
    </row>
    <row r="9068" spans="1:2" ht="15">
      <c r="A9068"/>
      <c r="B9068"/>
    </row>
    <row r="9069" spans="1:2" ht="15">
      <c r="A9069"/>
      <c r="B9069"/>
    </row>
    <row r="9070" spans="1:2" ht="15">
      <c r="A9070"/>
      <c r="B9070"/>
    </row>
    <row r="9071" spans="1:2" ht="15">
      <c r="A9071"/>
      <c r="B9071"/>
    </row>
    <row r="9072" spans="1:2" ht="15">
      <c r="A9072"/>
      <c r="B9072"/>
    </row>
    <row r="9073" spans="1:2" ht="15">
      <c r="A9073"/>
      <c r="B9073"/>
    </row>
    <row r="9074" spans="1:2" ht="15">
      <c r="A9074"/>
      <c r="B9074"/>
    </row>
    <row r="9075" spans="1:2" ht="15">
      <c r="A9075"/>
      <c r="B9075"/>
    </row>
    <row r="9076" spans="1:2" ht="15">
      <c r="A9076"/>
      <c r="B9076"/>
    </row>
    <row r="9077" spans="1:2" ht="15">
      <c r="A9077"/>
      <c r="B9077"/>
    </row>
    <row r="9078" spans="1:2" ht="15">
      <c r="A9078"/>
      <c r="B9078"/>
    </row>
    <row r="9079" spans="1:2" ht="15">
      <c r="A9079"/>
      <c r="B9079"/>
    </row>
    <row r="9080" spans="1:2" ht="15">
      <c r="A9080"/>
      <c r="B9080"/>
    </row>
    <row r="9081" spans="1:2" ht="15">
      <c r="A9081"/>
      <c r="B9081"/>
    </row>
    <row r="9082" spans="1:2" ht="15">
      <c r="A9082"/>
      <c r="B9082"/>
    </row>
    <row r="9083" spans="1:2" ht="15">
      <c r="A9083"/>
      <c r="B9083"/>
    </row>
    <row r="9084" spans="1:2" ht="15">
      <c r="A9084"/>
      <c r="B9084"/>
    </row>
    <row r="9085" spans="1:2" ht="15">
      <c r="A9085"/>
      <c r="B9085"/>
    </row>
    <row r="9086" spans="1:2" ht="15">
      <c r="A9086"/>
      <c r="B9086"/>
    </row>
    <row r="9087" spans="1:2" ht="15">
      <c r="A9087"/>
      <c r="B9087"/>
    </row>
    <row r="9088" spans="1:2" ht="15">
      <c r="A9088"/>
      <c r="B9088"/>
    </row>
    <row r="9089" spans="1:2" ht="15">
      <c r="A9089"/>
      <c r="B9089"/>
    </row>
    <row r="9090" spans="1:2" ht="15">
      <c r="A9090"/>
      <c r="B9090"/>
    </row>
    <row r="9091" spans="1:2" ht="15">
      <c r="A9091"/>
      <c r="B9091"/>
    </row>
    <row r="9092" spans="1:2" ht="15">
      <c r="A9092"/>
      <c r="B9092"/>
    </row>
    <row r="9093" spans="1:2" ht="15">
      <c r="A9093"/>
      <c r="B9093"/>
    </row>
    <row r="9094" spans="1:2" ht="15">
      <c r="A9094"/>
      <c r="B9094"/>
    </row>
    <row r="9095" spans="1:2" ht="15">
      <c r="A9095"/>
      <c r="B9095"/>
    </row>
    <row r="9096" spans="1:2" ht="15">
      <c r="A9096"/>
      <c r="B9096"/>
    </row>
    <row r="9097" spans="1:2" ht="15">
      <c r="A9097"/>
      <c r="B9097"/>
    </row>
    <row r="9098" spans="1:2" ht="15">
      <c r="A9098"/>
      <c r="B9098"/>
    </row>
    <row r="9099" spans="1:2" ht="15">
      <c r="A9099"/>
      <c r="B9099"/>
    </row>
    <row r="9100" spans="1:2" ht="15">
      <c r="A9100"/>
      <c r="B9100"/>
    </row>
    <row r="9101" spans="1:2" ht="15">
      <c r="A9101"/>
      <c r="B9101"/>
    </row>
    <row r="9102" spans="1:2" ht="15">
      <c r="A9102"/>
      <c r="B9102"/>
    </row>
    <row r="9103" spans="1:2" ht="15">
      <c r="A9103"/>
      <c r="B9103"/>
    </row>
    <row r="9104" spans="1:2" ht="15">
      <c r="A9104"/>
      <c r="B9104"/>
    </row>
    <row r="9105" spans="1:2" ht="15">
      <c r="A9105"/>
      <c r="B9105"/>
    </row>
    <row r="9106" spans="1:2" ht="15">
      <c r="A9106"/>
      <c r="B9106"/>
    </row>
    <row r="9107" spans="1:2" ht="15">
      <c r="A9107"/>
      <c r="B9107"/>
    </row>
    <row r="9108" spans="1:2" ht="15">
      <c r="A9108"/>
      <c r="B9108"/>
    </row>
    <row r="9109" spans="1:2" ht="15">
      <c r="A9109"/>
      <c r="B9109"/>
    </row>
    <row r="9110" spans="1:2" ht="15">
      <c r="A9110"/>
      <c r="B9110"/>
    </row>
    <row r="9111" spans="1:2" ht="15">
      <c r="A9111"/>
      <c r="B9111"/>
    </row>
    <row r="9112" spans="1:2" ht="15">
      <c r="A9112"/>
      <c r="B9112"/>
    </row>
    <row r="9113" spans="1:2" ht="15">
      <c r="A9113"/>
      <c r="B9113"/>
    </row>
    <row r="9114" spans="1:2" ht="15">
      <c r="A9114"/>
      <c r="B9114"/>
    </row>
    <row r="9115" spans="1:2" ht="15">
      <c r="A9115"/>
      <c r="B9115"/>
    </row>
    <row r="9116" spans="1:2" ht="15">
      <c r="A9116"/>
      <c r="B9116"/>
    </row>
    <row r="9117" spans="1:2" ht="15">
      <c r="A9117"/>
      <c r="B9117"/>
    </row>
    <row r="9118" spans="1:2" ht="15">
      <c r="A9118"/>
      <c r="B9118"/>
    </row>
    <row r="9119" spans="1:2" ht="15">
      <c r="A9119"/>
      <c r="B9119"/>
    </row>
    <row r="9120" spans="1:2" ht="15">
      <c r="A9120"/>
      <c r="B9120"/>
    </row>
    <row r="9121" spans="1:2" ht="15">
      <c r="A9121"/>
      <c r="B9121"/>
    </row>
    <row r="9122" spans="1:2" ht="15">
      <c r="A9122"/>
      <c r="B9122"/>
    </row>
    <row r="9123" spans="1:2" ht="15">
      <c r="A9123"/>
      <c r="B9123"/>
    </row>
    <row r="9124" spans="1:2" ht="15">
      <c r="A9124"/>
      <c r="B9124"/>
    </row>
    <row r="9125" spans="1:2" ht="15">
      <c r="A9125"/>
      <c r="B9125"/>
    </row>
    <row r="9126" spans="1:2" ht="15">
      <c r="A9126"/>
      <c r="B9126"/>
    </row>
    <row r="9127" spans="1:2" ht="15">
      <c r="A9127"/>
      <c r="B9127"/>
    </row>
    <row r="9128" spans="1:2" ht="15">
      <c r="A9128"/>
      <c r="B9128"/>
    </row>
    <row r="9129" spans="1:2" ht="15">
      <c r="A9129"/>
      <c r="B9129"/>
    </row>
    <row r="9130" spans="1:2" ht="15">
      <c r="A9130"/>
      <c r="B9130"/>
    </row>
    <row r="9131" spans="1:2" ht="15">
      <c r="A9131"/>
      <c r="B9131"/>
    </row>
    <row r="9132" spans="1:2" ht="15">
      <c r="A9132"/>
      <c r="B9132"/>
    </row>
    <row r="9133" spans="1:2" ht="15">
      <c r="A9133"/>
      <c r="B9133"/>
    </row>
    <row r="9134" spans="1:2" ht="15">
      <c r="A9134"/>
      <c r="B9134"/>
    </row>
    <row r="9135" spans="1:2" ht="15">
      <c r="A9135"/>
      <c r="B9135"/>
    </row>
    <row r="9136" spans="1:2" ht="15">
      <c r="A9136"/>
      <c r="B9136"/>
    </row>
    <row r="9137" spans="1:2" ht="15">
      <c r="A9137"/>
      <c r="B9137"/>
    </row>
    <row r="9138" spans="1:2" ht="15">
      <c r="A9138"/>
      <c r="B9138"/>
    </row>
    <row r="9139" spans="1:2" ht="15">
      <c r="A9139"/>
      <c r="B9139"/>
    </row>
    <row r="9140" spans="1:2" ht="15">
      <c r="A9140"/>
      <c r="B9140"/>
    </row>
    <row r="9141" spans="1:2" ht="15">
      <c r="A9141"/>
      <c r="B9141"/>
    </row>
    <row r="9142" spans="1:2" ht="15">
      <c r="A9142"/>
      <c r="B9142"/>
    </row>
    <row r="9143" spans="1:2" ht="15">
      <c r="A9143"/>
      <c r="B9143"/>
    </row>
    <row r="9144" spans="1:2" ht="15">
      <c r="A9144"/>
      <c r="B9144"/>
    </row>
    <row r="9145" spans="1:2" ht="15">
      <c r="A9145"/>
      <c r="B9145"/>
    </row>
    <row r="9146" spans="1:2" ht="15">
      <c r="A9146"/>
      <c r="B9146"/>
    </row>
    <row r="9147" spans="1:2" ht="15">
      <c r="A9147"/>
      <c r="B9147"/>
    </row>
    <row r="9148" spans="1:2" ht="15">
      <c r="A9148"/>
      <c r="B9148"/>
    </row>
    <row r="9149" spans="1:2" ht="15">
      <c r="A9149"/>
      <c r="B9149"/>
    </row>
    <row r="9150" spans="1:2" ht="15">
      <c r="A9150"/>
      <c r="B9150"/>
    </row>
    <row r="9151" spans="1:2" ht="15">
      <c r="A9151"/>
      <c r="B9151"/>
    </row>
    <row r="9152" spans="1:2" ht="15">
      <c r="A9152"/>
      <c r="B9152"/>
    </row>
    <row r="9153" spans="1:2" ht="15">
      <c r="A9153"/>
      <c r="B9153"/>
    </row>
    <row r="9154" spans="1:2" ht="15">
      <c r="A9154"/>
      <c r="B9154"/>
    </row>
    <row r="9155" spans="1:2" ht="15">
      <c r="A9155"/>
      <c r="B9155"/>
    </row>
    <row r="9156" spans="1:2" ht="15">
      <c r="A9156"/>
      <c r="B9156"/>
    </row>
    <row r="9157" spans="1:2" ht="15">
      <c r="A9157"/>
      <c r="B9157"/>
    </row>
    <row r="9158" spans="1:2" ht="15">
      <c r="A9158"/>
      <c r="B9158"/>
    </row>
    <row r="9159" spans="1:2" ht="15">
      <c r="A9159"/>
      <c r="B9159"/>
    </row>
    <row r="9160" spans="1:2" ht="15">
      <c r="A9160"/>
      <c r="B9160"/>
    </row>
    <row r="9161" spans="1:2" ht="15">
      <c r="A9161"/>
      <c r="B9161"/>
    </row>
    <row r="9162" spans="1:2" ht="15">
      <c r="A9162"/>
      <c r="B9162"/>
    </row>
    <row r="9163" spans="1:2" ht="15">
      <c r="A9163"/>
      <c r="B9163"/>
    </row>
    <row r="9164" spans="1:2" ht="15">
      <c r="A9164"/>
      <c r="B9164"/>
    </row>
    <row r="9165" spans="1:2" ht="15">
      <c r="A9165"/>
      <c r="B9165"/>
    </row>
    <row r="9166" spans="1:2" ht="15">
      <c r="A9166"/>
      <c r="B9166"/>
    </row>
    <row r="9167" spans="1:2" ht="15">
      <c r="A9167"/>
      <c r="B9167"/>
    </row>
    <row r="9168" spans="1:2" ht="15">
      <c r="A9168"/>
      <c r="B9168"/>
    </row>
    <row r="9169" spans="1:2" ht="15">
      <c r="A9169"/>
      <c r="B9169"/>
    </row>
    <row r="9170" spans="1:2" ht="15">
      <c r="A9170"/>
      <c r="B9170"/>
    </row>
    <row r="9171" spans="1:2" ht="15">
      <c r="A9171"/>
      <c r="B9171"/>
    </row>
    <row r="9172" spans="1:2" ht="15">
      <c r="A9172"/>
      <c r="B9172"/>
    </row>
    <row r="9173" spans="1:2" ht="15">
      <c r="A9173"/>
      <c r="B9173"/>
    </row>
    <row r="9174" spans="1:2" ht="15">
      <c r="A9174"/>
      <c r="B9174"/>
    </row>
    <row r="9175" spans="1:2" ht="15">
      <c r="A9175"/>
      <c r="B9175"/>
    </row>
    <row r="9176" spans="1:2" ht="15">
      <c r="A9176"/>
      <c r="B9176"/>
    </row>
    <row r="9177" spans="1:2" ht="15">
      <c r="A9177"/>
      <c r="B9177"/>
    </row>
    <row r="9178" spans="1:2" ht="15">
      <c r="A9178"/>
      <c r="B9178"/>
    </row>
    <row r="9179" spans="1:2" ht="15">
      <c r="A9179"/>
      <c r="B9179"/>
    </row>
    <row r="9180" spans="1:2" ht="15">
      <c r="A9180"/>
      <c r="B9180"/>
    </row>
    <row r="9181" spans="1:2" ht="15">
      <c r="A9181"/>
      <c r="B9181"/>
    </row>
    <row r="9182" spans="1:2" ht="15">
      <c r="A9182"/>
      <c r="B9182"/>
    </row>
    <row r="9183" spans="1:2" ht="15">
      <c r="A9183"/>
      <c r="B9183"/>
    </row>
    <row r="9184" spans="1:2" ht="15">
      <c r="A9184"/>
      <c r="B9184"/>
    </row>
    <row r="9185" spans="1:2" ht="15">
      <c r="A9185"/>
      <c r="B9185"/>
    </row>
    <row r="9186" spans="1:2" ht="15">
      <c r="A9186"/>
      <c r="B9186"/>
    </row>
    <row r="9187" spans="1:2" ht="15">
      <c r="A9187"/>
      <c r="B9187"/>
    </row>
    <row r="9188" spans="1:2" ht="15">
      <c r="A9188"/>
      <c r="B9188"/>
    </row>
    <row r="9189" spans="1:2" ht="15">
      <c r="A9189"/>
      <c r="B9189"/>
    </row>
    <row r="9190" spans="1:2" ht="15">
      <c r="A9190"/>
      <c r="B9190"/>
    </row>
    <row r="9191" spans="1:2" ht="15">
      <c r="A9191"/>
      <c r="B9191"/>
    </row>
    <row r="9192" spans="1:2" ht="15">
      <c r="A9192"/>
      <c r="B9192"/>
    </row>
    <row r="9193" spans="1:2" ht="15">
      <c r="A9193"/>
      <c r="B9193"/>
    </row>
    <row r="9194" spans="1:2" ht="15">
      <c r="A9194"/>
      <c r="B9194"/>
    </row>
    <row r="9195" spans="1:2" ht="15">
      <c r="A9195"/>
      <c r="B9195"/>
    </row>
    <row r="9196" spans="1:2" ht="15">
      <c r="A9196"/>
      <c r="B9196"/>
    </row>
    <row r="9197" spans="1:2" ht="15">
      <c r="A9197"/>
      <c r="B9197"/>
    </row>
    <row r="9198" spans="1:2" ht="15">
      <c r="A9198"/>
      <c r="B9198"/>
    </row>
    <row r="9199" spans="1:2" ht="15">
      <c r="A9199"/>
      <c r="B9199"/>
    </row>
    <row r="9200" spans="1:2" ht="15">
      <c r="A9200"/>
      <c r="B9200"/>
    </row>
    <row r="9201" spans="1:2" ht="15">
      <c r="A9201"/>
      <c r="B9201"/>
    </row>
    <row r="9202" spans="1:2" ht="15">
      <c r="A9202"/>
      <c r="B9202"/>
    </row>
    <row r="9203" spans="1:2" ht="15">
      <c r="A9203"/>
      <c r="B9203"/>
    </row>
    <row r="9204" spans="1:2" ht="15">
      <c r="A9204"/>
      <c r="B9204"/>
    </row>
    <row r="9205" spans="1:2" ht="15">
      <c r="A9205"/>
      <c r="B9205"/>
    </row>
    <row r="9206" spans="1:2" ht="15">
      <c r="A9206"/>
      <c r="B9206"/>
    </row>
    <row r="9207" spans="1:2" ht="15">
      <c r="A9207"/>
      <c r="B9207"/>
    </row>
    <row r="9208" spans="1:2" ht="15">
      <c r="A9208"/>
      <c r="B9208"/>
    </row>
    <row r="9209" spans="1:2" ht="15">
      <c r="A9209"/>
      <c r="B9209"/>
    </row>
    <row r="9210" spans="1:2" ht="15">
      <c r="A9210"/>
      <c r="B9210"/>
    </row>
    <row r="9211" spans="1:2" ht="15">
      <c r="A9211"/>
      <c r="B9211"/>
    </row>
    <row r="9212" spans="1:2" ht="15">
      <c r="A9212"/>
      <c r="B9212"/>
    </row>
    <row r="9213" spans="1:2" ht="15">
      <c r="A9213"/>
      <c r="B9213"/>
    </row>
    <row r="9214" spans="1:2" ht="15">
      <c r="A9214"/>
      <c r="B9214"/>
    </row>
    <row r="9215" spans="1:2" ht="15">
      <c r="A9215"/>
      <c r="B9215"/>
    </row>
    <row r="9216" spans="1:2" ht="15">
      <c r="A9216"/>
      <c r="B9216"/>
    </row>
    <row r="9217" spans="1:2" ht="15">
      <c r="A9217"/>
      <c r="B9217"/>
    </row>
    <row r="9218" spans="1:2" ht="15">
      <c r="A9218"/>
      <c r="B9218"/>
    </row>
    <row r="9219" spans="1:2" ht="15">
      <c r="A9219"/>
      <c r="B9219"/>
    </row>
    <row r="9220" spans="1:2" ht="15">
      <c r="A9220"/>
      <c r="B9220"/>
    </row>
    <row r="9221" spans="1:2" ht="15">
      <c r="A9221"/>
      <c r="B9221"/>
    </row>
    <row r="9222" spans="1:2" ht="15">
      <c r="A9222"/>
      <c r="B9222"/>
    </row>
    <row r="9223" spans="1:2" ht="15">
      <c r="A9223"/>
      <c r="B9223"/>
    </row>
    <row r="9224" spans="1:2" ht="15">
      <c r="A9224"/>
      <c r="B9224"/>
    </row>
    <row r="9225" spans="1:2" ht="15">
      <c r="A9225"/>
      <c r="B9225"/>
    </row>
    <row r="9226" spans="1:2" ht="15">
      <c r="A9226"/>
      <c r="B9226"/>
    </row>
    <row r="9227" spans="1:2" ht="15">
      <c r="A9227"/>
      <c r="B9227"/>
    </row>
    <row r="9228" spans="1:2" ht="15">
      <c r="A9228"/>
      <c r="B9228"/>
    </row>
    <row r="9229" spans="1:2" ht="15">
      <c r="A9229"/>
      <c r="B9229"/>
    </row>
    <row r="9230" spans="1:2" ht="15">
      <c r="A9230"/>
      <c r="B9230"/>
    </row>
    <row r="9231" spans="1:2" ht="15">
      <c r="A9231"/>
      <c r="B9231"/>
    </row>
    <row r="9232" spans="1:2" ht="15">
      <c r="A9232"/>
      <c r="B9232"/>
    </row>
    <row r="9233" spans="1:2" ht="15">
      <c r="A9233"/>
      <c r="B9233"/>
    </row>
    <row r="9234" spans="1:2" ht="15">
      <c r="A9234"/>
      <c r="B9234"/>
    </row>
    <row r="9235" spans="1:2" ht="15">
      <c r="A9235"/>
      <c r="B9235"/>
    </row>
    <row r="9236" spans="1:2" ht="15">
      <c r="A9236"/>
      <c r="B9236"/>
    </row>
    <row r="9237" spans="1:2" ht="15">
      <c r="A9237"/>
      <c r="B9237"/>
    </row>
    <row r="9238" spans="1:2" ht="15">
      <c r="A9238"/>
      <c r="B9238"/>
    </row>
    <row r="9239" spans="1:2" ht="15">
      <c r="A9239"/>
      <c r="B9239"/>
    </row>
    <row r="9240" spans="1:2" ht="15">
      <c r="A9240"/>
      <c r="B9240"/>
    </row>
    <row r="9241" spans="1:2" ht="15">
      <c r="A9241"/>
      <c r="B9241"/>
    </row>
    <row r="9242" spans="1:2" ht="15">
      <c r="A9242"/>
      <c r="B9242"/>
    </row>
    <row r="9243" spans="1:2" ht="15">
      <c r="A9243"/>
      <c r="B9243"/>
    </row>
    <row r="9244" spans="1:2" ht="15">
      <c r="A9244"/>
      <c r="B9244"/>
    </row>
    <row r="9245" spans="1:2" ht="15">
      <c r="A9245"/>
      <c r="B9245"/>
    </row>
    <row r="9246" spans="1:2" ht="15">
      <c r="A9246"/>
      <c r="B9246"/>
    </row>
    <row r="9247" spans="1:2" ht="15">
      <c r="A9247"/>
      <c r="B9247"/>
    </row>
    <row r="9248" spans="1:2" ht="15">
      <c r="A9248"/>
      <c r="B9248"/>
    </row>
    <row r="9249" spans="1:2" ht="15">
      <c r="A9249"/>
      <c r="B9249"/>
    </row>
    <row r="9250" spans="1:2" ht="15">
      <c r="A9250"/>
      <c r="B9250"/>
    </row>
    <row r="9251" spans="1:2" ht="15">
      <c r="A9251"/>
      <c r="B9251"/>
    </row>
    <row r="9252" spans="1:2" ht="15">
      <c r="A9252"/>
      <c r="B9252"/>
    </row>
    <row r="9253" spans="1:2" ht="15">
      <c r="A9253"/>
      <c r="B9253"/>
    </row>
    <row r="9254" spans="1:2" ht="15">
      <c r="A9254"/>
      <c r="B9254"/>
    </row>
    <row r="9255" spans="1:2" ht="15">
      <c r="A9255"/>
      <c r="B9255"/>
    </row>
    <row r="9256" spans="1:2" ht="15">
      <c r="A9256"/>
      <c r="B9256"/>
    </row>
    <row r="9257" spans="1:2" ht="15">
      <c r="A9257"/>
      <c r="B9257"/>
    </row>
    <row r="9258" spans="1:2" ht="15">
      <c r="A9258"/>
      <c r="B9258"/>
    </row>
    <row r="9259" spans="1:2" ht="15">
      <c r="A9259"/>
      <c r="B9259"/>
    </row>
    <row r="9260" spans="1:2" ht="15">
      <c r="A9260"/>
      <c r="B9260"/>
    </row>
    <row r="9261" spans="1:2" ht="15">
      <c r="A9261"/>
      <c r="B9261"/>
    </row>
    <row r="9262" spans="1:2" ht="15">
      <c r="A9262"/>
      <c r="B9262"/>
    </row>
    <row r="9263" spans="1:2" ht="15">
      <c r="A9263"/>
      <c r="B9263"/>
    </row>
    <row r="9264" spans="1:2" ht="15">
      <c r="A9264"/>
      <c r="B9264"/>
    </row>
    <row r="9265" spans="1:2" ht="15">
      <c r="A9265"/>
      <c r="B9265"/>
    </row>
    <row r="9266" spans="1:2" ht="15">
      <c r="A9266"/>
      <c r="B9266"/>
    </row>
    <row r="9267" spans="1:2" ht="15">
      <c r="A9267"/>
      <c r="B9267"/>
    </row>
    <row r="9268" spans="1:2" ht="15">
      <c r="A9268"/>
      <c r="B9268"/>
    </row>
    <row r="9269" spans="1:2" ht="15">
      <c r="A9269"/>
      <c r="B9269"/>
    </row>
    <row r="9270" spans="1:2" ht="15">
      <c r="A9270"/>
      <c r="B9270"/>
    </row>
    <row r="9271" spans="1:2" ht="15">
      <c r="A9271"/>
      <c r="B9271"/>
    </row>
    <row r="9272" spans="1:2" ht="15">
      <c r="A9272"/>
      <c r="B9272"/>
    </row>
    <row r="9273" spans="1:2" ht="15">
      <c r="A9273"/>
      <c r="B9273"/>
    </row>
    <row r="9274" spans="1:2" ht="15">
      <c r="A9274"/>
      <c r="B9274"/>
    </row>
    <row r="9275" spans="1:2" ht="15">
      <c r="A9275"/>
      <c r="B9275"/>
    </row>
    <row r="9276" spans="1:2" ht="15">
      <c r="A9276"/>
      <c r="B9276"/>
    </row>
    <row r="9277" spans="1:2" ht="15">
      <c r="A9277"/>
      <c r="B9277"/>
    </row>
    <row r="9278" spans="1:2" ht="15">
      <c r="A9278"/>
      <c r="B9278"/>
    </row>
    <row r="9279" spans="1:2" ht="15">
      <c r="A9279"/>
      <c r="B9279"/>
    </row>
    <row r="9280" spans="1:2" ht="15">
      <c r="A9280"/>
      <c r="B9280"/>
    </row>
    <row r="9281" spans="1:2" ht="15">
      <c r="A9281"/>
      <c r="B9281"/>
    </row>
    <row r="9282" spans="1:2" ht="15">
      <c r="A9282"/>
      <c r="B9282"/>
    </row>
    <row r="9283" spans="1:2" ht="15">
      <c r="A9283"/>
      <c r="B9283"/>
    </row>
    <row r="9284" spans="1:2" ht="15">
      <c r="A9284"/>
      <c r="B9284"/>
    </row>
    <row r="9285" spans="1:2" ht="15">
      <c r="A9285"/>
      <c r="B9285"/>
    </row>
    <row r="9286" spans="1:2" ht="15">
      <c r="A9286"/>
      <c r="B9286"/>
    </row>
    <row r="9287" spans="1:2" ht="15">
      <c r="A9287"/>
      <c r="B9287"/>
    </row>
    <row r="9288" spans="1:2" ht="15">
      <c r="A9288"/>
      <c r="B9288"/>
    </row>
    <row r="9289" spans="1:2" ht="15">
      <c r="A9289"/>
      <c r="B9289"/>
    </row>
    <row r="9290" spans="1:2" ht="15">
      <c r="A9290"/>
      <c r="B9290"/>
    </row>
    <row r="9291" spans="1:2" ht="15">
      <c r="A9291"/>
      <c r="B9291"/>
    </row>
    <row r="9292" spans="1:2" ht="15">
      <c r="A9292"/>
      <c r="B9292"/>
    </row>
    <row r="9293" spans="1:2" ht="15">
      <c r="A9293"/>
      <c r="B9293"/>
    </row>
    <row r="9294" spans="1:2" ht="15">
      <c r="A9294"/>
      <c r="B9294"/>
    </row>
    <row r="9295" spans="1:2" ht="15">
      <c r="A9295"/>
      <c r="B9295"/>
    </row>
    <row r="9296" spans="1:2" ht="15">
      <c r="A9296"/>
      <c r="B9296"/>
    </row>
    <row r="9297" spans="1:2" ht="15">
      <c r="A9297"/>
      <c r="B9297"/>
    </row>
    <row r="9298" spans="1:2" ht="15">
      <c r="A9298"/>
      <c r="B9298"/>
    </row>
    <row r="9299" spans="1:2" ht="15">
      <c r="A9299"/>
      <c r="B9299"/>
    </row>
    <row r="9300" spans="1:2" ht="15">
      <c r="A9300"/>
      <c r="B9300"/>
    </row>
    <row r="9301" spans="1:2" ht="15">
      <c r="A9301"/>
      <c r="B9301"/>
    </row>
    <row r="9302" spans="1:2" ht="15">
      <c r="A9302"/>
      <c r="B9302"/>
    </row>
    <row r="9303" spans="1:2" ht="15">
      <c r="A9303"/>
      <c r="B9303"/>
    </row>
    <row r="9304" spans="1:2" ht="15">
      <c r="A9304"/>
      <c r="B9304"/>
    </row>
    <row r="9305" spans="1:2" ht="15">
      <c r="A9305"/>
      <c r="B9305"/>
    </row>
    <row r="9306" spans="1:2" ht="15">
      <c r="A9306"/>
      <c r="B9306"/>
    </row>
    <row r="9307" spans="1:2" ht="15">
      <c r="A9307"/>
      <c r="B9307"/>
    </row>
    <row r="9308" spans="1:2" ht="15">
      <c r="A9308"/>
      <c r="B9308"/>
    </row>
    <row r="9309" spans="1:2" ht="15">
      <c r="A9309"/>
      <c r="B9309"/>
    </row>
    <row r="9310" spans="1:2" ht="15">
      <c r="A9310"/>
      <c r="B9310"/>
    </row>
    <row r="9311" spans="1:2" ht="15">
      <c r="A9311"/>
      <c r="B9311"/>
    </row>
    <row r="9312" spans="1:2" ht="15">
      <c r="A9312"/>
      <c r="B9312"/>
    </row>
    <row r="9313" spans="1:2" ht="15">
      <c r="A9313"/>
      <c r="B9313"/>
    </row>
    <row r="9314" spans="1:2" ht="15">
      <c r="A9314"/>
      <c r="B9314"/>
    </row>
    <row r="9315" spans="1:2" ht="15">
      <c r="A9315"/>
      <c r="B9315"/>
    </row>
    <row r="9316" spans="1:2" ht="15">
      <c r="A9316"/>
      <c r="B9316"/>
    </row>
    <row r="9317" spans="1:2" ht="15">
      <c r="A9317"/>
      <c r="B9317"/>
    </row>
    <row r="9318" spans="1:2" ht="15">
      <c r="A9318"/>
      <c r="B9318"/>
    </row>
    <row r="9319" spans="1:2" ht="15">
      <c r="A9319"/>
      <c r="B9319"/>
    </row>
    <row r="9320" spans="1:2" ht="15">
      <c r="A9320"/>
      <c r="B9320"/>
    </row>
    <row r="9321" spans="1:2" ht="15">
      <c r="A9321"/>
      <c r="B9321"/>
    </row>
    <row r="9322" spans="1:2" ht="15">
      <c r="A9322"/>
      <c r="B9322"/>
    </row>
    <row r="9323" spans="1:2" ht="15">
      <c r="A9323"/>
      <c r="B9323"/>
    </row>
    <row r="9324" spans="1:2" ht="15">
      <c r="A9324"/>
      <c r="B9324"/>
    </row>
    <row r="9325" spans="1:2" ht="15">
      <c r="A9325"/>
      <c r="B9325"/>
    </row>
    <row r="9326" spans="1:2" ht="15">
      <c r="A9326"/>
      <c r="B9326"/>
    </row>
    <row r="9327" spans="1:2" ht="15">
      <c r="A9327"/>
      <c r="B9327"/>
    </row>
    <row r="9328" spans="1:2" ht="15">
      <c r="A9328"/>
      <c r="B9328"/>
    </row>
    <row r="9329" spans="1:2" ht="15">
      <c r="A9329"/>
      <c r="B9329"/>
    </row>
    <row r="9330" spans="1:2" ht="15">
      <c r="A9330"/>
      <c r="B9330"/>
    </row>
    <row r="9331" spans="1:2" ht="15">
      <c r="A9331"/>
      <c r="B9331"/>
    </row>
    <row r="9332" spans="1:2" ht="15">
      <c r="A9332"/>
      <c r="B9332"/>
    </row>
    <row r="9333" spans="1:2" ht="15">
      <c r="A9333"/>
      <c r="B9333"/>
    </row>
    <row r="9334" spans="1:2" ht="15">
      <c r="A9334"/>
      <c r="B9334"/>
    </row>
    <row r="9335" spans="1:2" ht="15">
      <c r="A9335"/>
      <c r="B9335"/>
    </row>
    <row r="9336" spans="1:2" ht="15">
      <c r="A9336"/>
      <c r="B9336"/>
    </row>
    <row r="9337" spans="1:2" ht="15">
      <c r="A9337"/>
      <c r="B9337"/>
    </row>
    <row r="9338" spans="1:2" ht="15">
      <c r="A9338"/>
      <c r="B9338"/>
    </row>
    <row r="9339" spans="1:2" ht="15">
      <c r="A9339"/>
      <c r="B9339"/>
    </row>
    <row r="9340" spans="1:2" ht="15">
      <c r="A9340"/>
      <c r="B9340"/>
    </row>
    <row r="9341" spans="1:2" ht="15">
      <c r="A9341"/>
      <c r="B9341"/>
    </row>
    <row r="9342" spans="1:2" ht="15">
      <c r="A9342"/>
      <c r="B9342"/>
    </row>
    <row r="9343" spans="1:2" ht="15">
      <c r="A9343"/>
      <c r="B9343"/>
    </row>
    <row r="9344" spans="1:2" ht="15">
      <c r="A9344"/>
      <c r="B9344"/>
    </row>
    <row r="9345" spans="1:2" ht="15">
      <c r="A9345"/>
      <c r="B9345"/>
    </row>
    <row r="9346" spans="1:2" ht="15">
      <c r="A9346"/>
      <c r="B9346"/>
    </row>
    <row r="9347" spans="1:2" ht="15">
      <c r="A9347"/>
      <c r="B9347"/>
    </row>
    <row r="9348" spans="1:2" ht="15">
      <c r="A9348"/>
      <c r="B9348"/>
    </row>
    <row r="9349" spans="1:2" ht="15">
      <c r="A9349"/>
      <c r="B9349"/>
    </row>
    <row r="9350" spans="1:2" ht="15">
      <c r="A9350"/>
      <c r="B9350"/>
    </row>
    <row r="9351" spans="1:2" ht="15">
      <c r="A9351"/>
      <c r="B9351"/>
    </row>
    <row r="9352" spans="1:2" ht="15">
      <c r="A9352"/>
      <c r="B9352"/>
    </row>
    <row r="9353" spans="1:2" ht="15">
      <c r="A9353"/>
      <c r="B9353"/>
    </row>
    <row r="9354" spans="1:2" ht="15">
      <c r="A9354"/>
      <c r="B9354"/>
    </row>
    <row r="9355" spans="1:2" ht="15">
      <c r="A9355"/>
      <c r="B9355"/>
    </row>
    <row r="9356" spans="1:2" ht="15">
      <c r="A9356"/>
      <c r="B9356"/>
    </row>
    <row r="9357" spans="1:2" ht="15">
      <c r="A9357"/>
      <c r="B9357"/>
    </row>
    <row r="9358" spans="1:2" ht="15">
      <c r="A9358"/>
      <c r="B9358"/>
    </row>
    <row r="9359" spans="1:2" ht="15">
      <c r="A9359"/>
      <c r="B9359"/>
    </row>
    <row r="9360" spans="1:2" ht="15">
      <c r="A9360"/>
      <c r="B9360"/>
    </row>
    <row r="9361" spans="1:2" ht="15">
      <c r="A9361"/>
      <c r="B9361"/>
    </row>
    <row r="9362" spans="1:2" ht="15">
      <c r="A9362"/>
      <c r="B9362"/>
    </row>
    <row r="9363" spans="1:2" ht="15">
      <c r="A9363"/>
      <c r="B9363"/>
    </row>
    <row r="9364" spans="1:2" ht="15">
      <c r="A9364"/>
      <c r="B9364"/>
    </row>
    <row r="9365" spans="1:2" ht="15">
      <c r="A9365"/>
      <c r="B9365"/>
    </row>
    <row r="9366" spans="1:2" ht="15">
      <c r="A9366"/>
      <c r="B9366"/>
    </row>
    <row r="9367" spans="1:2" ht="15">
      <c r="A9367"/>
      <c r="B9367"/>
    </row>
    <row r="9368" spans="1:2" ht="15">
      <c r="A9368"/>
      <c r="B9368"/>
    </row>
    <row r="9369" spans="1:2" ht="15">
      <c r="A9369"/>
      <c r="B9369"/>
    </row>
    <row r="9370" spans="1:2" ht="15">
      <c r="A9370"/>
      <c r="B9370"/>
    </row>
    <row r="9371" spans="1:2" ht="15">
      <c r="A9371"/>
      <c r="B9371"/>
    </row>
    <row r="9372" spans="1:2" ht="15">
      <c r="A9372"/>
      <c r="B9372"/>
    </row>
    <row r="9373" spans="1:2" ht="15">
      <c r="A9373"/>
      <c r="B9373"/>
    </row>
    <row r="9374" spans="1:2" ht="15">
      <c r="A9374"/>
      <c r="B9374"/>
    </row>
    <row r="9375" spans="1:2" ht="15">
      <c r="A9375"/>
      <c r="B9375"/>
    </row>
    <row r="9376" spans="1:2" ht="15">
      <c r="A9376"/>
      <c r="B9376"/>
    </row>
    <row r="9377" spans="1:2" ht="15">
      <c r="A9377"/>
      <c r="B9377"/>
    </row>
    <row r="9378" spans="1:2" ht="15">
      <c r="A9378"/>
      <c r="B9378"/>
    </row>
    <row r="9379" spans="1:2" ht="15">
      <c r="A9379"/>
      <c r="B9379"/>
    </row>
    <row r="9380" spans="1:2" ht="15">
      <c r="A9380"/>
      <c r="B9380"/>
    </row>
    <row r="9381" spans="1:2" ht="15">
      <c r="A9381"/>
      <c r="B9381"/>
    </row>
    <row r="9382" spans="1:2" ht="15">
      <c r="A9382"/>
      <c r="B9382"/>
    </row>
    <row r="9383" spans="1:2" ht="15">
      <c r="A9383"/>
      <c r="B9383"/>
    </row>
    <row r="9384" spans="1:2" ht="15">
      <c r="A9384"/>
      <c r="B9384"/>
    </row>
    <row r="9385" spans="1:2" ht="15">
      <c r="A9385"/>
      <c r="B9385"/>
    </row>
    <row r="9386" spans="1:2" ht="15">
      <c r="A9386"/>
      <c r="B9386"/>
    </row>
    <row r="9387" spans="1:2" ht="15">
      <c r="A9387"/>
      <c r="B9387"/>
    </row>
    <row r="9388" spans="1:2" ht="15">
      <c r="A9388"/>
      <c r="B9388"/>
    </row>
    <row r="9389" spans="1:2" ht="15">
      <c r="A9389"/>
      <c r="B9389"/>
    </row>
    <row r="9390" spans="1:2" ht="15">
      <c r="A9390"/>
      <c r="B9390"/>
    </row>
    <row r="9391" spans="1:2" ht="15">
      <c r="A9391"/>
      <c r="B9391"/>
    </row>
    <row r="9392" spans="1:2" ht="15">
      <c r="A9392"/>
      <c r="B9392"/>
    </row>
    <row r="9393" spans="1:2" ht="15">
      <c r="A9393"/>
      <c r="B9393"/>
    </row>
    <row r="9394" spans="1:2" ht="15">
      <c r="A9394"/>
      <c r="B9394"/>
    </row>
    <row r="9395" spans="1:2" ht="15">
      <c r="A9395"/>
      <c r="B9395"/>
    </row>
    <row r="9396" spans="1:2" ht="15">
      <c r="A9396"/>
      <c r="B9396"/>
    </row>
    <row r="9397" spans="1:2" ht="15">
      <c r="A9397"/>
      <c r="B9397"/>
    </row>
    <row r="9398" spans="1:2" ht="15">
      <c r="A9398"/>
      <c r="B9398"/>
    </row>
    <row r="9399" spans="1:2" ht="15">
      <c r="A9399"/>
      <c r="B9399"/>
    </row>
    <row r="9400" spans="1:2" ht="15">
      <c r="A9400"/>
      <c r="B9400"/>
    </row>
    <row r="9401" spans="1:2" ht="15">
      <c r="A9401"/>
      <c r="B9401"/>
    </row>
    <row r="9402" spans="1:2" ht="15">
      <c r="A9402"/>
      <c r="B9402"/>
    </row>
    <row r="9403" spans="1:2" ht="15">
      <c r="A9403"/>
      <c r="B9403"/>
    </row>
    <row r="9404" spans="1:2" ht="15">
      <c r="A9404"/>
      <c r="B9404"/>
    </row>
    <row r="9405" spans="1:2" ht="15">
      <c r="A9405"/>
      <c r="B9405"/>
    </row>
    <row r="9406" spans="1:2" ht="15">
      <c r="A9406"/>
      <c r="B9406"/>
    </row>
    <row r="9407" spans="1:2" ht="15">
      <c r="A9407"/>
      <c r="B9407"/>
    </row>
    <row r="9408" spans="1:2" ht="15">
      <c r="A9408"/>
      <c r="B9408"/>
    </row>
    <row r="9409" spans="1:2" ht="15">
      <c r="A9409"/>
      <c r="B9409"/>
    </row>
    <row r="9410" spans="1:2" ht="15">
      <c r="A9410"/>
      <c r="B9410"/>
    </row>
    <row r="9411" spans="1:2" ht="15">
      <c r="A9411"/>
      <c r="B9411"/>
    </row>
    <row r="9412" spans="1:2" ht="15">
      <c r="A9412"/>
      <c r="B9412"/>
    </row>
    <row r="9413" spans="1:2" ht="15">
      <c r="A9413"/>
      <c r="B9413"/>
    </row>
    <row r="9414" spans="1:2" ht="15">
      <c r="A9414"/>
      <c r="B9414"/>
    </row>
    <row r="9415" spans="1:2" ht="15">
      <c r="A9415"/>
      <c r="B9415"/>
    </row>
    <row r="9416" spans="1:2" ht="15">
      <c r="A9416"/>
      <c r="B9416"/>
    </row>
    <row r="9417" spans="1:2" ht="15">
      <c r="A9417"/>
      <c r="B9417"/>
    </row>
    <row r="9418" spans="1:2" ht="15">
      <c r="A9418"/>
      <c r="B9418"/>
    </row>
    <row r="9419" spans="1:2" ht="15">
      <c r="A9419"/>
      <c r="B9419"/>
    </row>
    <row r="9420" spans="1:2" ht="15">
      <c r="A9420"/>
      <c r="B9420"/>
    </row>
    <row r="9421" spans="1:2" ht="15">
      <c r="A9421"/>
      <c r="B9421"/>
    </row>
    <row r="9422" spans="1:2" ht="15">
      <c r="A9422"/>
      <c r="B9422"/>
    </row>
    <row r="9423" spans="1:2" ht="15">
      <c r="A9423"/>
      <c r="B9423"/>
    </row>
    <row r="9424" spans="1:2" ht="15">
      <c r="A9424"/>
      <c r="B9424"/>
    </row>
    <row r="9425" spans="1:2" ht="15">
      <c r="A9425"/>
      <c r="B9425"/>
    </row>
    <row r="9426" spans="1:2" ht="15">
      <c r="A9426"/>
      <c r="B9426"/>
    </row>
    <row r="9427" spans="1:2" ht="15">
      <c r="A9427"/>
      <c r="B9427"/>
    </row>
    <row r="9428" spans="1:2" ht="15">
      <c r="A9428"/>
      <c r="B9428"/>
    </row>
    <row r="9429" spans="1:2" ht="15">
      <c r="A9429"/>
      <c r="B9429"/>
    </row>
    <row r="9430" spans="1:2" ht="15">
      <c r="A9430"/>
      <c r="B9430"/>
    </row>
    <row r="9431" spans="1:2" ht="15">
      <c r="A9431"/>
      <c r="B9431"/>
    </row>
    <row r="9432" spans="1:2" ht="15">
      <c r="A9432"/>
      <c r="B9432"/>
    </row>
    <row r="9433" spans="1:2" ht="15">
      <c r="A9433"/>
      <c r="B9433"/>
    </row>
    <row r="9434" spans="1:2" ht="15">
      <c r="A9434"/>
      <c r="B9434"/>
    </row>
    <row r="9435" spans="1:2" ht="15">
      <c r="A9435"/>
      <c r="B9435"/>
    </row>
    <row r="9436" spans="1:2" ht="15">
      <c r="A9436"/>
      <c r="B9436"/>
    </row>
    <row r="9437" spans="1:2" ht="15">
      <c r="A9437"/>
      <c r="B9437"/>
    </row>
    <row r="9438" spans="1:2" ht="15">
      <c r="A9438"/>
      <c r="B9438"/>
    </row>
    <row r="9439" spans="1:2" ht="15">
      <c r="A9439"/>
      <c r="B9439"/>
    </row>
    <row r="9440" spans="1:2" ht="15">
      <c r="A9440"/>
      <c r="B9440"/>
    </row>
    <row r="9441" spans="1:2" ht="15">
      <c r="A9441"/>
      <c r="B9441"/>
    </row>
    <row r="9442" spans="1:2" ht="15">
      <c r="A9442"/>
      <c r="B9442"/>
    </row>
    <row r="9443" spans="1:2" ht="15">
      <c r="A9443"/>
      <c r="B9443"/>
    </row>
    <row r="9444" spans="1:2" ht="15">
      <c r="A9444"/>
      <c r="B9444"/>
    </row>
    <row r="9445" spans="1:2" ht="15">
      <c r="A9445"/>
      <c r="B9445"/>
    </row>
    <row r="9446" spans="1:2" ht="15">
      <c r="A9446"/>
      <c r="B9446"/>
    </row>
    <row r="9447" spans="1:2" ht="15">
      <c r="A9447"/>
      <c r="B9447"/>
    </row>
    <row r="9448" spans="1:2" ht="15">
      <c r="A9448"/>
      <c r="B9448"/>
    </row>
    <row r="9449" spans="1:2" ht="15">
      <c r="A9449"/>
      <c r="B9449"/>
    </row>
    <row r="9450" spans="1:2" ht="15">
      <c r="A9450"/>
      <c r="B9450"/>
    </row>
    <row r="9451" spans="1:2" ht="15">
      <c r="A9451"/>
      <c r="B9451"/>
    </row>
    <row r="9452" spans="1:2" ht="15">
      <c r="A9452"/>
      <c r="B9452"/>
    </row>
    <row r="9453" spans="1:2" ht="15">
      <c r="A9453"/>
      <c r="B9453"/>
    </row>
    <row r="9454" spans="1:2" ht="15">
      <c r="A9454"/>
      <c r="B9454"/>
    </row>
    <row r="9455" spans="1:2" ht="15">
      <c r="A9455"/>
      <c r="B9455"/>
    </row>
    <row r="9456" spans="1:2" ht="15">
      <c r="A9456"/>
      <c r="B9456"/>
    </row>
    <row r="9457" spans="1:2" ht="15">
      <c r="A9457"/>
      <c r="B9457"/>
    </row>
    <row r="9458" spans="1:2" ht="15">
      <c r="A9458"/>
      <c r="B9458"/>
    </row>
    <row r="9459" spans="1:2" ht="15">
      <c r="A9459"/>
      <c r="B9459"/>
    </row>
    <row r="9460" spans="1:2" ht="15">
      <c r="A9460"/>
      <c r="B9460"/>
    </row>
    <row r="9461" spans="1:2" ht="15">
      <c r="A9461"/>
      <c r="B9461"/>
    </row>
    <row r="9462" spans="1:2" ht="15">
      <c r="A9462"/>
      <c r="B9462"/>
    </row>
    <row r="9463" spans="1:2" ht="15">
      <c r="A9463"/>
      <c r="B9463"/>
    </row>
    <row r="9464" spans="1:2" ht="15">
      <c r="A9464"/>
      <c r="B9464"/>
    </row>
    <row r="9465" spans="1:2" ht="15">
      <c r="A9465"/>
      <c r="B9465"/>
    </row>
    <row r="9466" spans="1:2" ht="15">
      <c r="A9466"/>
      <c r="B9466"/>
    </row>
    <row r="9467" spans="1:2" ht="15">
      <c r="A9467"/>
      <c r="B9467"/>
    </row>
    <row r="9468" spans="1:2" ht="15">
      <c r="A9468"/>
      <c r="B9468"/>
    </row>
    <row r="9469" spans="1:2" ht="15">
      <c r="A9469"/>
      <c r="B9469"/>
    </row>
    <row r="9470" spans="1:2" ht="15">
      <c r="A9470"/>
      <c r="B9470"/>
    </row>
    <row r="9471" spans="1:2" ht="15">
      <c r="A9471"/>
      <c r="B9471"/>
    </row>
    <row r="9472" spans="1:2" ht="15">
      <c r="A9472"/>
      <c r="B9472"/>
    </row>
    <row r="9473" spans="1:2" ht="15">
      <c r="A9473"/>
      <c r="B9473"/>
    </row>
    <row r="9474" spans="1:2" ht="15">
      <c r="A9474"/>
      <c r="B9474"/>
    </row>
    <row r="9475" spans="1:2" ht="15">
      <c r="A9475"/>
      <c r="B9475"/>
    </row>
    <row r="9476" spans="1:2" ht="15">
      <c r="A9476"/>
      <c r="B9476"/>
    </row>
    <row r="9477" spans="1:2" ht="15">
      <c r="A9477"/>
      <c r="B9477"/>
    </row>
    <row r="9478" spans="1:2" ht="15">
      <c r="A9478"/>
      <c r="B9478"/>
    </row>
    <row r="9479" spans="1:2" ht="15">
      <c r="A9479"/>
      <c r="B9479"/>
    </row>
    <row r="9480" spans="1:2" ht="15">
      <c r="A9480"/>
      <c r="B9480"/>
    </row>
    <row r="9481" spans="1:2" ht="15">
      <c r="A9481"/>
      <c r="B9481"/>
    </row>
    <row r="9482" spans="1:2" ht="15">
      <c r="A9482"/>
      <c r="B9482"/>
    </row>
    <row r="9483" spans="1:2" ht="15">
      <c r="A9483"/>
      <c r="B9483"/>
    </row>
    <row r="9484" spans="1:2" ht="15">
      <c r="A9484"/>
      <c r="B9484"/>
    </row>
    <row r="9485" spans="1:2" ht="15">
      <c r="A9485"/>
      <c r="B9485"/>
    </row>
    <row r="9486" spans="1:2" ht="15">
      <c r="A9486"/>
      <c r="B9486"/>
    </row>
    <row r="9487" spans="1:2" ht="15">
      <c r="A9487"/>
      <c r="B9487"/>
    </row>
    <row r="9488" spans="1:2" ht="15">
      <c r="A9488"/>
      <c r="B9488"/>
    </row>
    <row r="9489" spans="1:2" ht="15">
      <c r="A9489"/>
      <c r="B9489"/>
    </row>
    <row r="9490" spans="1:2" ht="15">
      <c r="A9490"/>
      <c r="B9490"/>
    </row>
    <row r="9491" spans="1:2" ht="15">
      <c r="A9491"/>
      <c r="B9491"/>
    </row>
    <row r="9492" spans="1:2" ht="15">
      <c r="A9492"/>
      <c r="B9492"/>
    </row>
    <row r="9493" spans="1:2" ht="15">
      <c r="A9493"/>
      <c r="B9493"/>
    </row>
    <row r="9494" spans="1:2" ht="15">
      <c r="A9494"/>
      <c r="B9494"/>
    </row>
    <row r="9495" spans="1:2" ht="15">
      <c r="A9495"/>
      <c r="B9495"/>
    </row>
    <row r="9496" spans="1:2" ht="15">
      <c r="A9496"/>
      <c r="B9496"/>
    </row>
    <row r="9497" spans="1:2" ht="15">
      <c r="A9497"/>
      <c r="B9497"/>
    </row>
    <row r="9498" spans="1:2" ht="15">
      <c r="A9498"/>
      <c r="B9498"/>
    </row>
    <row r="9499" spans="1:2" ht="15">
      <c r="A9499"/>
      <c r="B9499"/>
    </row>
    <row r="9500" spans="1:2" ht="15">
      <c r="A9500"/>
      <c r="B9500"/>
    </row>
    <row r="9501" spans="1:2" ht="15">
      <c r="A9501"/>
      <c r="B9501"/>
    </row>
    <row r="9502" spans="1:2" ht="15">
      <c r="A9502"/>
      <c r="B9502"/>
    </row>
    <row r="9503" spans="1:2" ht="15">
      <c r="A9503"/>
      <c r="B9503"/>
    </row>
    <row r="9504" spans="1:2" ht="15">
      <c r="A9504"/>
      <c r="B9504"/>
    </row>
    <row r="9505" spans="1:2" ht="15">
      <c r="A9505"/>
      <c r="B9505"/>
    </row>
    <row r="9506" spans="1:2" ht="15">
      <c r="A9506"/>
      <c r="B9506"/>
    </row>
    <row r="9507" spans="1:2" ht="15">
      <c r="A9507"/>
      <c r="B9507"/>
    </row>
    <row r="9508" spans="1:2" ht="15">
      <c r="A9508"/>
      <c r="B9508"/>
    </row>
    <row r="9509" spans="1:2" ht="15">
      <c r="A9509"/>
      <c r="B9509"/>
    </row>
    <row r="9510" spans="1:2" ht="15">
      <c r="A9510"/>
      <c r="B9510"/>
    </row>
    <row r="9511" spans="1:2" ht="15">
      <c r="A9511"/>
      <c r="B9511"/>
    </row>
    <row r="9512" spans="1:2" ht="15">
      <c r="A9512"/>
      <c r="B9512"/>
    </row>
    <row r="9513" spans="1:2" ht="15">
      <c r="A9513"/>
      <c r="B9513"/>
    </row>
    <row r="9514" spans="1:2" ht="15">
      <c r="A9514"/>
      <c r="B9514"/>
    </row>
    <row r="9515" spans="1:2" ht="15">
      <c r="A9515"/>
      <c r="B9515"/>
    </row>
    <row r="9516" spans="1:2" ht="15">
      <c r="A9516"/>
      <c r="B9516"/>
    </row>
    <row r="9517" spans="1:2" ht="15">
      <c r="A9517"/>
      <c r="B9517"/>
    </row>
    <row r="9518" spans="1:2" ht="15">
      <c r="A9518"/>
      <c r="B9518"/>
    </row>
    <row r="9519" spans="1:2" ht="15">
      <c r="A9519"/>
      <c r="B9519"/>
    </row>
    <row r="9520" spans="1:2" ht="15">
      <c r="A9520"/>
      <c r="B9520"/>
    </row>
    <row r="9521" spans="1:2" ht="15">
      <c r="A9521"/>
      <c r="B9521"/>
    </row>
    <row r="9522" spans="1:2" ht="15">
      <c r="A9522"/>
      <c r="B9522"/>
    </row>
    <row r="9523" spans="1:2" ht="15">
      <c r="A9523"/>
      <c r="B9523"/>
    </row>
    <row r="9524" spans="1:2" ht="15">
      <c r="A9524"/>
      <c r="B9524"/>
    </row>
    <row r="9525" spans="1:2" ht="15">
      <c r="A9525"/>
      <c r="B9525"/>
    </row>
    <row r="9526" spans="1:2" ht="15">
      <c r="A9526"/>
      <c r="B9526"/>
    </row>
    <row r="9527" spans="1:2" ht="15">
      <c r="A9527"/>
      <c r="B9527"/>
    </row>
    <row r="9528" spans="1:2" ht="15">
      <c r="A9528"/>
      <c r="B9528"/>
    </row>
    <row r="9529" spans="1:2" ht="15">
      <c r="A9529"/>
      <c r="B9529"/>
    </row>
    <row r="9530" spans="1:2" ht="15">
      <c r="A9530"/>
      <c r="B9530"/>
    </row>
    <row r="9531" spans="1:2" ht="15">
      <c r="A9531"/>
      <c r="B9531"/>
    </row>
    <row r="9532" spans="1:2" ht="15">
      <c r="A9532"/>
      <c r="B9532"/>
    </row>
    <row r="9533" spans="1:2" ht="15">
      <c r="A9533"/>
      <c r="B9533"/>
    </row>
    <row r="9534" spans="1:2" ht="15">
      <c r="A9534"/>
      <c r="B9534"/>
    </row>
    <row r="9535" spans="1:2" ht="15">
      <c r="A9535"/>
      <c r="B9535"/>
    </row>
    <row r="9536" spans="1:2" ht="15">
      <c r="A9536"/>
      <c r="B9536"/>
    </row>
    <row r="9537" spans="1:2" ht="15">
      <c r="A9537"/>
      <c r="B9537"/>
    </row>
    <row r="9538" spans="1:2" ht="15">
      <c r="A9538"/>
      <c r="B9538"/>
    </row>
    <row r="9539" spans="1:2" ht="15">
      <c r="A9539"/>
      <c r="B9539"/>
    </row>
    <row r="9540" spans="1:2" ht="15">
      <c r="A9540"/>
      <c r="B9540"/>
    </row>
    <row r="9541" spans="1:2" ht="15">
      <c r="A9541"/>
      <c r="B9541"/>
    </row>
    <row r="9542" spans="1:2" ht="15">
      <c r="A9542"/>
      <c r="B9542"/>
    </row>
    <row r="9543" spans="1:2" ht="15">
      <c r="A9543"/>
      <c r="B9543"/>
    </row>
    <row r="9544" spans="1:2" ht="15">
      <c r="A9544"/>
      <c r="B9544"/>
    </row>
    <row r="9545" spans="1:2" ht="15">
      <c r="A9545"/>
      <c r="B9545"/>
    </row>
    <row r="9546" spans="1:2" ht="15">
      <c r="A9546"/>
      <c r="B9546"/>
    </row>
    <row r="9547" spans="1:2" ht="15">
      <c r="A9547"/>
      <c r="B9547"/>
    </row>
    <row r="9548" spans="1:2" ht="15">
      <c r="A9548"/>
      <c r="B9548"/>
    </row>
    <row r="9549" spans="1:2" ht="15">
      <c r="A9549"/>
      <c r="B9549"/>
    </row>
    <row r="9550" spans="1:2" ht="15">
      <c r="A9550"/>
      <c r="B9550"/>
    </row>
    <row r="9551" spans="1:2" ht="15">
      <c r="A9551"/>
      <c r="B9551"/>
    </row>
    <row r="9552" spans="1:2" ht="15">
      <c r="A9552"/>
      <c r="B9552"/>
    </row>
    <row r="9553" spans="1:2" ht="15">
      <c r="A9553"/>
      <c r="B9553"/>
    </row>
    <row r="9554" spans="1:2" ht="15">
      <c r="A9554"/>
      <c r="B9554"/>
    </row>
    <row r="9555" spans="1:2" ht="15">
      <c r="A9555"/>
      <c r="B9555"/>
    </row>
    <row r="9556" spans="1:2" ht="15">
      <c r="A9556"/>
      <c r="B9556"/>
    </row>
    <row r="9557" spans="1:2" ht="15">
      <c r="A9557"/>
      <c r="B9557"/>
    </row>
    <row r="9558" spans="1:2" ht="15">
      <c r="A9558"/>
      <c r="B9558"/>
    </row>
    <row r="9559" spans="1:2" ht="15">
      <c r="A9559"/>
      <c r="B9559"/>
    </row>
    <row r="9560" spans="1:2" ht="15">
      <c r="A9560"/>
      <c r="B9560"/>
    </row>
    <row r="9561" spans="1:2" ht="15">
      <c r="A9561"/>
      <c r="B9561"/>
    </row>
    <row r="9562" spans="1:2" ht="15">
      <c r="A9562"/>
      <c r="B9562"/>
    </row>
    <row r="9563" spans="1:2" ht="15">
      <c r="A9563"/>
      <c r="B9563"/>
    </row>
    <row r="9564" spans="1:2" ht="15">
      <c r="A9564"/>
      <c r="B9564"/>
    </row>
    <row r="9565" spans="1:2" ht="15">
      <c r="A9565"/>
      <c r="B9565"/>
    </row>
    <row r="9566" spans="1:2" ht="15">
      <c r="A9566"/>
      <c r="B9566"/>
    </row>
    <row r="9567" spans="1:2" ht="15">
      <c r="A9567"/>
      <c r="B9567"/>
    </row>
    <row r="9568" spans="1:2" ht="15">
      <c r="A9568"/>
      <c r="B9568"/>
    </row>
    <row r="9569" spans="1:2" ht="15">
      <c r="A9569"/>
      <c r="B9569"/>
    </row>
    <row r="9570" spans="1:2" ht="15">
      <c r="A9570"/>
      <c r="B9570"/>
    </row>
    <row r="9571" spans="1:2" ht="15">
      <c r="A9571"/>
      <c r="B9571"/>
    </row>
    <row r="9572" spans="1:2" ht="15">
      <c r="A9572"/>
      <c r="B9572"/>
    </row>
    <row r="9573" spans="1:2" ht="15">
      <c r="A9573"/>
      <c r="B9573"/>
    </row>
    <row r="9574" spans="1:2" ht="15">
      <c r="A9574"/>
      <c r="B9574"/>
    </row>
    <row r="9575" spans="1:2" ht="15">
      <c r="A9575"/>
      <c r="B9575"/>
    </row>
    <row r="9576" spans="1:2" ht="15">
      <c r="A9576"/>
      <c r="B9576"/>
    </row>
    <row r="9577" spans="1:2" ht="15">
      <c r="A9577"/>
      <c r="B9577"/>
    </row>
    <row r="9578" spans="1:2" ht="15">
      <c r="A9578"/>
      <c r="B9578"/>
    </row>
    <row r="9579" spans="1:2" ht="15">
      <c r="A9579"/>
      <c r="B9579"/>
    </row>
    <row r="9580" spans="1:2" ht="15">
      <c r="A9580"/>
      <c r="B9580"/>
    </row>
    <row r="9581" spans="1:2" ht="15">
      <c r="A9581"/>
      <c r="B9581"/>
    </row>
    <row r="9582" spans="1:2" ht="15">
      <c r="A9582"/>
      <c r="B9582"/>
    </row>
    <row r="9583" spans="1:2" ht="15">
      <c r="A9583"/>
      <c r="B9583"/>
    </row>
    <row r="9584" spans="1:2" ht="15">
      <c r="A9584"/>
      <c r="B9584"/>
    </row>
    <row r="9585" spans="1:2" ht="15">
      <c r="A9585"/>
      <c r="B9585"/>
    </row>
    <row r="9586" spans="1:2" ht="15">
      <c r="A9586"/>
      <c r="B9586"/>
    </row>
    <row r="9587" spans="1:2" ht="15">
      <c r="A9587"/>
      <c r="B9587"/>
    </row>
    <row r="9588" spans="1:2" ht="15">
      <c r="A9588"/>
      <c r="B9588"/>
    </row>
    <row r="9589" spans="1:2" ht="15">
      <c r="A9589"/>
      <c r="B9589"/>
    </row>
    <row r="9590" spans="1:2" ht="15">
      <c r="A9590"/>
      <c r="B9590"/>
    </row>
    <row r="9591" spans="1:2" ht="15">
      <c r="A9591"/>
      <c r="B9591"/>
    </row>
    <row r="9592" spans="1:2" ht="15">
      <c r="A9592"/>
      <c r="B9592"/>
    </row>
    <row r="9593" spans="1:2" ht="15">
      <c r="A9593"/>
      <c r="B9593"/>
    </row>
    <row r="9594" spans="1:2" ht="15">
      <c r="A9594"/>
      <c r="B9594"/>
    </row>
    <row r="9595" spans="1:2" ht="15">
      <c r="A9595"/>
      <c r="B9595"/>
    </row>
    <row r="9596" spans="1:2" ht="15">
      <c r="A9596"/>
      <c r="B9596"/>
    </row>
    <row r="9597" spans="1:2" ht="15">
      <c r="A9597"/>
      <c r="B9597"/>
    </row>
    <row r="9598" spans="1:2" ht="15">
      <c r="A9598"/>
      <c r="B9598"/>
    </row>
    <row r="9599" spans="1:2" ht="15">
      <c r="A9599"/>
      <c r="B9599"/>
    </row>
    <row r="9600" spans="1:2" ht="15">
      <c r="A9600"/>
      <c r="B9600"/>
    </row>
    <row r="9601" spans="1:2" ht="15">
      <c r="A9601"/>
      <c r="B9601"/>
    </row>
    <row r="9602" spans="1:2" ht="15">
      <c r="A9602"/>
      <c r="B9602"/>
    </row>
    <row r="9603" spans="1:2" ht="15">
      <c r="A9603"/>
      <c r="B9603"/>
    </row>
    <row r="9604" spans="1:2" ht="15">
      <c r="A9604"/>
      <c r="B9604"/>
    </row>
    <row r="9605" spans="1:2" ht="15">
      <c r="A9605"/>
      <c r="B9605"/>
    </row>
    <row r="9606" spans="1:2" ht="15">
      <c r="A9606"/>
      <c r="B9606"/>
    </row>
    <row r="9607" spans="1:2" ht="15">
      <c r="A9607"/>
      <c r="B9607"/>
    </row>
    <row r="9608" spans="1:2" ht="15">
      <c r="A9608"/>
      <c r="B9608"/>
    </row>
    <row r="9609" spans="1:2" ht="15">
      <c r="A9609"/>
      <c r="B9609"/>
    </row>
    <row r="9610" spans="1:2" ht="15">
      <c r="A9610"/>
      <c r="B9610"/>
    </row>
    <row r="9611" spans="1:2" ht="15">
      <c r="A9611"/>
      <c r="B9611"/>
    </row>
    <row r="9612" spans="1:2" ht="15">
      <c r="A9612"/>
      <c r="B9612"/>
    </row>
    <row r="9613" spans="1:2" ht="15">
      <c r="A9613"/>
      <c r="B9613"/>
    </row>
    <row r="9614" spans="1:2" ht="15">
      <c r="A9614"/>
      <c r="B9614"/>
    </row>
    <row r="9615" spans="1:2" ht="15">
      <c r="A9615"/>
      <c r="B9615"/>
    </row>
    <row r="9616" spans="1:2" ht="15">
      <c r="A9616"/>
      <c r="B9616"/>
    </row>
    <row r="9617" spans="1:2" ht="15">
      <c r="A9617"/>
      <c r="B9617"/>
    </row>
    <row r="9618" spans="1:2" ht="15">
      <c r="A9618"/>
      <c r="B9618"/>
    </row>
    <row r="9619" spans="1:2" ht="15">
      <c r="A9619"/>
      <c r="B9619"/>
    </row>
    <row r="9620" spans="1:2" ht="15">
      <c r="A9620"/>
      <c r="B9620"/>
    </row>
    <row r="9621" spans="1:2" ht="15">
      <c r="A9621"/>
      <c r="B9621"/>
    </row>
    <row r="9622" spans="1:2" ht="15">
      <c r="A9622"/>
      <c r="B9622"/>
    </row>
    <row r="9623" spans="1:2" ht="15">
      <c r="A9623"/>
      <c r="B9623"/>
    </row>
    <row r="9624" spans="1:2" ht="15">
      <c r="A9624"/>
      <c r="B9624"/>
    </row>
    <row r="9625" spans="1:2" ht="15">
      <c r="A9625"/>
      <c r="B9625"/>
    </row>
    <row r="9626" spans="1:2" ht="15">
      <c r="A9626"/>
      <c r="B9626"/>
    </row>
    <row r="9627" spans="1:2" ht="15">
      <c r="A9627"/>
      <c r="B9627"/>
    </row>
    <row r="9628" spans="1:2" ht="15">
      <c r="A9628"/>
      <c r="B9628"/>
    </row>
    <row r="9629" spans="1:2" ht="15">
      <c r="A9629"/>
      <c r="B9629"/>
    </row>
    <row r="9630" spans="1:2" ht="15">
      <c r="A9630"/>
      <c r="B9630"/>
    </row>
    <row r="9631" spans="1:2" ht="15">
      <c r="A9631"/>
      <c r="B9631"/>
    </row>
    <row r="9632" spans="1:2" ht="15">
      <c r="A9632"/>
      <c r="B9632"/>
    </row>
    <row r="9633" spans="1:2" ht="15">
      <c r="A9633"/>
      <c r="B9633"/>
    </row>
    <row r="9634" spans="1:2" ht="15">
      <c r="A9634"/>
      <c r="B9634"/>
    </row>
    <row r="9635" spans="1:2" ht="15">
      <c r="A9635"/>
      <c r="B9635"/>
    </row>
    <row r="9636" spans="1:2" ht="15">
      <c r="A9636"/>
      <c r="B9636"/>
    </row>
    <row r="9637" spans="1:2" ht="15">
      <c r="A9637"/>
      <c r="B9637"/>
    </row>
    <row r="9638" spans="1:2" ht="15">
      <c r="A9638"/>
      <c r="B9638"/>
    </row>
    <row r="9639" spans="1:2" ht="15">
      <c r="A9639"/>
      <c r="B9639"/>
    </row>
    <row r="9640" spans="1:2" ht="15">
      <c r="A9640"/>
      <c r="B9640"/>
    </row>
    <row r="9641" spans="1:2" ht="15">
      <c r="A9641"/>
      <c r="B9641"/>
    </row>
    <row r="9642" spans="1:2" ht="15">
      <c r="A9642"/>
      <c r="B9642"/>
    </row>
    <row r="9643" spans="1:2" ht="15">
      <c r="A9643"/>
      <c r="B9643"/>
    </row>
    <row r="9644" spans="1:2" ht="15">
      <c r="A9644"/>
      <c r="B9644"/>
    </row>
    <row r="9645" spans="1:2" ht="15">
      <c r="A9645"/>
      <c r="B9645"/>
    </row>
    <row r="9646" spans="1:2" ht="15">
      <c r="A9646"/>
      <c r="B9646"/>
    </row>
    <row r="9647" spans="1:2" ht="15">
      <c r="A9647"/>
      <c r="B9647"/>
    </row>
    <row r="9648" spans="1:2" ht="15">
      <c r="A9648"/>
      <c r="B9648"/>
    </row>
    <row r="9649" spans="1:2" ht="15">
      <c r="A9649"/>
      <c r="B9649"/>
    </row>
    <row r="9650" spans="1:2" ht="15">
      <c r="A9650"/>
      <c r="B9650"/>
    </row>
    <row r="9651" spans="1:2" ht="15">
      <c r="A9651"/>
      <c r="B9651"/>
    </row>
    <row r="9652" spans="1:2" ht="15">
      <c r="A9652"/>
      <c r="B9652"/>
    </row>
    <row r="9653" spans="1:2" ht="15">
      <c r="A9653"/>
      <c r="B9653"/>
    </row>
    <row r="9654" spans="1:2" ht="15">
      <c r="A9654"/>
      <c r="B9654"/>
    </row>
    <row r="9655" spans="1:2" ht="15">
      <c r="A9655"/>
      <c r="B9655"/>
    </row>
    <row r="9656" spans="1:2" ht="15">
      <c r="A9656"/>
      <c r="B9656"/>
    </row>
    <row r="9657" spans="1:2" ht="15">
      <c r="A9657"/>
      <c r="B9657"/>
    </row>
    <row r="9658" spans="1:2" ht="15">
      <c r="A9658"/>
      <c r="B9658"/>
    </row>
    <row r="9659" spans="1:2" ht="15">
      <c r="A9659"/>
      <c r="B9659"/>
    </row>
    <row r="9660" spans="1:2" ht="15">
      <c r="A9660"/>
      <c r="B9660"/>
    </row>
    <row r="9661" spans="1:2" ht="15">
      <c r="A9661"/>
      <c r="B9661"/>
    </row>
    <row r="9662" spans="1:2" ht="15">
      <c r="A9662"/>
      <c r="B9662"/>
    </row>
    <row r="9663" spans="1:2" ht="15">
      <c r="A9663"/>
      <c r="B9663"/>
    </row>
    <row r="9664" spans="1:2" ht="15">
      <c r="A9664"/>
      <c r="B9664"/>
    </row>
    <row r="9665" spans="1:2" ht="15">
      <c r="A9665"/>
      <c r="B9665"/>
    </row>
    <row r="9666" spans="1:2" ht="15">
      <c r="A9666"/>
      <c r="B9666"/>
    </row>
    <row r="9667" spans="1:2" ht="15">
      <c r="A9667"/>
      <c r="B9667"/>
    </row>
    <row r="9668" spans="1:2" ht="15">
      <c r="A9668"/>
      <c r="B9668"/>
    </row>
    <row r="9669" spans="1:2" ht="15">
      <c r="A9669"/>
      <c r="B9669"/>
    </row>
    <row r="9670" spans="1:2" ht="15">
      <c r="A9670"/>
      <c r="B9670"/>
    </row>
    <row r="9671" spans="1:2" ht="15">
      <c r="A9671"/>
      <c r="B9671"/>
    </row>
    <row r="9672" spans="1:2" ht="15">
      <c r="A9672"/>
      <c r="B9672"/>
    </row>
    <row r="9673" spans="1:2" ht="15">
      <c r="A9673"/>
      <c r="B9673"/>
    </row>
    <row r="9674" spans="1:2" ht="15">
      <c r="A9674"/>
      <c r="B9674"/>
    </row>
    <row r="9675" spans="1:2" ht="15">
      <c r="A9675"/>
      <c r="B9675"/>
    </row>
    <row r="9676" spans="1:2" ht="15">
      <c r="A9676"/>
      <c r="B9676"/>
    </row>
    <row r="9677" spans="1:2" ht="15">
      <c r="A9677"/>
      <c r="B9677"/>
    </row>
    <row r="9678" spans="1:2" ht="15">
      <c r="A9678"/>
      <c r="B9678"/>
    </row>
    <row r="9679" spans="1:2" ht="15">
      <c r="A9679"/>
      <c r="B9679"/>
    </row>
    <row r="9680" spans="1:2" ht="15">
      <c r="A9680"/>
      <c r="B9680"/>
    </row>
    <row r="9681" spans="1:2" ht="15">
      <c r="A9681"/>
      <c r="B9681"/>
    </row>
    <row r="9682" spans="1:2" ht="15">
      <c r="A9682"/>
      <c r="B9682"/>
    </row>
    <row r="9683" spans="1:2" ht="15">
      <c r="A9683"/>
      <c r="B9683"/>
    </row>
    <row r="9684" spans="1:2" ht="15">
      <c r="A9684"/>
      <c r="B9684"/>
    </row>
    <row r="9685" spans="1:2" ht="15">
      <c r="A9685"/>
      <c r="B9685"/>
    </row>
    <row r="9686" spans="1:2" ht="15">
      <c r="A9686"/>
      <c r="B9686"/>
    </row>
    <row r="9687" spans="1:2" ht="15">
      <c r="A9687"/>
      <c r="B9687"/>
    </row>
    <row r="9688" spans="1:2" ht="15">
      <c r="A9688"/>
      <c r="B9688"/>
    </row>
    <row r="9689" spans="1:2" ht="15">
      <c r="A9689"/>
      <c r="B9689"/>
    </row>
    <row r="9690" spans="1:2" ht="15">
      <c r="A9690"/>
      <c r="B9690"/>
    </row>
    <row r="9691" spans="1:2" ht="15">
      <c r="A9691"/>
      <c r="B9691"/>
    </row>
    <row r="9692" spans="1:2" ht="15">
      <c r="A9692"/>
      <c r="B9692"/>
    </row>
    <row r="9693" spans="1:2" ht="15">
      <c r="A9693"/>
      <c r="B9693"/>
    </row>
    <row r="9694" spans="1:2" ht="15">
      <c r="A9694"/>
      <c r="B9694"/>
    </row>
    <row r="9695" spans="1:2" ht="15">
      <c r="A9695"/>
      <c r="B9695"/>
    </row>
    <row r="9696" spans="1:2" ht="15">
      <c r="A9696"/>
      <c r="B9696"/>
    </row>
    <row r="9697" spans="1:2" ht="15">
      <c r="A9697"/>
      <c r="B9697"/>
    </row>
    <row r="9698" spans="1:2" ht="15">
      <c r="A9698"/>
      <c r="B9698"/>
    </row>
    <row r="9699" spans="1:2" ht="15">
      <c r="A9699"/>
      <c r="B9699"/>
    </row>
    <row r="9700" spans="1:2" ht="15">
      <c r="A9700"/>
      <c r="B9700"/>
    </row>
    <row r="9701" spans="1:2" ht="15">
      <c r="A9701"/>
      <c r="B9701"/>
    </row>
    <row r="9702" spans="1:2" ht="15">
      <c r="A9702"/>
      <c r="B9702"/>
    </row>
    <row r="9703" spans="1:2" ht="15">
      <c r="A9703"/>
      <c r="B9703"/>
    </row>
    <row r="9704" spans="1:2" ht="15">
      <c r="A9704"/>
      <c r="B9704"/>
    </row>
    <row r="9705" spans="1:2" ht="15">
      <c r="A9705"/>
      <c r="B9705"/>
    </row>
    <row r="9706" spans="1:2" ht="15">
      <c r="A9706"/>
      <c r="B9706"/>
    </row>
    <row r="9707" spans="1:2" ht="15">
      <c r="A9707"/>
      <c r="B9707"/>
    </row>
    <row r="9708" spans="1:2" ht="15">
      <c r="A9708"/>
      <c r="B9708"/>
    </row>
    <row r="9709" spans="1:2" ht="15">
      <c r="A9709"/>
      <c r="B9709"/>
    </row>
    <row r="9710" spans="1:2" ht="15">
      <c r="A9710"/>
      <c r="B9710"/>
    </row>
    <row r="9711" spans="1:2" ht="15">
      <c r="A9711"/>
      <c r="B9711"/>
    </row>
    <row r="9712" spans="1:2" ht="15">
      <c r="A9712"/>
      <c r="B9712"/>
    </row>
    <row r="9713" spans="1:2" ht="15">
      <c r="A9713"/>
      <c r="B9713"/>
    </row>
    <row r="9714" spans="1:2" ht="15">
      <c r="A9714"/>
      <c r="B9714"/>
    </row>
    <row r="9715" spans="1:2" ht="15">
      <c r="A9715"/>
      <c r="B9715"/>
    </row>
    <row r="9716" spans="1:2" ht="15">
      <c r="A9716"/>
      <c r="B9716"/>
    </row>
    <row r="9717" spans="1:2" ht="15">
      <c r="A9717"/>
      <c r="B9717"/>
    </row>
    <row r="9718" spans="1:2" ht="15">
      <c r="A9718"/>
      <c r="B9718"/>
    </row>
    <row r="9719" spans="1:2" ht="15">
      <c r="A9719"/>
      <c r="B9719"/>
    </row>
    <row r="9720" spans="1:2" ht="15">
      <c r="A9720"/>
      <c r="B9720"/>
    </row>
    <row r="9721" spans="1:2" ht="15">
      <c r="A9721"/>
      <c r="B9721"/>
    </row>
    <row r="9722" spans="1:2" ht="15">
      <c r="A9722"/>
      <c r="B9722"/>
    </row>
    <row r="9723" spans="1:2" ht="15">
      <c r="A9723"/>
      <c r="B9723"/>
    </row>
    <row r="9724" spans="1:2" ht="15">
      <c r="A9724"/>
      <c r="B9724"/>
    </row>
    <row r="9725" spans="1:2" ht="15">
      <c r="A9725"/>
      <c r="B9725"/>
    </row>
    <row r="9726" spans="1:2" ht="15">
      <c r="A9726"/>
      <c r="B9726"/>
    </row>
    <row r="9727" spans="1:2" ht="15">
      <c r="A9727"/>
      <c r="B9727"/>
    </row>
    <row r="9728" spans="1:2" ht="15">
      <c r="A9728"/>
      <c r="B9728"/>
    </row>
    <row r="9729" spans="1:2" ht="15">
      <c r="A9729"/>
      <c r="B9729"/>
    </row>
    <row r="9730" spans="1:2" ht="15">
      <c r="A9730"/>
      <c r="B9730"/>
    </row>
    <row r="9731" spans="1:2" ht="15">
      <c r="A9731"/>
      <c r="B9731"/>
    </row>
    <row r="9732" spans="1:2" ht="15">
      <c r="A9732"/>
      <c r="B9732"/>
    </row>
    <row r="9733" spans="1:2" ht="15">
      <c r="A9733"/>
      <c r="B9733"/>
    </row>
    <row r="9734" spans="1:2" ht="15">
      <c r="A9734"/>
      <c r="B9734"/>
    </row>
    <row r="9735" spans="1:2" ht="15">
      <c r="A9735"/>
      <c r="B9735"/>
    </row>
    <row r="9736" spans="1:2" ht="15">
      <c r="A9736"/>
      <c r="B9736"/>
    </row>
    <row r="9737" spans="1:2" ht="15">
      <c r="A9737"/>
      <c r="B9737"/>
    </row>
    <row r="9738" spans="1:2" ht="15">
      <c r="A9738"/>
      <c r="B9738"/>
    </row>
    <row r="9739" spans="1:2" ht="15">
      <c r="A9739"/>
      <c r="B9739"/>
    </row>
    <row r="9740" spans="1:2" ht="15">
      <c r="A9740"/>
      <c r="B9740"/>
    </row>
    <row r="9741" spans="1:2" ht="15">
      <c r="A9741"/>
      <c r="B9741"/>
    </row>
    <row r="9742" spans="1:2" ht="15">
      <c r="A9742"/>
      <c r="B9742"/>
    </row>
    <row r="9743" spans="1:2" ht="15">
      <c r="A9743"/>
      <c r="B9743"/>
    </row>
    <row r="9744" spans="1:2" ht="15">
      <c r="A9744"/>
      <c r="B9744"/>
    </row>
    <row r="9745" spans="1:2" ht="15">
      <c r="A9745"/>
      <c r="B9745"/>
    </row>
    <row r="9746" spans="1:2" ht="15">
      <c r="A9746"/>
      <c r="B9746"/>
    </row>
    <row r="9747" spans="1:2" ht="15">
      <c r="A9747"/>
      <c r="B9747"/>
    </row>
    <row r="9748" spans="1:2" ht="15">
      <c r="A9748"/>
      <c r="B9748"/>
    </row>
    <row r="9749" spans="1:2" ht="15">
      <c r="A9749"/>
      <c r="B9749"/>
    </row>
    <row r="9750" spans="1:2" ht="15">
      <c r="A9750"/>
      <c r="B9750"/>
    </row>
    <row r="9751" spans="1:2" ht="15">
      <c r="A9751"/>
      <c r="B9751"/>
    </row>
    <row r="9752" spans="1:2" ht="15">
      <c r="A9752"/>
      <c r="B9752"/>
    </row>
    <row r="9753" spans="1:2" ht="15">
      <c r="A9753"/>
      <c r="B9753"/>
    </row>
    <row r="9754" spans="1:2" ht="15">
      <c r="A9754"/>
      <c r="B9754"/>
    </row>
    <row r="9755" spans="1:2" ht="15">
      <c r="A9755"/>
      <c r="B9755"/>
    </row>
    <row r="9756" spans="1:2" ht="15">
      <c r="A9756"/>
      <c r="B9756"/>
    </row>
    <row r="9757" spans="1:2" ht="15">
      <c r="A9757"/>
      <c r="B9757"/>
    </row>
    <row r="9758" spans="1:2" ht="15">
      <c r="A9758"/>
      <c r="B9758"/>
    </row>
    <row r="9759" spans="1:2" ht="15">
      <c r="A9759"/>
      <c r="B9759"/>
    </row>
    <row r="9760" spans="1:2" ht="15">
      <c r="A9760"/>
      <c r="B9760"/>
    </row>
    <row r="9761" spans="1:2" ht="15">
      <c r="A9761"/>
      <c r="B9761"/>
    </row>
    <row r="9762" spans="1:2" ht="15">
      <c r="A9762"/>
      <c r="B9762"/>
    </row>
    <row r="9763" spans="1:2" ht="15">
      <c r="A9763"/>
      <c r="B9763"/>
    </row>
    <row r="9764" spans="1:2" ht="15">
      <c r="A9764"/>
      <c r="B9764"/>
    </row>
    <row r="9765" spans="1:2" ht="15">
      <c r="A9765"/>
      <c r="B9765"/>
    </row>
    <row r="9766" spans="1:2" ht="15">
      <c r="A9766"/>
      <c r="B9766"/>
    </row>
    <row r="9767" spans="1:2" ht="15">
      <c r="A9767"/>
      <c r="B9767"/>
    </row>
    <row r="9768" spans="1:2" ht="15">
      <c r="A9768"/>
      <c r="B9768"/>
    </row>
    <row r="9769" spans="1:2" ht="15">
      <c r="A9769"/>
      <c r="B9769"/>
    </row>
    <row r="9770" spans="1:2" ht="15">
      <c r="A9770"/>
      <c r="B9770"/>
    </row>
    <row r="9771" spans="1:2" ht="15">
      <c r="A9771"/>
      <c r="B9771"/>
    </row>
    <row r="9772" spans="1:2" ht="15">
      <c r="A9772"/>
      <c r="B9772"/>
    </row>
    <row r="9773" spans="1:2" ht="15">
      <c r="A9773"/>
      <c r="B9773"/>
    </row>
    <row r="9774" spans="1:2" ht="15">
      <c r="A9774"/>
      <c r="B9774"/>
    </row>
    <row r="9775" spans="1:2" ht="15">
      <c r="A9775"/>
      <c r="B9775"/>
    </row>
    <row r="9776" spans="1:2" ht="15">
      <c r="A9776"/>
      <c r="B9776"/>
    </row>
    <row r="9777" spans="1:2" ht="15">
      <c r="A9777"/>
      <c r="B9777"/>
    </row>
    <row r="9778" spans="1:2" ht="15">
      <c r="A9778"/>
      <c r="B9778"/>
    </row>
    <row r="9779" spans="1:2" ht="15">
      <c r="A9779"/>
      <c r="B9779"/>
    </row>
    <row r="9780" spans="1:2" ht="15">
      <c r="A9780"/>
      <c r="B9780"/>
    </row>
    <row r="9781" spans="1:2" ht="15">
      <c r="A9781"/>
      <c r="B9781"/>
    </row>
    <row r="9782" spans="1:2" ht="15">
      <c r="A9782"/>
      <c r="B9782"/>
    </row>
    <row r="9783" spans="1:2" ht="15">
      <c r="A9783"/>
      <c r="B9783"/>
    </row>
    <row r="9784" spans="1:2" ht="15">
      <c r="A9784"/>
      <c r="B9784"/>
    </row>
    <row r="9785" spans="1:2" ht="15">
      <c r="A9785"/>
      <c r="B9785"/>
    </row>
    <row r="9786" spans="1:2" ht="15">
      <c r="A9786"/>
      <c r="B9786"/>
    </row>
    <row r="9787" spans="1:2" ht="15">
      <c r="A9787"/>
      <c r="B9787"/>
    </row>
    <row r="9788" spans="1:2" ht="15">
      <c r="A9788"/>
      <c r="B9788"/>
    </row>
    <row r="9789" spans="1:2" ht="15">
      <c r="A9789"/>
      <c r="B9789"/>
    </row>
    <row r="9790" spans="1:2" ht="15">
      <c r="A9790"/>
      <c r="B9790"/>
    </row>
    <row r="9791" spans="1:2" ht="15">
      <c r="A9791"/>
      <c r="B9791"/>
    </row>
    <row r="9792" spans="1:2" ht="15">
      <c r="A9792"/>
      <c r="B9792"/>
    </row>
    <row r="9793" spans="1:2" ht="15">
      <c r="A9793"/>
      <c r="B9793"/>
    </row>
    <row r="9794" spans="1:2" ht="15">
      <c r="A9794"/>
      <c r="B9794"/>
    </row>
    <row r="9795" spans="1:2" ht="15">
      <c r="A9795"/>
      <c r="B9795"/>
    </row>
    <row r="9796" spans="1:2" ht="15">
      <c r="A9796"/>
      <c r="B9796"/>
    </row>
    <row r="9797" spans="1:2" ht="15">
      <c r="A9797"/>
      <c r="B9797"/>
    </row>
    <row r="9798" spans="1:2" ht="15">
      <c r="A9798"/>
      <c r="B9798"/>
    </row>
    <row r="9799" spans="1:2" ht="15">
      <c r="A9799"/>
      <c r="B9799"/>
    </row>
    <row r="9800" spans="1:2" ht="15">
      <c r="A9800"/>
      <c r="B9800"/>
    </row>
    <row r="9801" spans="1:2" ht="15">
      <c r="A9801"/>
      <c r="B9801"/>
    </row>
    <row r="9802" spans="1:2" ht="15">
      <c r="A9802"/>
      <c r="B9802"/>
    </row>
    <row r="9803" spans="1:2" ht="15">
      <c r="A9803"/>
      <c r="B9803"/>
    </row>
    <row r="9804" spans="1:2" ht="15">
      <c r="A9804"/>
      <c r="B9804"/>
    </row>
    <row r="9805" spans="1:2" ht="15">
      <c r="A9805"/>
      <c r="B9805"/>
    </row>
    <row r="9806" spans="1:2" ht="15">
      <c r="A9806"/>
      <c r="B9806"/>
    </row>
    <row r="9807" spans="1:2" ht="15">
      <c r="A9807"/>
      <c r="B9807"/>
    </row>
    <row r="9808" spans="1:2" ht="15">
      <c r="A9808"/>
      <c r="B9808"/>
    </row>
    <row r="9809" spans="1:2" ht="15">
      <c r="A9809"/>
      <c r="B9809"/>
    </row>
    <row r="9810" spans="1:2" ht="15">
      <c r="A9810"/>
      <c r="B9810"/>
    </row>
    <row r="9811" spans="1:2" ht="15">
      <c r="A9811"/>
      <c r="B9811"/>
    </row>
    <row r="9812" spans="1:2" ht="15">
      <c r="A9812"/>
      <c r="B9812"/>
    </row>
    <row r="9813" spans="1:2" ht="15">
      <c r="A9813"/>
      <c r="B9813"/>
    </row>
    <row r="9814" spans="1:2" ht="15">
      <c r="A9814"/>
      <c r="B9814"/>
    </row>
    <row r="9815" spans="1:2" ht="15">
      <c r="A9815"/>
      <c r="B9815"/>
    </row>
    <row r="9816" spans="1:2" ht="15">
      <c r="A9816"/>
      <c r="B9816"/>
    </row>
    <row r="9817" spans="1:2" ht="15">
      <c r="A9817"/>
      <c r="B9817"/>
    </row>
    <row r="9818" spans="1:2" ht="15">
      <c r="A9818"/>
      <c r="B9818"/>
    </row>
    <row r="9819" spans="1:2" ht="15">
      <c r="A9819"/>
      <c r="B9819"/>
    </row>
    <row r="9820" spans="1:2" ht="15">
      <c r="A9820"/>
      <c r="B9820"/>
    </row>
    <row r="9821" spans="1:2" ht="15">
      <c r="A9821"/>
      <c r="B9821"/>
    </row>
    <row r="9822" spans="1:2" ht="15">
      <c r="A9822"/>
      <c r="B9822"/>
    </row>
    <row r="9823" spans="1:2" ht="15">
      <c r="A9823"/>
      <c r="B9823"/>
    </row>
    <row r="9824" spans="1:2" ht="15">
      <c r="A9824"/>
      <c r="B9824"/>
    </row>
    <row r="9825" spans="1:2" ht="15">
      <c r="A9825"/>
      <c r="B9825"/>
    </row>
    <row r="9826" spans="1:2" ht="15">
      <c r="A9826"/>
      <c r="B9826"/>
    </row>
    <row r="9827" spans="1:2" ht="15">
      <c r="A9827"/>
      <c r="B9827"/>
    </row>
    <row r="9828" spans="1:2" ht="15">
      <c r="A9828"/>
      <c r="B9828"/>
    </row>
    <row r="9829" spans="1:2" ht="15">
      <c r="A9829"/>
      <c r="B9829"/>
    </row>
    <row r="9830" spans="1:2" ht="15">
      <c r="A9830"/>
      <c r="B9830"/>
    </row>
    <row r="9831" spans="1:2" ht="15">
      <c r="A9831"/>
      <c r="B9831"/>
    </row>
    <row r="9832" spans="1:2" ht="15">
      <c r="A9832"/>
      <c r="B9832"/>
    </row>
    <row r="9833" spans="1:2" ht="15">
      <c r="A9833"/>
      <c r="B9833"/>
    </row>
    <row r="9834" spans="1:2" ht="15">
      <c r="A9834"/>
      <c r="B9834"/>
    </row>
    <row r="9835" spans="1:2" ht="15">
      <c r="A9835"/>
      <c r="B9835"/>
    </row>
    <row r="9836" spans="1:2" ht="15">
      <c r="A9836"/>
      <c r="B9836"/>
    </row>
    <row r="9837" spans="1:2" ht="15">
      <c r="A9837"/>
      <c r="B9837"/>
    </row>
    <row r="9838" spans="1:2" ht="15">
      <c r="A9838"/>
      <c r="B9838"/>
    </row>
    <row r="9839" spans="1:2" ht="15">
      <c r="A9839"/>
      <c r="B9839"/>
    </row>
    <row r="9840" spans="1:2" ht="15">
      <c r="A9840"/>
      <c r="B9840"/>
    </row>
    <row r="9841" spans="1:2" ht="15">
      <c r="A9841"/>
      <c r="B9841"/>
    </row>
    <row r="9842" spans="1:2" ht="15">
      <c r="A9842"/>
      <c r="B9842"/>
    </row>
    <row r="9843" spans="1:2" ht="15">
      <c r="A9843"/>
      <c r="B9843"/>
    </row>
    <row r="9844" spans="1:2" ht="15">
      <c r="A9844"/>
      <c r="B9844"/>
    </row>
    <row r="9845" spans="1:2" ht="15">
      <c r="A9845"/>
      <c r="B9845"/>
    </row>
    <row r="9846" spans="1:2" ht="15">
      <c r="A9846"/>
      <c r="B9846"/>
    </row>
    <row r="9847" spans="1:2" ht="15">
      <c r="A9847"/>
      <c r="B9847"/>
    </row>
    <row r="9848" spans="1:2" ht="15">
      <c r="A9848"/>
      <c r="B9848"/>
    </row>
    <row r="9849" spans="1:2" ht="15">
      <c r="A9849"/>
      <c r="B9849"/>
    </row>
    <row r="9850" spans="1:2" ht="15">
      <c r="A9850"/>
      <c r="B9850"/>
    </row>
    <row r="9851" spans="1:2" ht="15">
      <c r="A9851"/>
      <c r="B9851"/>
    </row>
    <row r="9852" spans="1:2" ht="15">
      <c r="A9852"/>
      <c r="B9852"/>
    </row>
    <row r="9853" spans="1:2" ht="15">
      <c r="A9853"/>
      <c r="B9853"/>
    </row>
    <row r="9854" spans="1:2" ht="15">
      <c r="A9854"/>
      <c r="B9854"/>
    </row>
    <row r="9855" spans="1:2" ht="15">
      <c r="A9855"/>
      <c r="B9855"/>
    </row>
    <row r="9856" spans="1:2" ht="15">
      <c r="A9856"/>
      <c r="B9856"/>
    </row>
    <row r="9857" spans="1:2" ht="15">
      <c r="A9857"/>
      <c r="B9857"/>
    </row>
    <row r="9858" spans="1:2" ht="15">
      <c r="A9858"/>
      <c r="B9858"/>
    </row>
    <row r="9859" spans="1:2" ht="15">
      <c r="A9859"/>
      <c r="B9859"/>
    </row>
    <row r="9860" spans="1:2" ht="15">
      <c r="A9860"/>
      <c r="B9860"/>
    </row>
    <row r="9861" spans="1:2" ht="15">
      <c r="A9861"/>
      <c r="B9861"/>
    </row>
    <row r="9862" spans="1:2" ht="15">
      <c r="A9862"/>
      <c r="B9862"/>
    </row>
    <row r="9863" spans="1:2" ht="15">
      <c r="A9863"/>
      <c r="B9863"/>
    </row>
    <row r="9864" spans="1:2" ht="15">
      <c r="A9864"/>
      <c r="B9864"/>
    </row>
    <row r="9865" spans="1:2" ht="15">
      <c r="A9865"/>
      <c r="B9865"/>
    </row>
    <row r="9866" spans="1:2" ht="15">
      <c r="A9866"/>
      <c r="B9866"/>
    </row>
    <row r="9867" spans="1:2" ht="15">
      <c r="A9867"/>
      <c r="B9867"/>
    </row>
    <row r="9868" spans="1:2" ht="15">
      <c r="A9868"/>
      <c r="B9868"/>
    </row>
    <row r="9869" spans="1:2" ht="15">
      <c r="A9869"/>
      <c r="B9869"/>
    </row>
    <row r="9870" spans="1:2" ht="15">
      <c r="A9870"/>
      <c r="B9870"/>
    </row>
    <row r="9871" spans="1:2" ht="15">
      <c r="A9871"/>
      <c r="B9871"/>
    </row>
    <row r="9872" spans="1:2" ht="15">
      <c r="A9872"/>
      <c r="B9872"/>
    </row>
    <row r="9873" spans="1:2" ht="15">
      <c r="A9873"/>
      <c r="B9873"/>
    </row>
    <row r="9874" spans="1:2" ht="15">
      <c r="A9874"/>
      <c r="B9874"/>
    </row>
    <row r="9875" spans="1:2" ht="15">
      <c r="A9875"/>
      <c r="B9875"/>
    </row>
    <row r="9876" spans="1:2" ht="15">
      <c r="A9876"/>
      <c r="B9876"/>
    </row>
    <row r="9877" spans="1:2" ht="15">
      <c r="A9877"/>
      <c r="B9877"/>
    </row>
    <row r="9878" spans="1:2" ht="15">
      <c r="A9878"/>
      <c r="B9878"/>
    </row>
    <row r="9879" spans="1:2" ht="15">
      <c r="A9879"/>
      <c r="B9879"/>
    </row>
    <row r="9880" spans="1:2" ht="15">
      <c r="A9880"/>
      <c r="B9880"/>
    </row>
    <row r="9881" spans="1:2" ht="15">
      <c r="A9881"/>
      <c r="B9881"/>
    </row>
    <row r="9882" spans="1:2" ht="15">
      <c r="A9882"/>
      <c r="B9882"/>
    </row>
    <row r="9883" spans="1:2" ht="15">
      <c r="A9883"/>
      <c r="B9883"/>
    </row>
    <row r="9884" spans="1:2" ht="15">
      <c r="A9884"/>
      <c r="B9884"/>
    </row>
    <row r="9885" spans="1:2" ht="15">
      <c r="A9885"/>
      <c r="B9885"/>
    </row>
    <row r="9886" spans="1:2" ht="15">
      <c r="A9886"/>
      <c r="B9886"/>
    </row>
    <row r="9887" spans="1:2" ht="15">
      <c r="A9887"/>
      <c r="B9887"/>
    </row>
    <row r="9888" spans="1:2" ht="15">
      <c r="A9888"/>
      <c r="B9888"/>
    </row>
    <row r="9889" spans="1:2" ht="15">
      <c r="A9889"/>
      <c r="B9889"/>
    </row>
    <row r="9890" spans="1:2" ht="15">
      <c r="A9890"/>
      <c r="B9890"/>
    </row>
    <row r="9891" spans="1:2" ht="15">
      <c r="A9891"/>
      <c r="B9891"/>
    </row>
    <row r="9892" spans="1:2" ht="15">
      <c r="A9892"/>
      <c r="B9892"/>
    </row>
    <row r="9893" spans="1:2" ht="15">
      <c r="A9893"/>
      <c r="B9893"/>
    </row>
    <row r="9894" spans="1:2" ht="15">
      <c r="A9894"/>
      <c r="B9894"/>
    </row>
    <row r="9895" spans="1:2" ht="15">
      <c r="A9895"/>
      <c r="B9895"/>
    </row>
    <row r="9896" spans="1:2" ht="15">
      <c r="A9896"/>
      <c r="B9896"/>
    </row>
    <row r="9897" spans="1:2" ht="15">
      <c r="A9897"/>
      <c r="B9897"/>
    </row>
    <row r="9898" spans="1:2" ht="15">
      <c r="A9898"/>
      <c r="B9898"/>
    </row>
    <row r="9899" spans="1:2" ht="15">
      <c r="A9899"/>
      <c r="B9899"/>
    </row>
    <row r="9900" spans="1:2" ht="15">
      <c r="A9900"/>
      <c r="B9900"/>
    </row>
    <row r="9901" spans="1:2" ht="15">
      <c r="A9901"/>
      <c r="B9901"/>
    </row>
    <row r="9902" spans="1:2" ht="15">
      <c r="A9902"/>
      <c r="B9902"/>
    </row>
    <row r="9903" spans="1:2" ht="15">
      <c r="A9903"/>
      <c r="B9903"/>
    </row>
    <row r="9904" spans="1:2" ht="15">
      <c r="A9904"/>
      <c r="B9904"/>
    </row>
    <row r="9905" spans="1:2" ht="15">
      <c r="A9905"/>
      <c r="B9905"/>
    </row>
    <row r="9906" spans="1:2" ht="15">
      <c r="A9906"/>
      <c r="B9906"/>
    </row>
    <row r="9907" spans="1:2" ht="15">
      <c r="A9907"/>
      <c r="B9907"/>
    </row>
    <row r="9908" spans="1:2" ht="15">
      <c r="A9908"/>
      <c r="B9908"/>
    </row>
    <row r="9909" spans="1:2" ht="15">
      <c r="A9909"/>
      <c r="B9909"/>
    </row>
    <row r="9910" spans="1:2" ht="15">
      <c r="A9910"/>
      <c r="B9910"/>
    </row>
    <row r="9911" spans="1:2" ht="15">
      <c r="A9911"/>
      <c r="B9911"/>
    </row>
    <row r="9912" spans="1:2" ht="15">
      <c r="A9912"/>
      <c r="B9912"/>
    </row>
    <row r="9913" spans="1:2" ht="15">
      <c r="A9913"/>
      <c r="B9913"/>
    </row>
    <row r="9914" spans="1:2" ht="15">
      <c r="A9914"/>
      <c r="B9914"/>
    </row>
    <row r="9915" spans="1:2" ht="15">
      <c r="A9915"/>
      <c r="B9915"/>
    </row>
    <row r="9916" spans="1:2" ht="15">
      <c r="A9916"/>
      <c r="B9916"/>
    </row>
    <row r="9917" spans="1:2" ht="15">
      <c r="A9917"/>
      <c r="B9917"/>
    </row>
    <row r="9918" spans="1:2" ht="15">
      <c r="A9918"/>
      <c r="B9918"/>
    </row>
    <row r="9919" spans="1:2" ht="15">
      <c r="A9919"/>
      <c r="B9919"/>
    </row>
    <row r="9920" spans="1:2" ht="15">
      <c r="A9920"/>
      <c r="B9920"/>
    </row>
    <row r="9921" spans="1:2" ht="15">
      <c r="A9921"/>
      <c r="B9921"/>
    </row>
    <row r="9922" spans="1:2" ht="15">
      <c r="A9922"/>
      <c r="B9922"/>
    </row>
    <row r="9923" spans="1:2" ht="15">
      <c r="A9923"/>
      <c r="B9923"/>
    </row>
    <row r="9924" spans="1:2" ht="15">
      <c r="A9924"/>
      <c r="B9924"/>
    </row>
    <row r="9925" spans="1:2" ht="15">
      <c r="A9925"/>
      <c r="B9925"/>
    </row>
    <row r="9926" spans="1:2" ht="15">
      <c r="A9926"/>
      <c r="B9926"/>
    </row>
    <row r="9927" spans="1:2" ht="15">
      <c r="A9927"/>
      <c r="B9927"/>
    </row>
    <row r="9928" spans="1:2" ht="15">
      <c r="A9928"/>
      <c r="B9928"/>
    </row>
    <row r="9929" spans="1:2" ht="15">
      <c r="A9929"/>
      <c r="B9929"/>
    </row>
    <row r="9930" spans="1:2" ht="15">
      <c r="A9930"/>
      <c r="B9930"/>
    </row>
    <row r="9931" spans="1:2" ht="15">
      <c r="A9931"/>
      <c r="B9931"/>
    </row>
    <row r="9932" spans="1:2" ht="15">
      <c r="A9932"/>
      <c r="B9932"/>
    </row>
    <row r="9933" spans="1:2" ht="15">
      <c r="A9933"/>
      <c r="B9933"/>
    </row>
    <row r="9934" spans="1:2" ht="15">
      <c r="A9934"/>
      <c r="B9934"/>
    </row>
    <row r="9935" spans="1:2" ht="15">
      <c r="A9935"/>
      <c r="B9935"/>
    </row>
    <row r="9936" spans="1:2" ht="15">
      <c r="A9936"/>
      <c r="B9936"/>
    </row>
    <row r="9937" spans="1:2" ht="15">
      <c r="A9937"/>
      <c r="B9937"/>
    </row>
    <row r="9938" spans="1:2" ht="15">
      <c r="A9938"/>
      <c r="B9938"/>
    </row>
    <row r="9939" spans="1:2" ht="15">
      <c r="A9939"/>
      <c r="B9939"/>
    </row>
    <row r="9940" spans="1:2" ht="15">
      <c r="A9940"/>
      <c r="B9940"/>
    </row>
    <row r="9941" spans="1:2" ht="15">
      <c r="A9941"/>
      <c r="B9941"/>
    </row>
    <row r="9942" spans="1:2" ht="15">
      <c r="A9942"/>
      <c r="B9942"/>
    </row>
    <row r="9943" spans="1:2" ht="15">
      <c r="A9943"/>
      <c r="B9943"/>
    </row>
    <row r="9944" spans="1:2" ht="15">
      <c r="A9944"/>
      <c r="B9944"/>
    </row>
    <row r="9945" spans="1:2" ht="15">
      <c r="A9945"/>
      <c r="B9945"/>
    </row>
    <row r="9946" spans="1:2" ht="15">
      <c r="A9946"/>
      <c r="B9946"/>
    </row>
    <row r="9947" spans="1:2" ht="15">
      <c r="A9947"/>
      <c r="B9947"/>
    </row>
    <row r="9948" spans="1:2" ht="15">
      <c r="A9948"/>
      <c r="B9948"/>
    </row>
    <row r="9949" spans="1:2" ht="15">
      <c r="A9949"/>
      <c r="B9949"/>
    </row>
    <row r="9950" spans="1:2" ht="15">
      <c r="A9950"/>
      <c r="B9950"/>
    </row>
    <row r="9951" spans="1:2" ht="15">
      <c r="A9951"/>
      <c r="B9951"/>
    </row>
    <row r="9952" spans="1:2" ht="15">
      <c r="A9952"/>
      <c r="B9952"/>
    </row>
    <row r="9953" spans="1:2" ht="15">
      <c r="A9953"/>
      <c r="B9953"/>
    </row>
    <row r="9954" spans="1:2" ht="15">
      <c r="A9954"/>
      <c r="B9954"/>
    </row>
    <row r="9955" spans="1:2" ht="15">
      <c r="A9955"/>
      <c r="B9955"/>
    </row>
    <row r="9956" spans="1:2" ht="15">
      <c r="A9956"/>
      <c r="B9956"/>
    </row>
    <row r="9957" spans="1:2" ht="15">
      <c r="A9957"/>
      <c r="B9957"/>
    </row>
    <row r="9958" spans="1:2" ht="15">
      <c r="A9958"/>
      <c r="B9958"/>
    </row>
    <row r="9959" spans="1:2" ht="15">
      <c r="A9959"/>
      <c r="B9959"/>
    </row>
    <row r="9960" spans="1:2" ht="15">
      <c r="A9960"/>
      <c r="B9960"/>
    </row>
    <row r="9961" spans="1:2" ht="15">
      <c r="A9961"/>
      <c r="B9961"/>
    </row>
    <row r="9962" spans="1:2" ht="15">
      <c r="A9962"/>
      <c r="B9962"/>
    </row>
    <row r="9963" spans="1:2" ht="15">
      <c r="A9963"/>
      <c r="B9963"/>
    </row>
    <row r="9964" spans="1:2" ht="15">
      <c r="A9964"/>
      <c r="B9964"/>
    </row>
    <row r="9965" spans="1:2" ht="15">
      <c r="A9965"/>
      <c r="B9965"/>
    </row>
    <row r="9966" spans="1:2" ht="15">
      <c r="A9966"/>
      <c r="B9966"/>
    </row>
    <row r="9967" spans="1:2" ht="15">
      <c r="A9967"/>
      <c r="B9967"/>
    </row>
    <row r="9968" spans="1:2" ht="15">
      <c r="A9968"/>
      <c r="B9968"/>
    </row>
    <row r="9969" spans="1:2" ht="15">
      <c r="A9969"/>
      <c r="B9969"/>
    </row>
    <row r="9970" spans="1:2" ht="15">
      <c r="A9970"/>
      <c r="B9970"/>
    </row>
    <row r="9971" spans="1:2" ht="15">
      <c r="A9971"/>
      <c r="B9971"/>
    </row>
    <row r="9972" spans="1:2" ht="15">
      <c r="A9972"/>
      <c r="B9972"/>
    </row>
    <row r="9973" spans="1:2" ht="15">
      <c r="A9973"/>
      <c r="B9973"/>
    </row>
    <row r="9974" spans="1:2" ht="15">
      <c r="A9974"/>
      <c r="B9974"/>
    </row>
    <row r="9975" spans="1:2" ht="15">
      <c r="A9975"/>
      <c r="B9975"/>
    </row>
    <row r="9976" spans="1:2" ht="15">
      <c r="A9976"/>
      <c r="B9976"/>
    </row>
    <row r="9977" spans="1:2" ht="15">
      <c r="A9977"/>
      <c r="B9977"/>
    </row>
    <row r="9978" spans="1:2" ht="15">
      <c r="A9978"/>
      <c r="B9978"/>
    </row>
    <row r="9979" spans="1:2" ht="15">
      <c r="A9979"/>
      <c r="B9979"/>
    </row>
    <row r="9980" spans="1:2" ht="15">
      <c r="A9980"/>
      <c r="B9980"/>
    </row>
    <row r="9981" spans="1:2" ht="15">
      <c r="A9981"/>
      <c r="B9981"/>
    </row>
    <row r="9982" spans="1:2" ht="15">
      <c r="A9982"/>
      <c r="B9982"/>
    </row>
    <row r="9983" spans="1:2" ht="15">
      <c r="A9983"/>
      <c r="B9983"/>
    </row>
    <row r="9984" spans="1:2" ht="15">
      <c r="A9984"/>
      <c r="B9984"/>
    </row>
    <row r="9985" spans="1:2" ht="15">
      <c r="A9985"/>
      <c r="B9985"/>
    </row>
    <row r="9986" spans="1:2" ht="15">
      <c r="A9986"/>
      <c r="B9986"/>
    </row>
    <row r="9987" spans="1:2" ht="15">
      <c r="A9987"/>
      <c r="B9987"/>
    </row>
    <row r="9988" spans="1:2" ht="15">
      <c r="A9988"/>
      <c r="B9988"/>
    </row>
    <row r="9989" spans="1:2" ht="15">
      <c r="A9989"/>
      <c r="B9989"/>
    </row>
    <row r="9990" spans="1:2" ht="15">
      <c r="A9990"/>
      <c r="B9990"/>
    </row>
    <row r="9991" spans="1:2" ht="15">
      <c r="A9991"/>
      <c r="B9991"/>
    </row>
    <row r="9992" spans="1:2" ht="15">
      <c r="A9992"/>
      <c r="B9992"/>
    </row>
    <row r="9993" spans="1:2" ht="15">
      <c r="A9993"/>
      <c r="B9993"/>
    </row>
    <row r="9994" spans="1:2" ht="15">
      <c r="A9994"/>
      <c r="B9994"/>
    </row>
    <row r="9995" spans="1:2" ht="15">
      <c r="A9995"/>
      <c r="B9995"/>
    </row>
    <row r="9996" spans="1:2" ht="15">
      <c r="A9996"/>
      <c r="B9996"/>
    </row>
    <row r="9997" spans="1:2" ht="15">
      <c r="A9997"/>
      <c r="B9997"/>
    </row>
    <row r="9998" spans="1:2" ht="15">
      <c r="A9998"/>
      <c r="B9998"/>
    </row>
    <row r="9999" spans="1:2" ht="15">
      <c r="A9999"/>
      <c r="B9999"/>
    </row>
    <row r="10000" spans="1:2" ht="15">
      <c r="A10000"/>
      <c r="B10000"/>
    </row>
    <row r="10001" spans="1:2" ht="15">
      <c r="A10001"/>
      <c r="B10001"/>
    </row>
    <row r="10002" spans="1:2" ht="15">
      <c r="A10002"/>
      <c r="B10002"/>
    </row>
    <row r="10003" spans="1:2" ht="15">
      <c r="A10003"/>
      <c r="B10003"/>
    </row>
    <row r="10004" spans="1:2" ht="15">
      <c r="A10004"/>
      <c r="B10004"/>
    </row>
    <row r="10005" spans="1:2" ht="15">
      <c r="A10005"/>
      <c r="B10005"/>
    </row>
    <row r="10006" spans="1:2" ht="15">
      <c r="A10006"/>
      <c r="B10006"/>
    </row>
    <row r="10007" spans="1:2" ht="15">
      <c r="A10007"/>
      <c r="B10007"/>
    </row>
    <row r="10008" spans="1:2" ht="15">
      <c r="A10008"/>
      <c r="B10008"/>
    </row>
    <row r="10009" spans="1:2" ht="15">
      <c r="A10009"/>
      <c r="B10009"/>
    </row>
    <row r="10010" spans="1:2" ht="15">
      <c r="A10010"/>
      <c r="B10010"/>
    </row>
    <row r="10011" spans="1:2" ht="15">
      <c r="A10011"/>
      <c r="B10011"/>
    </row>
    <row r="10012" spans="1:2" ht="15">
      <c r="A10012"/>
      <c r="B10012"/>
    </row>
    <row r="10013" spans="1:2" ht="15">
      <c r="A10013"/>
      <c r="B10013"/>
    </row>
    <row r="10014" spans="1:2" ht="15">
      <c r="A10014"/>
      <c r="B10014"/>
    </row>
    <row r="10015" spans="1:2" ht="15">
      <c r="A10015"/>
      <c r="B10015"/>
    </row>
    <row r="10016" spans="1:2" ht="15">
      <c r="A10016"/>
      <c r="B10016"/>
    </row>
    <row r="10017" spans="1:2" ht="15">
      <c r="A10017"/>
      <c r="B10017"/>
    </row>
    <row r="10018" spans="1:2" ht="15">
      <c r="A10018"/>
      <c r="B10018"/>
    </row>
    <row r="10019" spans="1:2" ht="15">
      <c r="A10019"/>
      <c r="B10019"/>
    </row>
    <row r="10020" spans="1:2" ht="15">
      <c r="A10020"/>
      <c r="B10020"/>
    </row>
    <row r="10021" spans="1:2" ht="15">
      <c r="A10021"/>
      <c r="B10021"/>
    </row>
    <row r="10022" spans="1:2" ht="15">
      <c r="A10022"/>
      <c r="B10022"/>
    </row>
    <row r="10023" spans="1:2" ht="15">
      <c r="A10023"/>
      <c r="B10023"/>
    </row>
    <row r="10024" spans="1:2" ht="15">
      <c r="A10024"/>
      <c r="B10024"/>
    </row>
    <row r="10025" spans="1:2" ht="15">
      <c r="A10025"/>
      <c r="B10025"/>
    </row>
    <row r="10026" spans="1:2" ht="15">
      <c r="A10026"/>
      <c r="B10026"/>
    </row>
    <row r="10027" spans="1:2" ht="15">
      <c r="A10027"/>
      <c r="B10027"/>
    </row>
    <row r="10028" spans="1:2" ht="15">
      <c r="A10028"/>
      <c r="B10028"/>
    </row>
    <row r="10029" spans="1:2" ht="15">
      <c r="A10029"/>
      <c r="B10029"/>
    </row>
    <row r="10030" spans="1:2" ht="15">
      <c r="A10030"/>
      <c r="B10030"/>
    </row>
    <row r="10031" spans="1:2" ht="15">
      <c r="A10031"/>
      <c r="B10031"/>
    </row>
    <row r="10032" spans="1:2" ht="15">
      <c r="A10032"/>
      <c r="B10032"/>
    </row>
    <row r="10033" spans="1:2" ht="15">
      <c r="A10033"/>
      <c r="B10033"/>
    </row>
    <row r="10034" spans="1:2" ht="15">
      <c r="A10034"/>
      <c r="B10034"/>
    </row>
    <row r="10035" spans="1:2" ht="15">
      <c r="A10035"/>
      <c r="B10035"/>
    </row>
    <row r="10036" spans="1:2" ht="15">
      <c r="A10036"/>
      <c r="B10036"/>
    </row>
    <row r="10037" spans="1:2" ht="15">
      <c r="A10037"/>
      <c r="B10037"/>
    </row>
    <row r="10038" spans="1:2" ht="15">
      <c r="A10038"/>
      <c r="B10038"/>
    </row>
    <row r="10039" spans="1:2" ht="15">
      <c r="A10039"/>
      <c r="B10039"/>
    </row>
    <row r="10040" spans="1:2" ht="15">
      <c r="A10040"/>
      <c r="B10040"/>
    </row>
    <row r="10041" spans="1:2" ht="15">
      <c r="A10041"/>
      <c r="B10041"/>
    </row>
    <row r="10042" spans="1:2" ht="15">
      <c r="A10042"/>
      <c r="B10042"/>
    </row>
    <row r="10043" spans="1:2" ht="15">
      <c r="A10043"/>
      <c r="B10043"/>
    </row>
    <row r="10044" spans="1:2" ht="15">
      <c r="A10044"/>
      <c r="B10044"/>
    </row>
    <row r="10045" spans="1:2" ht="15">
      <c r="A10045"/>
      <c r="B10045"/>
    </row>
    <row r="10046" spans="1:2" ht="15">
      <c r="A10046"/>
      <c r="B10046"/>
    </row>
    <row r="10047" spans="1:2" ht="15">
      <c r="A10047"/>
      <c r="B10047"/>
    </row>
    <row r="10048" spans="1:2" ht="15">
      <c r="A10048"/>
      <c r="B10048"/>
    </row>
    <row r="10049" spans="1:2" ht="15">
      <c r="A10049"/>
      <c r="B10049"/>
    </row>
    <row r="10050" spans="1:2" ht="15">
      <c r="A10050"/>
      <c r="B10050"/>
    </row>
    <row r="10051" spans="1:2" ht="15">
      <c r="A10051"/>
      <c r="B10051"/>
    </row>
    <row r="10052" spans="1:2" ht="15">
      <c r="A10052"/>
      <c r="B10052"/>
    </row>
    <row r="10053" spans="1:2" ht="15">
      <c r="A10053"/>
      <c r="B10053"/>
    </row>
    <row r="10054" spans="1:2" ht="15">
      <c r="A10054"/>
      <c r="B10054"/>
    </row>
    <row r="10055" spans="1:2" ht="15">
      <c r="A10055"/>
      <c r="B10055"/>
    </row>
    <row r="10056" spans="1:2" ht="15">
      <c r="A10056"/>
      <c r="B10056"/>
    </row>
    <row r="10057" spans="1:2" ht="15">
      <c r="A10057"/>
      <c r="B10057"/>
    </row>
    <row r="10058" spans="1:2" ht="15">
      <c r="A10058"/>
      <c r="B10058"/>
    </row>
    <row r="10059" spans="1:2" ht="15">
      <c r="A10059"/>
      <c r="B10059"/>
    </row>
    <row r="10060" spans="1:2" ht="15">
      <c r="A10060"/>
      <c r="B10060"/>
    </row>
    <row r="10061" spans="1:2" ht="15">
      <c r="A10061"/>
      <c r="B10061"/>
    </row>
    <row r="10062" spans="1:2" ht="15">
      <c r="A10062"/>
      <c r="B10062"/>
    </row>
    <row r="10063" spans="1:2" ht="15">
      <c r="A10063"/>
      <c r="B10063"/>
    </row>
    <row r="10064" spans="1:2" ht="15">
      <c r="A10064"/>
      <c r="B10064"/>
    </row>
    <row r="10065" spans="1:2" ht="15">
      <c r="A10065"/>
      <c r="B10065"/>
    </row>
    <row r="10066" spans="1:2" ht="15">
      <c r="A10066"/>
      <c r="B10066"/>
    </row>
    <row r="10067" spans="1:2" ht="15">
      <c r="A10067"/>
      <c r="B10067"/>
    </row>
    <row r="10068" spans="1:2" ht="15">
      <c r="A10068"/>
      <c r="B10068"/>
    </row>
    <row r="10069" spans="1:2" ht="15">
      <c r="A10069"/>
      <c r="B10069"/>
    </row>
    <row r="10070" spans="1:2" ht="15">
      <c r="A10070"/>
      <c r="B10070"/>
    </row>
    <row r="10071" spans="1:2" ht="15">
      <c r="A10071"/>
      <c r="B10071"/>
    </row>
    <row r="10072" spans="1:2" ht="15">
      <c r="A10072"/>
      <c r="B10072"/>
    </row>
    <row r="10073" spans="1:2" ht="15">
      <c r="A10073"/>
      <c r="B10073"/>
    </row>
    <row r="10074" spans="1:2" ht="15">
      <c r="A10074"/>
      <c r="B10074"/>
    </row>
    <row r="10075" spans="1:2" ht="15">
      <c r="A10075"/>
      <c r="B10075"/>
    </row>
    <row r="10076" spans="1:2" ht="15">
      <c r="A10076"/>
      <c r="B10076"/>
    </row>
    <row r="10077" spans="1:2" ht="15">
      <c r="A10077"/>
      <c r="B10077"/>
    </row>
    <row r="10078" spans="1:2" ht="15">
      <c r="A10078"/>
      <c r="B10078"/>
    </row>
    <row r="10079" spans="1:2" ht="15">
      <c r="A10079"/>
      <c r="B10079"/>
    </row>
    <row r="10080" spans="1:2" ht="15">
      <c r="A10080"/>
      <c r="B10080"/>
    </row>
    <row r="10081" spans="1:2" ht="15">
      <c r="A10081"/>
      <c r="B10081"/>
    </row>
    <row r="10082" spans="1:2" ht="15">
      <c r="A10082"/>
      <c r="B10082"/>
    </row>
    <row r="10083" spans="1:2" ht="15">
      <c r="A10083"/>
      <c r="B10083"/>
    </row>
    <row r="10084" spans="1:2" ht="15">
      <c r="A10084"/>
      <c r="B10084"/>
    </row>
    <row r="10085" spans="1:2" ht="15">
      <c r="A10085"/>
      <c r="B10085"/>
    </row>
    <row r="10086" spans="1:2" ht="15">
      <c r="A10086"/>
      <c r="B10086"/>
    </row>
    <row r="10087" spans="1:2" ht="15">
      <c r="A10087"/>
      <c r="B10087"/>
    </row>
    <row r="10088" spans="1:2" ht="15">
      <c r="A10088"/>
      <c r="B10088"/>
    </row>
    <row r="10089" spans="1:2" ht="15">
      <c r="A10089"/>
      <c r="B10089"/>
    </row>
    <row r="10090" spans="1:2" ht="15">
      <c r="A10090"/>
      <c r="B10090"/>
    </row>
    <row r="10091" spans="1:2" ht="15">
      <c r="A10091"/>
      <c r="B10091"/>
    </row>
    <row r="10092" spans="1:2" ht="15">
      <c r="A10092"/>
      <c r="B10092"/>
    </row>
    <row r="10093" spans="1:2" ht="15">
      <c r="A10093"/>
      <c r="B10093"/>
    </row>
    <row r="10094" spans="1:2" ht="15">
      <c r="A10094"/>
      <c r="B10094"/>
    </row>
    <row r="10095" spans="1:2" ht="15">
      <c r="A10095"/>
      <c r="B10095"/>
    </row>
    <row r="10096" spans="1:2" ht="15">
      <c r="A10096"/>
      <c r="B10096"/>
    </row>
    <row r="10097" spans="1:2" ht="15">
      <c r="A10097"/>
      <c r="B10097"/>
    </row>
    <row r="10098" spans="1:2" ht="15">
      <c r="A10098"/>
      <c r="B10098"/>
    </row>
    <row r="10099" spans="1:2" ht="15">
      <c r="A10099"/>
      <c r="B10099"/>
    </row>
    <row r="10100" spans="1:2" ht="15">
      <c r="A10100"/>
      <c r="B10100"/>
    </row>
    <row r="10101" spans="1:2" ht="15">
      <c r="A10101"/>
      <c r="B10101"/>
    </row>
    <row r="10102" spans="1:2" ht="15">
      <c r="A10102"/>
      <c r="B10102"/>
    </row>
    <row r="10103" spans="1:2" ht="15">
      <c r="A10103"/>
      <c r="B10103"/>
    </row>
    <row r="10104" spans="1:2" ht="15">
      <c r="A10104"/>
      <c r="B10104"/>
    </row>
    <row r="10105" spans="1:2" ht="15">
      <c r="A10105"/>
      <c r="B10105"/>
    </row>
    <row r="10106" spans="1:2" ht="15">
      <c r="A10106"/>
      <c r="B10106"/>
    </row>
    <row r="10107" spans="1:2" ht="15">
      <c r="A10107"/>
      <c r="B10107"/>
    </row>
    <row r="10108" spans="1:2" ht="15">
      <c r="A10108"/>
      <c r="B10108"/>
    </row>
    <row r="10109" spans="1:2" ht="15">
      <c r="A10109"/>
      <c r="B10109"/>
    </row>
    <row r="10110" spans="1:2" ht="15">
      <c r="A10110"/>
      <c r="B10110"/>
    </row>
    <row r="10111" spans="1:2" ht="15">
      <c r="A10111"/>
      <c r="B10111"/>
    </row>
    <row r="10112" spans="1:2" ht="15">
      <c r="A10112"/>
      <c r="B10112"/>
    </row>
    <row r="10113" spans="1:2" ht="15">
      <c r="A10113"/>
      <c r="B10113"/>
    </row>
    <row r="10114" spans="1:2" ht="15">
      <c r="A10114"/>
      <c r="B10114"/>
    </row>
    <row r="10115" spans="1:2" ht="15">
      <c r="A10115"/>
      <c r="B10115"/>
    </row>
    <row r="10116" spans="1:2" ht="15">
      <c r="A10116"/>
      <c r="B10116"/>
    </row>
    <row r="10117" spans="1:2" ht="15">
      <c r="A10117"/>
      <c r="B10117"/>
    </row>
    <row r="10118" spans="1:2" ht="15">
      <c r="A10118"/>
      <c r="B10118"/>
    </row>
    <row r="10119" spans="1:2" ht="15">
      <c r="A10119"/>
      <c r="B10119"/>
    </row>
    <row r="10120" spans="1:2" ht="15">
      <c r="A10120"/>
      <c r="B10120"/>
    </row>
    <row r="10121" spans="1:2" ht="15">
      <c r="A10121"/>
      <c r="B10121"/>
    </row>
    <row r="10122" spans="1:2" ht="15">
      <c r="A10122"/>
      <c r="B10122"/>
    </row>
    <row r="10123" spans="1:2" ht="15">
      <c r="A10123"/>
      <c r="B10123"/>
    </row>
    <row r="10124" spans="1:2" ht="15">
      <c r="A10124"/>
      <c r="B10124"/>
    </row>
    <row r="10125" spans="1:2" ht="15">
      <c r="A10125"/>
      <c r="B10125"/>
    </row>
    <row r="10126" spans="1:2" ht="15">
      <c r="A10126"/>
      <c r="B10126"/>
    </row>
    <row r="10127" spans="1:2" ht="15">
      <c r="A10127"/>
      <c r="B10127"/>
    </row>
    <row r="10128" spans="1:2" ht="15">
      <c r="A10128"/>
      <c r="B10128"/>
    </row>
    <row r="10129" spans="1:2" ht="15">
      <c r="A10129"/>
      <c r="B10129"/>
    </row>
    <row r="10130" spans="1:2" ht="15">
      <c r="A10130"/>
      <c r="B10130"/>
    </row>
    <row r="10131" spans="1:2" ht="15">
      <c r="A10131"/>
      <c r="B10131"/>
    </row>
    <row r="10132" spans="1:2" ht="15">
      <c r="A10132"/>
      <c r="B10132"/>
    </row>
    <row r="10133" spans="1:2" ht="15">
      <c r="A10133"/>
      <c r="B10133"/>
    </row>
    <row r="10134" spans="1:2" ht="15">
      <c r="A10134"/>
      <c r="B10134"/>
    </row>
    <row r="10135" spans="1:2" ht="15">
      <c r="A10135"/>
      <c r="B10135"/>
    </row>
    <row r="10136" spans="1:2" ht="15">
      <c r="A10136"/>
      <c r="B10136"/>
    </row>
    <row r="10137" spans="1:2" ht="15">
      <c r="A10137"/>
      <c r="B10137"/>
    </row>
    <row r="10138" spans="1:2" ht="15">
      <c r="A10138"/>
      <c r="B10138"/>
    </row>
    <row r="10139" spans="1:2" ht="15">
      <c r="A10139"/>
      <c r="B10139"/>
    </row>
    <row r="10140" spans="1:2" ht="15">
      <c r="A10140"/>
      <c r="B10140"/>
    </row>
    <row r="10141" spans="1:2" ht="15">
      <c r="A10141"/>
      <c r="B10141"/>
    </row>
    <row r="10142" spans="1:2" ht="15">
      <c r="A10142"/>
      <c r="B10142"/>
    </row>
    <row r="10143" spans="1:2" ht="15">
      <c r="A10143"/>
      <c r="B10143"/>
    </row>
    <row r="10144" spans="1:2" ht="15">
      <c r="A10144"/>
      <c r="B10144"/>
    </row>
    <row r="10145" spans="1:2" ht="15">
      <c r="A10145"/>
      <c r="B10145"/>
    </row>
    <row r="10146" spans="1:2" ht="15">
      <c r="A10146"/>
      <c r="B10146"/>
    </row>
    <row r="10147" spans="1:2" ht="15">
      <c r="A10147"/>
      <c r="B10147"/>
    </row>
    <row r="10148" spans="1:2" ht="15">
      <c r="A10148"/>
      <c r="B10148"/>
    </row>
    <row r="10149" spans="1:2" ht="15">
      <c r="A10149"/>
      <c r="B10149"/>
    </row>
    <row r="10150" spans="1:2" ht="15">
      <c r="A10150"/>
      <c r="B10150"/>
    </row>
    <row r="10151" spans="1:2" ht="15">
      <c r="A10151"/>
      <c r="B10151"/>
    </row>
    <row r="10152" spans="1:2" ht="15">
      <c r="A10152"/>
      <c r="B10152"/>
    </row>
    <row r="10153" spans="1:2" ht="15">
      <c r="A10153"/>
      <c r="B10153"/>
    </row>
    <row r="10154" spans="1:2" ht="15">
      <c r="A10154"/>
      <c r="B10154"/>
    </row>
    <row r="10155" spans="1:2" ht="15">
      <c r="A10155"/>
      <c r="B10155"/>
    </row>
    <row r="10156" spans="1:2" ht="15">
      <c r="A10156"/>
      <c r="B10156"/>
    </row>
    <row r="10157" spans="1:2" ht="15">
      <c r="A10157"/>
      <c r="B10157"/>
    </row>
    <row r="10158" spans="1:2" ht="15">
      <c r="A10158"/>
      <c r="B10158"/>
    </row>
    <row r="10159" spans="1:2" ht="15">
      <c r="A10159"/>
      <c r="B10159"/>
    </row>
    <row r="10160" spans="1:2" ht="15">
      <c r="A10160"/>
      <c r="B10160"/>
    </row>
    <row r="10161" spans="1:2" ht="15">
      <c r="A10161"/>
      <c r="B10161"/>
    </row>
    <row r="10162" spans="1:2" ht="15">
      <c r="A10162"/>
      <c r="B10162"/>
    </row>
    <row r="10163" spans="1:2" ht="15">
      <c r="A10163"/>
      <c r="B10163"/>
    </row>
    <row r="10164" spans="1:2" ht="15">
      <c r="A10164"/>
      <c r="B10164"/>
    </row>
    <row r="10165" spans="1:2" ht="15">
      <c r="A10165"/>
      <c r="B10165"/>
    </row>
    <row r="10166" spans="1:2" ht="15">
      <c r="A10166"/>
      <c r="B10166"/>
    </row>
    <row r="10167" spans="1:2" ht="15">
      <c r="A10167"/>
      <c r="B10167"/>
    </row>
    <row r="10168" spans="1:2" ht="15">
      <c r="A10168"/>
      <c r="B10168"/>
    </row>
    <row r="10169" spans="1:2" ht="15">
      <c r="A10169"/>
      <c r="B10169"/>
    </row>
    <row r="10170" spans="1:2" ht="15">
      <c r="A10170"/>
      <c r="B10170"/>
    </row>
    <row r="10171" spans="1:2" ht="15">
      <c r="A10171"/>
      <c r="B10171"/>
    </row>
    <row r="10172" spans="1:2" ht="15">
      <c r="A10172"/>
      <c r="B10172"/>
    </row>
    <row r="10173" spans="1:2" ht="15">
      <c r="A10173"/>
      <c r="B10173"/>
    </row>
    <row r="10174" spans="1:2" ht="15">
      <c r="A10174"/>
      <c r="B10174"/>
    </row>
    <row r="10175" spans="1:2" ht="15">
      <c r="A10175"/>
      <c r="B10175"/>
    </row>
    <row r="10176" spans="1:2" ht="15">
      <c r="A10176"/>
      <c r="B10176"/>
    </row>
    <row r="10177" spans="1:2" ht="15">
      <c r="A10177"/>
      <c r="B10177"/>
    </row>
    <row r="10178" spans="1:2" ht="15">
      <c r="A10178"/>
      <c r="B10178"/>
    </row>
    <row r="10179" spans="1:2" ht="15">
      <c r="A10179"/>
      <c r="B10179"/>
    </row>
    <row r="10180" spans="1:2" ht="15">
      <c r="A10180"/>
      <c r="B10180"/>
    </row>
    <row r="10181" spans="1:2" ht="15">
      <c r="A10181"/>
      <c r="B10181"/>
    </row>
    <row r="10182" spans="1:2" ht="15">
      <c r="A10182"/>
      <c r="B10182"/>
    </row>
    <row r="10183" spans="1:2" ht="15">
      <c r="A10183"/>
      <c r="B10183"/>
    </row>
    <row r="10184" spans="1:2" ht="15">
      <c r="A10184"/>
      <c r="B10184"/>
    </row>
    <row r="10185" spans="1:2" ht="15">
      <c r="A10185"/>
      <c r="B10185"/>
    </row>
    <row r="10186" spans="1:2" ht="15">
      <c r="A10186"/>
      <c r="B10186"/>
    </row>
    <row r="10187" spans="1:2" ht="15">
      <c r="A10187"/>
      <c r="B10187"/>
    </row>
    <row r="10188" spans="1:2" ht="15">
      <c r="A10188"/>
      <c r="B10188"/>
    </row>
    <row r="10189" spans="1:2" ht="15">
      <c r="A10189"/>
      <c r="B10189"/>
    </row>
    <row r="10190" spans="1:2" ht="15">
      <c r="A10190"/>
      <c r="B10190"/>
    </row>
    <row r="10191" spans="1:2" ht="15">
      <c r="A10191"/>
      <c r="B10191"/>
    </row>
    <row r="10192" spans="1:2" ht="15">
      <c r="A10192"/>
      <c r="B10192"/>
    </row>
    <row r="10193" spans="1:2" ht="15">
      <c r="A10193"/>
      <c r="B10193"/>
    </row>
    <row r="10194" spans="1:2" ht="15">
      <c r="A10194"/>
      <c r="B10194"/>
    </row>
    <row r="10195" spans="1:2" ht="15">
      <c r="A10195"/>
      <c r="B10195"/>
    </row>
    <row r="10196" spans="1:2" ht="15">
      <c r="A10196"/>
      <c r="B10196"/>
    </row>
    <row r="10197" spans="1:2" ht="15">
      <c r="A10197"/>
      <c r="B10197"/>
    </row>
    <row r="10198" spans="1:2" ht="15">
      <c r="A10198"/>
      <c r="B10198"/>
    </row>
    <row r="10199" spans="1:2" ht="15">
      <c r="A10199"/>
      <c r="B10199"/>
    </row>
    <row r="10200" spans="1:2" ht="15">
      <c r="A10200"/>
      <c r="B10200"/>
    </row>
    <row r="10201" spans="1:2" ht="15">
      <c r="A10201"/>
      <c r="B10201"/>
    </row>
    <row r="10202" spans="1:2" ht="15">
      <c r="A10202"/>
      <c r="B10202"/>
    </row>
    <row r="10203" spans="1:2" ht="15">
      <c r="A10203"/>
      <c r="B10203"/>
    </row>
    <row r="10204" spans="1:2" ht="15">
      <c r="A10204"/>
      <c r="B10204"/>
    </row>
    <row r="10205" spans="1:2" ht="15">
      <c r="A10205"/>
      <c r="B10205"/>
    </row>
    <row r="10206" spans="1:2" ht="15">
      <c r="A10206"/>
      <c r="B10206"/>
    </row>
    <row r="10207" spans="1:2" ht="15">
      <c r="A10207"/>
      <c r="B10207"/>
    </row>
    <row r="10208" spans="1:2" ht="15">
      <c r="A10208"/>
      <c r="B10208"/>
    </row>
    <row r="10209" spans="1:2" ht="15">
      <c r="A10209"/>
      <c r="B10209"/>
    </row>
    <row r="10210" spans="1:2" ht="15">
      <c r="A10210"/>
      <c r="B10210"/>
    </row>
    <row r="10211" spans="1:2" ht="15">
      <c r="A10211"/>
      <c r="B10211"/>
    </row>
    <row r="10212" spans="1:2" ht="15">
      <c r="A10212"/>
      <c r="B10212"/>
    </row>
    <row r="10213" spans="1:2" ht="15">
      <c r="A10213"/>
      <c r="B10213"/>
    </row>
    <row r="10214" spans="1:2" ht="15">
      <c r="A10214"/>
      <c r="B10214"/>
    </row>
    <row r="10215" spans="1:2" ht="15">
      <c r="A10215"/>
      <c r="B10215"/>
    </row>
    <row r="10216" spans="1:2" ht="15">
      <c r="A10216"/>
      <c r="B10216"/>
    </row>
    <row r="10217" spans="1:2" ht="15">
      <c r="A10217"/>
      <c r="B10217"/>
    </row>
    <row r="10218" spans="1:2" ht="15">
      <c r="A10218"/>
      <c r="B10218"/>
    </row>
    <row r="10219" spans="1:2" ht="15">
      <c r="A10219"/>
      <c r="B10219"/>
    </row>
    <row r="10220" spans="1:2" ht="15">
      <c r="A10220"/>
      <c r="B10220"/>
    </row>
    <row r="10221" spans="1:2" ht="15">
      <c r="A10221"/>
      <c r="B10221"/>
    </row>
    <row r="10222" spans="1:2" ht="15">
      <c r="A10222"/>
      <c r="B10222"/>
    </row>
    <row r="10223" spans="1:2" ht="15">
      <c r="A10223"/>
      <c r="B10223"/>
    </row>
    <row r="10224" spans="1:2" ht="15">
      <c r="A10224"/>
      <c r="B10224"/>
    </row>
    <row r="10225" spans="1:2" ht="15">
      <c r="A10225"/>
      <c r="B10225"/>
    </row>
    <row r="10226" spans="1:2" ht="15">
      <c r="A10226"/>
      <c r="B10226"/>
    </row>
    <row r="10227" spans="1:2" ht="15">
      <c r="A10227"/>
      <c r="B10227"/>
    </row>
    <row r="10228" spans="1:2" ht="15">
      <c r="A10228"/>
      <c r="B10228"/>
    </row>
    <row r="10229" spans="1:2" ht="15">
      <c r="A10229"/>
      <c r="B10229"/>
    </row>
    <row r="10230" spans="1:2" ht="15">
      <c r="A10230"/>
      <c r="B10230"/>
    </row>
    <row r="10231" spans="1:2" ht="15">
      <c r="A10231"/>
      <c r="B10231"/>
    </row>
    <row r="10232" spans="1:2" ht="15">
      <c r="A10232"/>
      <c r="B10232"/>
    </row>
    <row r="10233" spans="1:2" ht="15">
      <c r="A10233"/>
      <c r="B10233"/>
    </row>
    <row r="10234" spans="1:2" ht="15">
      <c r="A10234"/>
      <c r="B10234"/>
    </row>
    <row r="10235" spans="1:2" ht="15">
      <c r="A10235"/>
      <c r="B10235"/>
    </row>
    <row r="10236" spans="1:2" ht="15">
      <c r="A10236"/>
      <c r="B10236"/>
    </row>
    <row r="10237" spans="1:2" ht="15">
      <c r="A10237"/>
      <c r="B10237"/>
    </row>
    <row r="10238" spans="1:2" ht="15">
      <c r="A10238"/>
      <c r="B10238"/>
    </row>
    <row r="10239" spans="1:2" ht="15">
      <c r="A10239"/>
      <c r="B10239"/>
    </row>
    <row r="10240" spans="1:2" ht="15">
      <c r="A10240"/>
      <c r="B10240"/>
    </row>
    <row r="10241" spans="1:2" ht="15">
      <c r="A10241"/>
      <c r="B10241"/>
    </row>
    <row r="10242" spans="1:2" ht="15">
      <c r="A10242"/>
      <c r="B10242"/>
    </row>
    <row r="10243" spans="1:2" ht="15">
      <c r="A10243"/>
      <c r="B10243"/>
    </row>
    <row r="10244" spans="1:2" ht="15">
      <c r="A10244"/>
      <c r="B10244"/>
    </row>
    <row r="10245" spans="1:2" ht="15">
      <c r="A10245"/>
      <c r="B10245"/>
    </row>
    <row r="10246" spans="1:2" ht="15">
      <c r="A10246"/>
      <c r="B10246"/>
    </row>
    <row r="10247" spans="1:2" ht="15">
      <c r="A10247"/>
      <c r="B10247"/>
    </row>
    <row r="10248" spans="1:2" ht="15">
      <c r="A10248"/>
      <c r="B10248"/>
    </row>
    <row r="10249" spans="1:2" ht="15">
      <c r="A10249"/>
      <c r="B10249"/>
    </row>
    <row r="10250" spans="1:2" ht="15">
      <c r="A10250"/>
      <c r="B10250"/>
    </row>
    <row r="10251" spans="1:2" ht="15">
      <c r="A10251"/>
      <c r="B10251"/>
    </row>
    <row r="10252" spans="1:2" ht="15">
      <c r="A10252"/>
      <c r="B10252"/>
    </row>
    <row r="10253" spans="1:2" ht="15">
      <c r="A10253"/>
      <c r="B10253"/>
    </row>
    <row r="10254" spans="1:2" ht="15">
      <c r="A10254"/>
      <c r="B10254"/>
    </row>
    <row r="10255" spans="1:2" ht="15">
      <c r="A10255"/>
      <c r="B10255"/>
    </row>
    <row r="10256" spans="1:2" ht="15">
      <c r="A10256"/>
      <c r="B10256"/>
    </row>
    <row r="10257" spans="1:2" ht="15">
      <c r="A10257"/>
      <c r="B10257"/>
    </row>
    <row r="10258" spans="1:2" ht="15">
      <c r="A10258"/>
      <c r="B10258"/>
    </row>
    <row r="10259" spans="1:2" ht="15">
      <c r="A10259"/>
      <c r="B10259"/>
    </row>
    <row r="10260" spans="1:2" ht="15">
      <c r="A10260"/>
      <c r="B10260"/>
    </row>
    <row r="10261" spans="1:2" ht="15">
      <c r="A10261"/>
      <c r="B10261"/>
    </row>
    <row r="10262" spans="1:2" ht="15">
      <c r="A10262"/>
      <c r="B10262"/>
    </row>
    <row r="10263" spans="1:2" ht="15">
      <c r="A10263"/>
      <c r="B10263"/>
    </row>
    <row r="10264" spans="1:2" ht="15">
      <c r="A10264"/>
      <c r="B10264"/>
    </row>
    <row r="10265" spans="1:2" ht="15">
      <c r="A10265"/>
      <c r="B10265"/>
    </row>
    <row r="10266" spans="1:2" ht="15">
      <c r="A10266"/>
      <c r="B10266"/>
    </row>
    <row r="10267" spans="1:2" ht="15">
      <c r="A10267"/>
      <c r="B10267"/>
    </row>
    <row r="10268" spans="1:2" ht="15">
      <c r="A10268"/>
      <c r="B10268"/>
    </row>
    <row r="10269" spans="1:2" ht="15">
      <c r="A10269"/>
      <c r="B10269"/>
    </row>
    <row r="10270" spans="1:2" ht="15">
      <c r="A10270"/>
      <c r="B10270"/>
    </row>
    <row r="10271" spans="1:2" ht="15">
      <c r="A10271"/>
      <c r="B10271"/>
    </row>
    <row r="10272" spans="1:2" ht="15">
      <c r="A10272"/>
      <c r="B10272"/>
    </row>
    <row r="10273" spans="1:2" ht="15">
      <c r="A10273"/>
      <c r="B10273"/>
    </row>
    <row r="10274" spans="1:2" ht="15">
      <c r="A10274"/>
      <c r="B10274"/>
    </row>
    <row r="10275" spans="1:2" ht="15">
      <c r="A10275"/>
      <c r="B10275"/>
    </row>
    <row r="10276" spans="1:2" ht="15">
      <c r="A10276"/>
      <c r="B10276"/>
    </row>
    <row r="10277" spans="1:2" ht="15">
      <c r="A10277"/>
      <c r="B10277"/>
    </row>
    <row r="10278" spans="1:2" ht="15">
      <c r="A10278"/>
      <c r="B10278"/>
    </row>
    <row r="10279" spans="1:2" ht="15">
      <c r="A10279"/>
      <c r="B10279"/>
    </row>
    <row r="10280" spans="1:2" ht="15">
      <c r="A10280"/>
      <c r="B10280"/>
    </row>
    <row r="10281" spans="1:2" ht="15">
      <c r="A10281"/>
      <c r="B10281"/>
    </row>
    <row r="10282" spans="1:2" ht="15">
      <c r="A10282"/>
      <c r="B10282"/>
    </row>
    <row r="10283" spans="1:2" ht="15">
      <c r="A10283"/>
      <c r="B10283"/>
    </row>
    <row r="10284" spans="1:2" ht="15">
      <c r="A10284"/>
      <c r="B10284"/>
    </row>
    <row r="10285" spans="1:2" ht="15">
      <c r="A10285"/>
      <c r="B10285"/>
    </row>
    <row r="10286" spans="1:2" ht="15">
      <c r="A10286"/>
      <c r="B10286"/>
    </row>
    <row r="10287" spans="1:2" ht="15">
      <c r="A10287"/>
      <c r="B10287"/>
    </row>
    <row r="10288" spans="1:2" ht="15">
      <c r="A10288"/>
      <c r="B10288"/>
    </row>
    <row r="10289" spans="1:2" ht="15">
      <c r="A10289"/>
      <c r="B10289"/>
    </row>
    <row r="10290" spans="1:2" ht="15">
      <c r="A10290"/>
      <c r="B10290"/>
    </row>
    <row r="10291" spans="1:2" ht="15">
      <c r="A10291"/>
      <c r="B10291"/>
    </row>
    <row r="10292" spans="1:2" ht="15">
      <c r="A10292"/>
      <c r="B10292"/>
    </row>
    <row r="10293" spans="1:2" ht="15">
      <c r="A10293"/>
      <c r="B10293"/>
    </row>
    <row r="10294" spans="1:2" ht="15">
      <c r="A10294"/>
      <c r="B10294"/>
    </row>
    <row r="10295" spans="1:2" ht="15">
      <c r="A10295"/>
      <c r="B10295"/>
    </row>
    <row r="10296" spans="1:2" ht="15">
      <c r="A10296"/>
      <c r="B10296"/>
    </row>
    <row r="10297" spans="1:2" ht="15">
      <c r="A10297"/>
      <c r="B10297"/>
    </row>
    <row r="10298" spans="1:2" ht="15">
      <c r="A10298"/>
      <c r="B10298"/>
    </row>
    <row r="10299" spans="1:2" ht="15">
      <c r="A10299"/>
      <c r="B10299"/>
    </row>
    <row r="10300" spans="1:2" ht="15">
      <c r="A10300"/>
      <c r="B10300"/>
    </row>
    <row r="10301" spans="1:2" ht="15">
      <c r="A10301"/>
      <c r="B10301"/>
    </row>
    <row r="10302" spans="1:2" ht="15">
      <c r="A10302"/>
      <c r="B10302"/>
    </row>
    <row r="10303" spans="1:2" ht="15">
      <c r="A10303"/>
      <c r="B10303"/>
    </row>
    <row r="10304" spans="1:2" ht="15">
      <c r="A10304"/>
      <c r="B10304"/>
    </row>
    <row r="10305" spans="1:2" ht="15">
      <c r="A10305"/>
      <c r="B10305"/>
    </row>
    <row r="10306" spans="1:2" ht="15">
      <c r="A10306"/>
      <c r="B10306"/>
    </row>
    <row r="10307" spans="1:2" ht="15">
      <c r="A10307"/>
      <c r="B10307"/>
    </row>
    <row r="10308" spans="1:2" ht="15">
      <c r="A10308"/>
      <c r="B10308"/>
    </row>
    <row r="10309" spans="1:2" ht="15">
      <c r="A10309"/>
      <c r="B10309"/>
    </row>
    <row r="10310" spans="1:2" ht="15">
      <c r="A10310"/>
      <c r="B10310"/>
    </row>
    <row r="10311" spans="1:2" ht="15">
      <c r="A10311"/>
      <c r="B10311"/>
    </row>
    <row r="10312" spans="1:2" ht="15">
      <c r="A10312"/>
      <c r="B10312"/>
    </row>
    <row r="10313" spans="1:2" ht="15">
      <c r="A10313"/>
      <c r="B10313"/>
    </row>
    <row r="10314" spans="1:2" ht="15">
      <c r="A10314"/>
      <c r="B10314"/>
    </row>
    <row r="10315" spans="1:2" ht="15">
      <c r="A10315"/>
      <c r="B10315"/>
    </row>
    <row r="10316" spans="1:2" ht="15">
      <c r="A10316"/>
      <c r="B10316"/>
    </row>
    <row r="10317" spans="1:2" ht="15">
      <c r="A10317"/>
      <c r="B10317"/>
    </row>
    <row r="10318" spans="1:2" ht="15">
      <c r="A10318"/>
      <c r="B10318"/>
    </row>
    <row r="10319" spans="1:2" ht="15">
      <c r="A10319"/>
      <c r="B10319"/>
    </row>
    <row r="10320" spans="1:2" ht="15">
      <c r="A10320"/>
      <c r="B10320"/>
    </row>
    <row r="10321" spans="1:2" ht="15">
      <c r="A10321"/>
      <c r="B10321"/>
    </row>
    <row r="10322" spans="1:2" ht="15">
      <c r="A10322"/>
      <c r="B10322"/>
    </row>
    <row r="10323" spans="1:2" ht="15">
      <c r="A10323"/>
      <c r="B10323"/>
    </row>
    <row r="10324" spans="1:2" ht="15">
      <c r="A10324"/>
      <c r="B10324"/>
    </row>
    <row r="10325" spans="1:2" ht="15">
      <c r="A10325"/>
      <c r="B10325"/>
    </row>
    <row r="10326" spans="1:2" ht="15">
      <c r="A10326"/>
      <c r="B10326"/>
    </row>
    <row r="10327" spans="1:2" ht="15">
      <c r="A10327"/>
      <c r="B10327"/>
    </row>
    <row r="10328" spans="1:2" ht="15">
      <c r="A10328"/>
      <c r="B10328"/>
    </row>
    <row r="10329" spans="1:2" ht="15">
      <c r="A10329"/>
      <c r="B10329"/>
    </row>
    <row r="10330" spans="1:2" ht="15">
      <c r="A10330"/>
      <c r="B10330"/>
    </row>
    <row r="10331" spans="1:2" ht="15">
      <c r="A10331"/>
      <c r="B10331"/>
    </row>
    <row r="10332" spans="1:2" ht="15">
      <c r="A10332"/>
      <c r="B10332"/>
    </row>
    <row r="10333" spans="1:2" ht="15">
      <c r="A10333"/>
      <c r="B10333"/>
    </row>
    <row r="10334" spans="1:2" ht="15">
      <c r="A10334"/>
      <c r="B10334"/>
    </row>
    <row r="10335" spans="1:2" ht="15">
      <c r="A10335"/>
      <c r="B10335"/>
    </row>
    <row r="10336" spans="1:2" ht="15">
      <c r="A10336"/>
      <c r="B10336"/>
    </row>
    <row r="10337" spans="1:2" ht="15">
      <c r="A10337"/>
      <c r="B10337"/>
    </row>
    <row r="10338" spans="1:2" ht="15">
      <c r="A10338"/>
      <c r="B10338"/>
    </row>
    <row r="10339" spans="1:2" ht="15">
      <c r="A10339"/>
      <c r="B10339"/>
    </row>
    <row r="10340" spans="1:2" ht="15">
      <c r="A10340"/>
      <c r="B10340"/>
    </row>
    <row r="10341" spans="1:2" ht="15">
      <c r="A10341"/>
      <c r="B10341"/>
    </row>
    <row r="10342" spans="1:2" ht="15">
      <c r="A10342"/>
      <c r="B10342"/>
    </row>
    <row r="10343" spans="1:2" ht="15">
      <c r="A10343"/>
      <c r="B10343"/>
    </row>
    <row r="10344" spans="1:2" ht="15">
      <c r="A10344"/>
      <c r="B10344"/>
    </row>
    <row r="10345" spans="1:2" ht="15">
      <c r="A10345"/>
      <c r="B10345"/>
    </row>
    <row r="10346" spans="1:2" ht="15">
      <c r="A10346"/>
      <c r="B10346"/>
    </row>
    <row r="10347" spans="1:2" ht="15">
      <c r="A10347"/>
      <c r="B10347"/>
    </row>
    <row r="10348" spans="1:2" ht="15">
      <c r="A10348"/>
      <c r="B10348"/>
    </row>
    <row r="10349" spans="1:2" ht="15">
      <c r="A10349"/>
      <c r="B10349"/>
    </row>
    <row r="10350" spans="1:2" ht="15">
      <c r="A10350"/>
      <c r="B10350"/>
    </row>
    <row r="10351" spans="1:2" ht="15">
      <c r="A10351"/>
      <c r="B10351"/>
    </row>
    <row r="10352" spans="1:2" ht="15">
      <c r="A10352"/>
      <c r="B10352"/>
    </row>
    <row r="10353" spans="1:2" ht="15">
      <c r="A10353"/>
      <c r="B10353"/>
    </row>
    <row r="10354" spans="1:2" ht="15">
      <c r="A10354"/>
      <c r="B10354"/>
    </row>
    <row r="10355" spans="1:2" ht="15">
      <c r="A10355"/>
      <c r="B10355"/>
    </row>
    <row r="10356" spans="1:2" ht="15">
      <c r="A10356"/>
      <c r="B10356"/>
    </row>
    <row r="10357" spans="1:2" ht="15">
      <c r="A10357"/>
      <c r="B10357"/>
    </row>
    <row r="10358" spans="1:2" ht="15">
      <c r="A10358"/>
      <c r="B10358"/>
    </row>
    <row r="10359" spans="1:2" ht="15">
      <c r="A10359"/>
      <c r="B10359"/>
    </row>
    <row r="10360" spans="1:2" ht="15">
      <c r="A10360"/>
      <c r="B10360"/>
    </row>
    <row r="10361" spans="1:2" ht="15">
      <c r="A10361"/>
      <c r="B10361"/>
    </row>
    <row r="10362" spans="1:2" ht="15">
      <c r="A10362"/>
      <c r="B10362"/>
    </row>
    <row r="10363" spans="1:2" ht="15">
      <c r="A10363"/>
      <c r="B10363"/>
    </row>
    <row r="10364" spans="1:2" ht="15">
      <c r="A10364"/>
      <c r="B10364"/>
    </row>
    <row r="10365" spans="1:2" ht="15">
      <c r="A10365"/>
      <c r="B10365"/>
    </row>
    <row r="10366" spans="1:2" ht="15">
      <c r="A10366"/>
      <c r="B10366"/>
    </row>
    <row r="10367" spans="1:2" ht="15">
      <c r="A10367"/>
      <c r="B10367"/>
    </row>
    <row r="10368" spans="1:2" ht="15">
      <c r="A10368"/>
      <c r="B10368"/>
    </row>
    <row r="10369" spans="1:2" ht="15">
      <c r="A10369"/>
      <c r="B10369"/>
    </row>
    <row r="10370" spans="1:2" ht="15">
      <c r="A10370"/>
      <c r="B10370"/>
    </row>
    <row r="10371" spans="1:2" ht="15">
      <c r="A10371"/>
      <c r="B10371"/>
    </row>
    <row r="10372" spans="1:2" ht="15">
      <c r="A10372"/>
      <c r="B10372"/>
    </row>
    <row r="10373" spans="1:2" ht="15">
      <c r="A10373"/>
      <c r="B10373"/>
    </row>
    <row r="10374" spans="1:2" ht="15">
      <c r="A10374"/>
      <c r="B10374"/>
    </row>
    <row r="10375" spans="1:2" ht="15">
      <c r="A10375"/>
      <c r="B10375"/>
    </row>
    <row r="10376" spans="1:2" ht="15">
      <c r="A10376"/>
      <c r="B10376"/>
    </row>
    <row r="10377" spans="1:2" ht="15">
      <c r="A10377"/>
      <c r="B10377"/>
    </row>
    <row r="10378" spans="1:2" ht="15">
      <c r="A10378"/>
      <c r="B10378"/>
    </row>
    <row r="10379" spans="1:2" ht="15">
      <c r="A10379"/>
      <c r="B10379"/>
    </row>
    <row r="10380" spans="1:2" ht="15">
      <c r="A10380"/>
      <c r="B10380"/>
    </row>
    <row r="10381" spans="1:2" ht="15">
      <c r="A10381"/>
      <c r="B10381"/>
    </row>
    <row r="10382" spans="1:2" ht="15">
      <c r="A10382"/>
      <c r="B10382"/>
    </row>
    <row r="10383" spans="1:2" ht="15">
      <c r="A10383"/>
      <c r="B10383"/>
    </row>
    <row r="10384" spans="1:2" ht="15">
      <c r="A10384"/>
      <c r="B10384"/>
    </row>
    <row r="10385" spans="1:2" ht="15">
      <c r="A10385"/>
      <c r="B10385"/>
    </row>
    <row r="10386" spans="1:2" ht="15">
      <c r="A10386"/>
      <c r="B10386"/>
    </row>
    <row r="10387" spans="1:2" ht="15">
      <c r="A10387"/>
      <c r="B10387"/>
    </row>
    <row r="10388" spans="1:2" ht="15">
      <c r="A10388"/>
      <c r="B10388"/>
    </row>
    <row r="10389" spans="1:2" ht="15">
      <c r="A10389"/>
      <c r="B10389"/>
    </row>
    <row r="10390" spans="1:2" ht="15">
      <c r="A10390"/>
      <c r="B10390"/>
    </row>
    <row r="10391" spans="1:2" ht="15">
      <c r="A10391"/>
      <c r="B10391"/>
    </row>
    <row r="10392" spans="1:2" ht="15">
      <c r="A10392"/>
      <c r="B10392"/>
    </row>
    <row r="10393" spans="1:2" ht="15">
      <c r="A10393"/>
      <c r="B10393"/>
    </row>
    <row r="10394" spans="1:2" ht="15">
      <c r="A10394"/>
      <c r="B10394"/>
    </row>
    <row r="10395" spans="1:2" ht="15">
      <c r="A10395"/>
      <c r="B10395"/>
    </row>
    <row r="10396" spans="1:2" ht="15">
      <c r="A10396"/>
      <c r="B10396"/>
    </row>
    <row r="10397" spans="1:2" ht="15">
      <c r="A10397"/>
      <c r="B10397"/>
    </row>
    <row r="10398" spans="1:2" ht="15">
      <c r="A10398"/>
      <c r="B10398"/>
    </row>
    <row r="10399" spans="1:2" ht="15">
      <c r="A10399"/>
      <c r="B10399"/>
    </row>
    <row r="10400" spans="1:2" ht="15">
      <c r="A10400"/>
      <c r="B10400"/>
    </row>
    <row r="10401" spans="1:2" ht="15">
      <c r="A10401"/>
      <c r="B10401"/>
    </row>
    <row r="10402" spans="1:2" ht="15">
      <c r="A10402"/>
      <c r="B10402"/>
    </row>
    <row r="10403" spans="1:2" ht="15">
      <c r="A10403"/>
      <c r="B10403"/>
    </row>
    <row r="10404" spans="1:2" ht="15">
      <c r="A10404"/>
      <c r="B10404"/>
    </row>
    <row r="10405" spans="1:2" ht="15">
      <c r="A10405"/>
      <c r="B10405"/>
    </row>
    <row r="10406" spans="1:2" ht="15">
      <c r="A10406"/>
      <c r="B10406"/>
    </row>
    <row r="10407" spans="1:2" ht="15">
      <c r="A10407"/>
      <c r="B10407"/>
    </row>
    <row r="10408" spans="1:2" ht="15">
      <c r="A10408"/>
      <c r="B10408"/>
    </row>
    <row r="10409" spans="1:2" ht="15">
      <c r="A10409"/>
      <c r="B10409"/>
    </row>
    <row r="10410" spans="1:2" ht="15">
      <c r="A10410"/>
      <c r="B10410"/>
    </row>
    <row r="10411" spans="1:2" ht="15">
      <c r="A10411"/>
      <c r="B10411"/>
    </row>
    <row r="10412" spans="1:2" ht="15">
      <c r="A10412"/>
      <c r="B10412"/>
    </row>
    <row r="10413" spans="1:2" ht="15">
      <c r="A10413"/>
      <c r="B10413"/>
    </row>
    <row r="10414" spans="1:2" ht="15">
      <c r="A10414"/>
      <c r="B10414"/>
    </row>
    <row r="10415" spans="1:2" ht="15">
      <c r="A10415"/>
      <c r="B10415"/>
    </row>
    <row r="10416" spans="1:2" ht="15">
      <c r="A10416"/>
      <c r="B10416"/>
    </row>
    <row r="10417" spans="1:2" ht="15">
      <c r="A10417"/>
      <c r="B10417"/>
    </row>
    <row r="10418" spans="1:2" ht="15">
      <c r="A10418"/>
      <c r="B10418"/>
    </row>
    <row r="10419" spans="1:2" ht="15">
      <c r="A10419"/>
      <c r="B10419"/>
    </row>
    <row r="10420" spans="1:2" ht="15">
      <c r="A10420"/>
      <c r="B10420"/>
    </row>
    <row r="10421" spans="1:2" ht="15">
      <c r="A10421"/>
      <c r="B10421"/>
    </row>
    <row r="10422" spans="1:2" ht="15">
      <c r="A10422"/>
      <c r="B10422"/>
    </row>
    <row r="10423" spans="1:2" ht="15">
      <c r="A10423"/>
      <c r="B10423"/>
    </row>
    <row r="10424" spans="1:2" ht="15">
      <c r="A10424"/>
      <c r="B10424"/>
    </row>
    <row r="10425" spans="1:2" ht="15">
      <c r="A10425"/>
      <c r="B10425"/>
    </row>
    <row r="10426" spans="1:2" ht="15">
      <c r="A10426"/>
      <c r="B10426"/>
    </row>
    <row r="10427" spans="1:2" ht="15">
      <c r="A10427"/>
      <c r="B10427"/>
    </row>
    <row r="10428" spans="1:2" ht="15">
      <c r="A10428"/>
      <c r="B10428"/>
    </row>
    <row r="10429" spans="1:2" ht="15">
      <c r="A10429"/>
      <c r="B10429"/>
    </row>
    <row r="10430" spans="1:2" ht="15">
      <c r="A10430"/>
      <c r="B10430"/>
    </row>
    <row r="10431" spans="1:2" ht="15">
      <c r="A10431"/>
      <c r="B10431"/>
    </row>
    <row r="10432" spans="1:2" ht="15">
      <c r="A10432"/>
      <c r="B10432"/>
    </row>
    <row r="10433" spans="1:2" ht="15">
      <c r="A10433"/>
      <c r="B10433"/>
    </row>
    <row r="10434" spans="1:2" ht="15">
      <c r="A10434"/>
      <c r="B10434"/>
    </row>
    <row r="10435" spans="1:2" ht="15">
      <c r="A10435"/>
      <c r="B10435"/>
    </row>
    <row r="10436" spans="1:2" ht="15">
      <c r="A10436"/>
      <c r="B10436"/>
    </row>
    <row r="10437" spans="1:2" ht="15">
      <c r="A10437"/>
      <c r="B10437"/>
    </row>
    <row r="10438" spans="1:2" ht="15">
      <c r="A10438"/>
      <c r="B10438"/>
    </row>
    <row r="10439" spans="1:2" ht="15">
      <c r="A10439"/>
      <c r="B10439"/>
    </row>
    <row r="10440" spans="1:2" ht="15">
      <c r="A10440"/>
      <c r="B10440"/>
    </row>
    <row r="10441" spans="1:2" ht="15">
      <c r="A10441"/>
      <c r="B10441"/>
    </row>
    <row r="10442" spans="1:2" ht="15">
      <c r="A10442"/>
      <c r="B10442"/>
    </row>
    <row r="10443" spans="1:2" ht="15">
      <c r="A10443"/>
      <c r="B10443"/>
    </row>
    <row r="10444" spans="1:2" ht="15">
      <c r="A10444"/>
      <c r="B10444"/>
    </row>
    <row r="10445" spans="1:2" ht="15">
      <c r="A10445"/>
      <c r="B10445"/>
    </row>
    <row r="10446" spans="1:2" ht="15">
      <c r="A10446"/>
      <c r="B10446"/>
    </row>
    <row r="10447" spans="1:2" ht="15">
      <c r="A10447"/>
      <c r="B10447"/>
    </row>
    <row r="10448" spans="1:2" ht="15">
      <c r="A10448"/>
      <c r="B10448"/>
    </row>
    <row r="10449" spans="1:2" ht="15">
      <c r="A10449"/>
      <c r="B10449"/>
    </row>
    <row r="10450" spans="1:2" ht="15">
      <c r="A10450"/>
      <c r="B10450"/>
    </row>
    <row r="10451" spans="1:2" ht="15">
      <c r="A10451"/>
      <c r="B10451"/>
    </row>
    <row r="10452" spans="1:2" ht="15">
      <c r="A10452"/>
      <c r="B10452"/>
    </row>
    <row r="10453" spans="1:2" ht="15">
      <c r="A10453"/>
      <c r="B10453"/>
    </row>
    <row r="10454" spans="1:2" ht="15">
      <c r="A10454"/>
      <c r="B10454"/>
    </row>
    <row r="10455" spans="1:2" ht="15">
      <c r="A10455"/>
      <c r="B10455"/>
    </row>
    <row r="10456" spans="1:2" ht="15">
      <c r="A10456"/>
      <c r="B10456"/>
    </row>
    <row r="10457" spans="1:2" ht="15">
      <c r="A10457"/>
      <c r="B10457"/>
    </row>
    <row r="10458" spans="1:2" ht="15">
      <c r="A10458"/>
      <c r="B10458"/>
    </row>
    <row r="10459" spans="1:2" ht="15">
      <c r="A10459"/>
      <c r="B10459"/>
    </row>
    <row r="10460" spans="1:2" ht="15">
      <c r="A10460"/>
      <c r="B10460"/>
    </row>
    <row r="10461" spans="1:2" ht="15">
      <c r="A10461"/>
      <c r="B10461"/>
    </row>
    <row r="10462" spans="1:2" ht="15">
      <c r="A10462"/>
      <c r="B10462"/>
    </row>
    <row r="10463" spans="1:2" ht="15">
      <c r="A10463"/>
      <c r="B10463"/>
    </row>
    <row r="10464" spans="1:2" ht="15">
      <c r="A10464"/>
      <c r="B10464"/>
    </row>
    <row r="10465" spans="1:2" ht="15">
      <c r="A10465"/>
      <c r="B10465"/>
    </row>
    <row r="10466" spans="1:2" ht="15">
      <c r="A10466"/>
      <c r="B10466"/>
    </row>
    <row r="10467" spans="1:2" ht="15">
      <c r="A10467"/>
      <c r="B10467"/>
    </row>
    <row r="10468" spans="1:2" ht="15">
      <c r="A10468"/>
      <c r="B10468"/>
    </row>
    <row r="10469" spans="1:2" ht="15">
      <c r="A10469"/>
      <c r="B10469"/>
    </row>
    <row r="10470" spans="1:2" ht="15">
      <c r="A10470"/>
      <c r="B10470"/>
    </row>
    <row r="10471" spans="1:2" ht="15">
      <c r="A10471"/>
      <c r="B10471"/>
    </row>
    <row r="10472" spans="1:2" ht="15">
      <c r="A10472"/>
      <c r="B10472"/>
    </row>
    <row r="10473" spans="1:2" ht="15">
      <c r="A10473"/>
      <c r="B10473"/>
    </row>
    <row r="10474" spans="1:2" ht="15">
      <c r="A10474"/>
      <c r="B10474"/>
    </row>
    <row r="10475" spans="1:2" ht="15">
      <c r="A10475"/>
      <c r="B10475"/>
    </row>
    <row r="10476" spans="1:2" ht="15">
      <c r="A10476"/>
      <c r="B10476"/>
    </row>
    <row r="10477" spans="1:2" ht="15">
      <c r="A10477"/>
      <c r="B10477"/>
    </row>
    <row r="10478" spans="1:2" ht="15">
      <c r="A10478"/>
      <c r="B10478"/>
    </row>
    <row r="10479" spans="1:2" ht="15">
      <c r="A10479"/>
      <c r="B10479"/>
    </row>
    <row r="10480" spans="1:2" ht="15">
      <c r="A10480"/>
      <c r="B10480"/>
    </row>
    <row r="10481" spans="1:2" ht="15">
      <c r="A10481"/>
      <c r="B10481"/>
    </row>
    <row r="10482" spans="1:2" ht="15">
      <c r="A10482"/>
      <c r="B10482"/>
    </row>
    <row r="10483" spans="1:2" ht="15">
      <c r="A10483"/>
      <c r="B10483"/>
    </row>
    <row r="10484" spans="1:2" ht="15">
      <c r="A10484"/>
      <c r="B10484"/>
    </row>
    <row r="10485" spans="1:2" ht="15">
      <c r="A10485"/>
      <c r="B10485"/>
    </row>
    <row r="10486" spans="1:2" ht="15">
      <c r="A10486"/>
      <c r="B10486"/>
    </row>
    <row r="10487" spans="1:2" ht="15">
      <c r="A10487"/>
      <c r="B10487"/>
    </row>
    <row r="10488" spans="1:2" ht="15">
      <c r="A10488"/>
      <c r="B10488"/>
    </row>
    <row r="10489" spans="1:2" ht="15">
      <c r="A10489"/>
      <c r="B10489"/>
    </row>
    <row r="10490" spans="1:2" ht="15">
      <c r="A10490"/>
      <c r="B10490"/>
    </row>
    <row r="10491" spans="1:2" ht="15">
      <c r="A10491"/>
      <c r="B10491"/>
    </row>
    <row r="10492" spans="1:2" ht="15">
      <c r="A10492"/>
      <c r="B10492"/>
    </row>
    <row r="10493" spans="1:2" ht="15">
      <c r="A10493"/>
      <c r="B10493"/>
    </row>
    <row r="10494" spans="1:2" ht="15">
      <c r="A10494"/>
      <c r="B10494"/>
    </row>
    <row r="10495" spans="1:2" ht="15">
      <c r="A10495"/>
      <c r="B10495"/>
    </row>
    <row r="10496" spans="1:2" ht="15">
      <c r="A10496"/>
      <c r="B10496"/>
    </row>
    <row r="10497" spans="1:2" ht="15">
      <c r="A10497"/>
      <c r="B10497"/>
    </row>
    <row r="10498" spans="1:2" ht="15">
      <c r="A10498"/>
      <c r="B10498"/>
    </row>
    <row r="10499" spans="1:2" ht="15">
      <c r="A10499"/>
      <c r="B10499"/>
    </row>
    <row r="10500" spans="1:2" ht="15">
      <c r="A10500"/>
      <c r="B10500"/>
    </row>
    <row r="10501" spans="1:2" ht="15">
      <c r="A10501"/>
      <c r="B10501"/>
    </row>
    <row r="10502" spans="1:2" ht="15">
      <c r="A10502"/>
      <c r="B10502"/>
    </row>
    <row r="10503" spans="1:2" ht="15">
      <c r="A10503"/>
      <c r="B10503"/>
    </row>
    <row r="10504" spans="1:2" ht="15">
      <c r="A10504"/>
      <c r="B10504"/>
    </row>
    <row r="10505" spans="1:2" ht="15">
      <c r="A10505"/>
      <c r="B10505"/>
    </row>
    <row r="10506" spans="1:2" ht="15">
      <c r="A10506"/>
      <c r="B10506"/>
    </row>
    <row r="10507" spans="1:2" ht="15">
      <c r="A10507"/>
      <c r="B10507"/>
    </row>
    <row r="10508" spans="1:2" ht="15">
      <c r="A10508"/>
      <c r="B10508"/>
    </row>
    <row r="10509" spans="1:2" ht="15">
      <c r="A10509"/>
      <c r="B10509"/>
    </row>
    <row r="10510" spans="1:2" ht="15">
      <c r="A10510"/>
      <c r="B10510"/>
    </row>
    <row r="10511" spans="1:2" ht="15">
      <c r="A10511"/>
      <c r="B10511"/>
    </row>
    <row r="10512" spans="1:2" ht="15">
      <c r="A10512"/>
      <c r="B10512"/>
    </row>
    <row r="10513" spans="1:2" ht="15">
      <c r="A10513"/>
      <c r="B10513"/>
    </row>
    <row r="10514" spans="1:2" ht="15">
      <c r="A10514"/>
      <c r="B10514"/>
    </row>
    <row r="10515" spans="1:2" ht="15">
      <c r="A10515"/>
      <c r="B10515"/>
    </row>
    <row r="10516" spans="1:2" ht="15">
      <c r="A10516"/>
      <c r="B10516"/>
    </row>
    <row r="10517" spans="1:2" ht="15">
      <c r="A10517"/>
      <c r="B10517"/>
    </row>
    <row r="10518" spans="1:2" ht="15">
      <c r="A10518"/>
      <c r="B10518"/>
    </row>
    <row r="10519" spans="1:2" ht="15">
      <c r="A10519"/>
      <c r="B10519"/>
    </row>
    <row r="10520" spans="1:2" ht="15">
      <c r="A10520"/>
      <c r="B10520"/>
    </row>
    <row r="10521" spans="1:2" ht="15">
      <c r="A10521"/>
      <c r="B10521"/>
    </row>
    <row r="10522" spans="1:2" ht="15">
      <c r="A10522"/>
      <c r="B10522"/>
    </row>
    <row r="10523" spans="1:2" ht="15">
      <c r="A10523"/>
      <c r="B10523"/>
    </row>
    <row r="10524" spans="1:2" ht="15">
      <c r="A10524"/>
      <c r="B10524"/>
    </row>
    <row r="10525" spans="1:2" ht="15">
      <c r="A10525"/>
      <c r="B10525"/>
    </row>
    <row r="10526" spans="1:2" ht="15">
      <c r="A10526"/>
      <c r="B10526"/>
    </row>
    <row r="10527" spans="1:2" ht="15">
      <c r="A10527"/>
      <c r="B10527"/>
    </row>
    <row r="10528" spans="1:2" ht="15">
      <c r="A10528"/>
      <c r="B10528"/>
    </row>
    <row r="10529" spans="1:2" ht="15">
      <c r="A10529"/>
      <c r="B10529"/>
    </row>
    <row r="10530" spans="1:2" ht="15">
      <c r="A10530"/>
      <c r="B10530"/>
    </row>
    <row r="10531" spans="1:2" ht="15">
      <c r="A10531"/>
      <c r="B10531"/>
    </row>
    <row r="10532" spans="1:2" ht="15">
      <c r="A10532"/>
      <c r="B10532"/>
    </row>
    <row r="10533" spans="1:2" ht="15">
      <c r="A10533"/>
      <c r="B10533"/>
    </row>
    <row r="10534" spans="1:2" ht="15">
      <c r="A10534"/>
      <c r="B10534"/>
    </row>
    <row r="10535" spans="1:2" ht="15">
      <c r="A10535"/>
      <c r="B10535"/>
    </row>
    <row r="10536" spans="1:2" ht="15">
      <c r="A10536"/>
      <c r="B10536"/>
    </row>
    <row r="10537" spans="1:2" ht="15">
      <c r="A10537"/>
      <c r="B10537"/>
    </row>
    <row r="10538" spans="1:2" ht="15">
      <c r="A10538"/>
      <c r="B10538"/>
    </row>
    <row r="10539" spans="1:2" ht="15">
      <c r="A10539"/>
      <c r="B10539"/>
    </row>
    <row r="10540" spans="1:2" ht="15">
      <c r="A10540"/>
      <c r="B10540"/>
    </row>
    <row r="10541" spans="1:2" ht="15">
      <c r="A10541"/>
      <c r="B10541"/>
    </row>
    <row r="10542" spans="1:2" ht="15">
      <c r="A10542"/>
      <c r="B10542"/>
    </row>
    <row r="10543" spans="1:2" ht="15">
      <c r="A10543"/>
      <c r="B10543"/>
    </row>
    <row r="10544" spans="1:2" ht="15">
      <c r="A10544"/>
      <c r="B10544"/>
    </row>
    <row r="10545" spans="1:2" ht="15">
      <c r="A10545"/>
      <c r="B10545"/>
    </row>
    <row r="10546" spans="1:2" ht="15">
      <c r="A10546"/>
      <c r="B10546"/>
    </row>
    <row r="10547" spans="1:2" ht="15">
      <c r="A10547"/>
      <c r="B10547"/>
    </row>
    <row r="10548" spans="1:2" ht="15">
      <c r="A10548"/>
      <c r="B10548"/>
    </row>
    <row r="10549" spans="1:2" ht="15">
      <c r="A10549"/>
      <c r="B10549"/>
    </row>
    <row r="10550" spans="1:2" ht="15">
      <c r="A10550"/>
      <c r="B10550"/>
    </row>
    <row r="10551" spans="1:2" ht="15">
      <c r="A10551"/>
      <c r="B10551"/>
    </row>
    <row r="10552" spans="1:2" ht="15">
      <c r="A10552"/>
      <c r="B10552"/>
    </row>
    <row r="10553" spans="1:2" ht="15">
      <c r="A10553"/>
      <c r="B10553"/>
    </row>
    <row r="10554" spans="1:2" ht="15">
      <c r="A10554"/>
      <c r="B10554"/>
    </row>
    <row r="10555" spans="1:2" ht="15">
      <c r="A10555"/>
      <c r="B10555"/>
    </row>
    <row r="10556" spans="1:2" ht="15">
      <c r="A10556"/>
      <c r="B10556"/>
    </row>
    <row r="10557" spans="1:2" ht="15">
      <c r="A10557"/>
      <c r="B10557"/>
    </row>
    <row r="10558" spans="1:2" ht="15">
      <c r="A10558"/>
      <c r="B10558"/>
    </row>
    <row r="10559" spans="1:2" ht="15">
      <c r="A10559"/>
      <c r="B10559"/>
    </row>
    <row r="10560" spans="1:2" ht="15">
      <c r="A10560"/>
      <c r="B10560"/>
    </row>
    <row r="10561" spans="1:2" ht="15">
      <c r="A10561"/>
      <c r="B10561"/>
    </row>
    <row r="10562" spans="1:2" ht="15">
      <c r="A10562"/>
      <c r="B10562"/>
    </row>
    <row r="10563" spans="1:2" ht="15">
      <c r="A10563"/>
      <c r="B10563"/>
    </row>
    <row r="10564" spans="1:2" ht="15">
      <c r="A10564"/>
      <c r="B10564"/>
    </row>
    <row r="10565" spans="1:2" ht="15">
      <c r="A10565"/>
      <c r="B10565"/>
    </row>
    <row r="10566" spans="1:2" ht="15">
      <c r="A10566"/>
      <c r="B10566"/>
    </row>
    <row r="10567" spans="1:2" ht="15">
      <c r="A10567"/>
      <c r="B10567"/>
    </row>
    <row r="10568" spans="1:2" ht="15">
      <c r="A10568"/>
      <c r="B10568"/>
    </row>
    <row r="10569" spans="1:2" ht="15">
      <c r="A10569"/>
      <c r="B10569"/>
    </row>
    <row r="10570" spans="1:2" ht="15">
      <c r="A10570"/>
      <c r="B10570"/>
    </row>
    <row r="10571" spans="1:2" ht="15">
      <c r="A10571"/>
      <c r="B10571"/>
    </row>
    <row r="10572" spans="1:2" ht="15">
      <c r="A10572"/>
      <c r="B10572"/>
    </row>
    <row r="10573" spans="1:2" ht="15">
      <c r="A10573"/>
      <c r="B10573"/>
    </row>
    <row r="10574" spans="1:2" ht="15">
      <c r="A10574"/>
      <c r="B10574"/>
    </row>
    <row r="10575" spans="1:2" ht="15">
      <c r="A10575"/>
      <c r="B10575"/>
    </row>
    <row r="10576" spans="1:2" ht="15">
      <c r="A10576"/>
      <c r="B10576"/>
    </row>
    <row r="10577" spans="1:2" ht="15">
      <c r="A10577"/>
      <c r="B10577"/>
    </row>
    <row r="10578" spans="1:2" ht="15">
      <c r="A10578"/>
      <c r="B10578"/>
    </row>
    <row r="10579" spans="1:2" ht="15">
      <c r="A10579"/>
      <c r="B10579"/>
    </row>
    <row r="10580" spans="1:2" ht="15">
      <c r="A10580"/>
      <c r="B10580"/>
    </row>
    <row r="10581" spans="1:2" ht="15">
      <c r="A10581"/>
      <c r="B10581"/>
    </row>
    <row r="10582" spans="1:2" ht="15">
      <c r="A10582"/>
      <c r="B10582"/>
    </row>
    <row r="10583" spans="1:2" ht="15">
      <c r="A10583"/>
      <c r="B10583"/>
    </row>
    <row r="10584" spans="1:2" ht="15">
      <c r="A10584"/>
      <c r="B10584"/>
    </row>
    <row r="10585" spans="1:2" ht="15">
      <c r="A10585"/>
      <c r="B10585"/>
    </row>
    <row r="10586" spans="1:2" ht="15">
      <c r="A10586"/>
      <c r="B10586"/>
    </row>
    <row r="10587" spans="1:2" ht="15">
      <c r="A10587"/>
      <c r="B10587"/>
    </row>
    <row r="10588" spans="1:2" ht="15">
      <c r="A10588"/>
      <c r="B10588"/>
    </row>
    <row r="10589" spans="1:2" ht="15">
      <c r="A10589"/>
      <c r="B10589"/>
    </row>
    <row r="10590" spans="1:2" ht="15">
      <c r="A10590"/>
      <c r="B10590"/>
    </row>
    <row r="10591" spans="1:2" ht="15">
      <c r="A10591"/>
      <c r="B10591"/>
    </row>
    <row r="10592" spans="1:2" ht="15">
      <c r="A10592"/>
      <c r="B10592"/>
    </row>
    <row r="10593" spans="1:2" ht="15">
      <c r="A10593"/>
      <c r="B10593"/>
    </row>
    <row r="10594" spans="1:2" ht="15">
      <c r="A10594"/>
      <c r="B10594"/>
    </row>
    <row r="10595" spans="1:2" ht="15">
      <c r="A10595"/>
      <c r="B10595"/>
    </row>
    <row r="10596" spans="1:2" ht="15">
      <c r="A10596"/>
      <c r="B10596"/>
    </row>
    <row r="10597" spans="1:2" ht="15">
      <c r="A10597"/>
      <c r="B10597"/>
    </row>
    <row r="10598" spans="1:2" ht="15">
      <c r="A10598"/>
      <c r="B10598"/>
    </row>
    <row r="10599" spans="1:2" ht="15">
      <c r="A10599"/>
      <c r="B10599"/>
    </row>
    <row r="10600" spans="1:2" ht="15">
      <c r="A10600"/>
      <c r="B10600"/>
    </row>
    <row r="10601" spans="1:2" ht="15">
      <c r="A10601"/>
      <c r="B10601"/>
    </row>
    <row r="10602" spans="1:2" ht="15">
      <c r="A10602"/>
      <c r="B10602"/>
    </row>
    <row r="10603" spans="1:2" ht="15">
      <c r="A10603"/>
      <c r="B10603"/>
    </row>
    <row r="10604" spans="1:2" ht="15">
      <c r="A10604"/>
      <c r="B10604"/>
    </row>
    <row r="10605" spans="1:2" ht="15">
      <c r="A10605"/>
      <c r="B10605"/>
    </row>
    <row r="10606" spans="1:2" ht="15">
      <c r="A10606"/>
      <c r="B10606"/>
    </row>
    <row r="10607" spans="1:2" ht="15">
      <c r="A10607"/>
      <c r="B10607"/>
    </row>
    <row r="10608" spans="1:2" ht="15">
      <c r="A10608"/>
      <c r="B10608"/>
    </row>
    <row r="10609" spans="1:2" ht="15">
      <c r="A10609"/>
      <c r="B10609"/>
    </row>
    <row r="10610" spans="1:2" ht="15">
      <c r="A10610"/>
      <c r="B10610"/>
    </row>
    <row r="10611" spans="1:2" ht="15">
      <c r="A10611"/>
      <c r="B10611"/>
    </row>
    <row r="10612" spans="1:2" ht="15">
      <c r="A10612"/>
      <c r="B10612"/>
    </row>
    <row r="10613" spans="1:2" ht="15">
      <c r="A10613"/>
      <c r="B10613"/>
    </row>
    <row r="10614" spans="1:2" ht="15">
      <c r="A10614"/>
      <c r="B10614"/>
    </row>
    <row r="10615" spans="1:2" ht="15">
      <c r="A10615"/>
      <c r="B10615"/>
    </row>
    <row r="10616" spans="1:2" ht="15">
      <c r="A10616"/>
      <c r="B10616"/>
    </row>
    <row r="10617" spans="1:2" ht="15">
      <c r="A10617"/>
      <c r="B10617"/>
    </row>
    <row r="10618" spans="1:2" ht="15">
      <c r="A10618"/>
      <c r="B10618"/>
    </row>
    <row r="10619" spans="1:2" ht="15">
      <c r="A10619"/>
      <c r="B10619"/>
    </row>
    <row r="10620" spans="1:2" ht="15">
      <c r="A10620"/>
      <c r="B10620"/>
    </row>
    <row r="10621" spans="1:2" ht="15">
      <c r="A10621"/>
      <c r="B10621"/>
    </row>
    <row r="10622" spans="1:2" ht="15">
      <c r="A10622"/>
      <c r="B10622"/>
    </row>
    <row r="10623" spans="1:2" ht="15">
      <c r="A10623"/>
      <c r="B10623"/>
    </row>
    <row r="10624" spans="1:2" ht="15">
      <c r="A10624"/>
      <c r="B10624"/>
    </row>
    <row r="10625" spans="1:2" ht="15">
      <c r="A10625"/>
      <c r="B10625"/>
    </row>
    <row r="10626" spans="1:2" ht="15">
      <c r="A10626"/>
      <c r="B10626"/>
    </row>
    <row r="10627" spans="1:2" ht="15">
      <c r="A10627"/>
      <c r="B10627"/>
    </row>
    <row r="10628" spans="1:2" ht="15">
      <c r="A10628"/>
      <c r="B10628"/>
    </row>
    <row r="10629" spans="1:2" ht="15">
      <c r="A10629"/>
      <c r="B10629"/>
    </row>
    <row r="10630" spans="1:2" ht="15">
      <c r="A10630"/>
      <c r="B10630"/>
    </row>
    <row r="10631" spans="1:2" ht="15">
      <c r="A10631"/>
      <c r="B10631"/>
    </row>
    <row r="10632" spans="1:2" ht="15">
      <c r="A10632"/>
      <c r="B10632"/>
    </row>
    <row r="10633" spans="1:2" ht="15">
      <c r="A10633"/>
      <c r="B10633"/>
    </row>
    <row r="10634" spans="1:2" ht="15">
      <c r="A10634"/>
      <c r="B10634"/>
    </row>
    <row r="10635" spans="1:2" ht="15">
      <c r="A10635"/>
      <c r="B10635"/>
    </row>
    <row r="10636" spans="1:2" ht="15">
      <c r="A10636"/>
      <c r="B10636"/>
    </row>
    <row r="10637" spans="1:2" ht="15">
      <c r="A10637"/>
      <c r="B10637"/>
    </row>
    <row r="10638" spans="1:2" ht="15">
      <c r="A10638"/>
      <c r="B10638"/>
    </row>
    <row r="10639" spans="1:2" ht="15">
      <c r="A10639"/>
      <c r="B10639"/>
    </row>
    <row r="10640" spans="1:2" ht="15">
      <c r="A10640"/>
      <c r="B10640"/>
    </row>
    <row r="10641" spans="1:2" ht="15">
      <c r="A10641"/>
      <c r="B10641"/>
    </row>
    <row r="10642" spans="1:2" ht="15">
      <c r="A10642"/>
      <c r="B10642"/>
    </row>
    <row r="10643" spans="1:2" ht="15">
      <c r="A10643"/>
      <c r="B10643"/>
    </row>
    <row r="10644" spans="1:2" ht="15">
      <c r="A10644"/>
      <c r="B10644"/>
    </row>
    <row r="10645" spans="1:2" ht="15">
      <c r="A10645"/>
      <c r="B10645"/>
    </row>
    <row r="10646" spans="1:2" ht="15">
      <c r="A10646"/>
      <c r="B10646"/>
    </row>
    <row r="10647" spans="1:2" ht="15">
      <c r="A10647"/>
      <c r="B10647"/>
    </row>
    <row r="10648" spans="1:2" ht="15">
      <c r="A10648"/>
      <c r="B10648"/>
    </row>
    <row r="10649" spans="1:2" ht="15">
      <c r="A10649"/>
      <c r="B10649"/>
    </row>
    <row r="10650" spans="1:2" ht="15">
      <c r="A10650"/>
      <c r="B10650"/>
    </row>
    <row r="10651" spans="1:2" ht="15">
      <c r="A10651"/>
      <c r="B10651"/>
    </row>
    <row r="10652" spans="1:2" ht="15">
      <c r="A10652"/>
      <c r="B10652"/>
    </row>
    <row r="10653" spans="1:2" ht="15">
      <c r="A10653"/>
      <c r="B10653"/>
    </row>
    <row r="10654" spans="1:2" ht="15">
      <c r="A10654"/>
      <c r="B10654"/>
    </row>
    <row r="10655" spans="1:2" ht="15">
      <c r="A10655"/>
      <c r="B10655"/>
    </row>
    <row r="10656" spans="1:2" ht="15">
      <c r="A10656"/>
      <c r="B10656"/>
    </row>
    <row r="10657" spans="1:2" ht="15">
      <c r="A10657"/>
      <c r="B10657"/>
    </row>
    <row r="10658" spans="1:2" ht="15">
      <c r="A10658"/>
      <c r="B10658"/>
    </row>
    <row r="10659" spans="1:2" ht="15">
      <c r="A10659"/>
      <c r="B10659"/>
    </row>
    <row r="10660" spans="1:2" ht="15">
      <c r="A10660"/>
      <c r="B10660"/>
    </row>
    <row r="10661" spans="1:2" ht="15">
      <c r="A10661"/>
      <c r="B10661"/>
    </row>
    <row r="10662" spans="1:2" ht="15">
      <c r="A10662"/>
      <c r="B10662"/>
    </row>
    <row r="10663" spans="1:2" ht="15">
      <c r="A10663"/>
      <c r="B10663"/>
    </row>
    <row r="10664" spans="1:2" ht="15">
      <c r="A10664"/>
      <c r="B10664"/>
    </row>
    <row r="10665" spans="1:2" ht="15">
      <c r="A10665"/>
      <c r="B10665"/>
    </row>
    <row r="10666" spans="1:2" ht="15">
      <c r="A10666"/>
      <c r="B10666"/>
    </row>
    <row r="10667" spans="1:2" ht="15">
      <c r="A10667"/>
      <c r="B10667"/>
    </row>
    <row r="10668" spans="1:2" ht="15">
      <c r="A10668"/>
      <c r="B10668"/>
    </row>
    <row r="10669" spans="1:2" ht="15">
      <c r="A10669"/>
      <c r="B10669"/>
    </row>
    <row r="10670" spans="1:2" ht="15">
      <c r="A10670"/>
      <c r="B10670"/>
    </row>
    <row r="10671" spans="1:2" ht="15">
      <c r="A10671"/>
      <c r="B10671"/>
    </row>
    <row r="10672" spans="1:2" ht="15">
      <c r="A10672"/>
      <c r="B10672"/>
    </row>
    <row r="10673" spans="1:2" ht="15">
      <c r="A10673"/>
      <c r="B10673"/>
    </row>
    <row r="10674" spans="1:2" ht="15">
      <c r="A10674"/>
      <c r="B10674"/>
    </row>
    <row r="10675" spans="1:2" ht="15">
      <c r="A10675"/>
      <c r="B10675"/>
    </row>
    <row r="10676" spans="1:2" ht="15">
      <c r="A10676"/>
      <c r="B10676"/>
    </row>
    <row r="10677" spans="1:2" ht="15">
      <c r="A10677"/>
      <c r="B10677"/>
    </row>
    <row r="10678" spans="1:2" ht="15">
      <c r="A10678"/>
      <c r="B10678"/>
    </row>
    <row r="10679" spans="1:2" ht="15">
      <c r="A10679"/>
      <c r="B10679"/>
    </row>
    <row r="10680" spans="1:2" ht="15">
      <c r="A10680"/>
      <c r="B10680"/>
    </row>
    <row r="10681" spans="1:2" ht="15">
      <c r="A10681"/>
      <c r="B10681"/>
    </row>
    <row r="10682" spans="1:2" ht="15">
      <c r="A10682"/>
      <c r="B10682"/>
    </row>
    <row r="10683" spans="1:2" ht="15">
      <c r="A10683"/>
      <c r="B10683"/>
    </row>
    <row r="10684" spans="1:2" ht="15">
      <c r="A10684"/>
      <c r="B10684"/>
    </row>
    <row r="10685" spans="1:2" ht="15">
      <c r="A10685"/>
      <c r="B10685"/>
    </row>
    <row r="10686" spans="1:2" ht="15">
      <c r="A10686"/>
      <c r="B10686"/>
    </row>
    <row r="10687" spans="1:2" ht="15">
      <c r="A10687"/>
      <c r="B10687"/>
    </row>
    <row r="10688" spans="1:2" ht="15">
      <c r="A10688"/>
      <c r="B10688"/>
    </row>
    <row r="10689" spans="1:2" ht="15">
      <c r="A10689"/>
      <c r="B10689"/>
    </row>
    <row r="10690" spans="1:2" ht="15">
      <c r="A10690"/>
      <c r="B10690"/>
    </row>
    <row r="10691" spans="1:2" ht="15">
      <c r="A10691"/>
      <c r="B10691"/>
    </row>
    <row r="10692" spans="1:2" ht="15">
      <c r="A10692"/>
      <c r="B10692"/>
    </row>
    <row r="10693" spans="1:2" ht="15">
      <c r="A10693"/>
      <c r="B10693"/>
    </row>
    <row r="10694" spans="1:2" ht="15">
      <c r="A10694"/>
      <c r="B10694"/>
    </row>
    <row r="10695" spans="1:2" ht="15">
      <c r="A10695"/>
      <c r="B10695"/>
    </row>
    <row r="10696" spans="1:2" ht="15">
      <c r="A10696"/>
      <c r="B10696"/>
    </row>
    <row r="10697" spans="1:2" ht="15">
      <c r="A10697"/>
      <c r="B10697"/>
    </row>
    <row r="10698" spans="1:2" ht="15">
      <c r="A10698"/>
      <c r="B10698"/>
    </row>
    <row r="10699" spans="1:2" ht="15">
      <c r="A10699"/>
      <c r="B10699"/>
    </row>
    <row r="10700" spans="1:2" ht="15">
      <c r="A10700"/>
      <c r="B10700"/>
    </row>
    <row r="10701" spans="1:2" ht="15">
      <c r="A10701"/>
      <c r="B10701"/>
    </row>
    <row r="10702" spans="1:2" ht="15">
      <c r="A10702"/>
      <c r="B10702"/>
    </row>
    <row r="10703" spans="1:2" ht="15">
      <c r="A10703"/>
      <c r="B10703"/>
    </row>
    <row r="10704" spans="1:2" ht="15">
      <c r="A10704"/>
      <c r="B10704"/>
    </row>
    <row r="10705" spans="1:2" ht="15">
      <c r="A10705"/>
      <c r="B10705"/>
    </row>
    <row r="10706" spans="1:2" ht="15">
      <c r="A10706"/>
      <c r="B10706"/>
    </row>
    <row r="10707" spans="1:2" ht="15">
      <c r="A10707"/>
      <c r="B10707"/>
    </row>
    <row r="10708" spans="1:2" ht="15">
      <c r="A10708"/>
      <c r="B10708"/>
    </row>
    <row r="10709" spans="1:2" ht="15">
      <c r="A10709"/>
      <c r="B10709"/>
    </row>
    <row r="10710" spans="1:2" ht="15">
      <c r="A10710"/>
      <c r="B10710"/>
    </row>
    <row r="10711" spans="1:2" ht="15">
      <c r="A10711"/>
      <c r="B10711"/>
    </row>
    <row r="10712" spans="1:2" ht="15">
      <c r="A10712"/>
      <c r="B10712"/>
    </row>
    <row r="10713" spans="1:2" ht="15">
      <c r="A10713"/>
      <c r="B10713"/>
    </row>
    <row r="10714" spans="1:2" ht="15">
      <c r="A10714"/>
      <c r="B10714"/>
    </row>
    <row r="10715" spans="1:2" ht="15">
      <c r="A10715"/>
      <c r="B10715"/>
    </row>
    <row r="10716" spans="1:2" ht="15">
      <c r="A10716"/>
      <c r="B10716"/>
    </row>
    <row r="10717" spans="1:2" ht="15">
      <c r="A10717"/>
      <c r="B10717"/>
    </row>
    <row r="10718" spans="1:2" ht="15">
      <c r="A10718"/>
      <c r="B10718"/>
    </row>
    <row r="10719" spans="1:2" ht="15">
      <c r="A10719"/>
      <c r="B10719"/>
    </row>
    <row r="10720" spans="1:2" ht="15">
      <c r="A10720"/>
      <c r="B10720"/>
    </row>
    <row r="10721" spans="1:2" ht="15">
      <c r="A10721"/>
      <c r="B10721"/>
    </row>
    <row r="10722" spans="1:2" ht="15">
      <c r="A10722"/>
      <c r="B10722"/>
    </row>
    <row r="10723" spans="1:2" ht="15">
      <c r="A10723"/>
      <c r="B10723"/>
    </row>
    <row r="10724" spans="1:2" ht="15">
      <c r="A10724"/>
      <c r="B10724"/>
    </row>
    <row r="10725" spans="1:2" ht="15">
      <c r="A10725"/>
      <c r="B10725"/>
    </row>
    <row r="10726" spans="1:2" ht="15">
      <c r="A10726"/>
      <c r="B10726"/>
    </row>
    <row r="10727" spans="1:2" ht="15">
      <c r="A10727"/>
      <c r="B10727"/>
    </row>
    <row r="10728" spans="1:2" ht="15">
      <c r="A10728"/>
      <c r="B10728"/>
    </row>
    <row r="10729" spans="1:2" ht="15">
      <c r="A10729"/>
      <c r="B10729"/>
    </row>
    <row r="10730" spans="1:2" ht="15">
      <c r="A10730"/>
      <c r="B10730"/>
    </row>
    <row r="10731" spans="1:2" ht="15">
      <c r="A10731"/>
      <c r="B10731"/>
    </row>
    <row r="10732" spans="1:2" ht="15">
      <c r="A10732"/>
      <c r="B10732"/>
    </row>
    <row r="10733" spans="1:2" ht="15">
      <c r="A10733"/>
      <c r="B10733"/>
    </row>
    <row r="10734" spans="1:2" ht="15">
      <c r="A10734"/>
      <c r="B10734"/>
    </row>
    <row r="10735" spans="1:2" ht="15">
      <c r="A10735"/>
      <c r="B10735"/>
    </row>
    <row r="10736" spans="1:2" ht="15">
      <c r="A10736"/>
      <c r="B10736"/>
    </row>
    <row r="10737" spans="1:2" ht="15">
      <c r="A10737"/>
      <c r="B10737"/>
    </row>
    <row r="10738" spans="1:2" ht="15">
      <c r="A10738"/>
      <c r="B10738"/>
    </row>
    <row r="10739" spans="1:2" ht="15">
      <c r="A10739"/>
      <c r="B10739"/>
    </row>
    <row r="10740" spans="1:2" ht="15">
      <c r="A10740"/>
      <c r="B10740"/>
    </row>
    <row r="10741" spans="1:2" ht="15">
      <c r="A10741"/>
      <c r="B10741"/>
    </row>
    <row r="10742" spans="1:2" ht="15">
      <c r="A10742"/>
      <c r="B10742"/>
    </row>
    <row r="10743" spans="1:2" ht="15">
      <c r="A10743"/>
      <c r="B10743"/>
    </row>
    <row r="10744" spans="1:2" ht="15">
      <c r="A10744"/>
      <c r="B10744"/>
    </row>
    <row r="10745" spans="1:2" ht="15">
      <c r="A10745"/>
      <c r="B10745"/>
    </row>
    <row r="10746" spans="1:2" ht="15">
      <c r="A10746"/>
      <c r="B10746"/>
    </row>
    <row r="10747" spans="1:2" ht="15">
      <c r="A10747"/>
      <c r="B10747"/>
    </row>
    <row r="10748" spans="1:2" ht="15">
      <c r="A10748"/>
      <c r="B10748"/>
    </row>
    <row r="10749" spans="1:2" ht="15">
      <c r="A10749"/>
      <c r="B10749"/>
    </row>
    <row r="10750" spans="1:2" ht="15">
      <c r="A10750"/>
      <c r="B10750"/>
    </row>
    <row r="10751" spans="1:2" ht="15">
      <c r="A10751"/>
      <c r="B10751"/>
    </row>
    <row r="10752" spans="1:2" ht="15">
      <c r="A10752"/>
      <c r="B10752"/>
    </row>
    <row r="10753" spans="1:2" ht="15">
      <c r="A10753"/>
      <c r="B10753"/>
    </row>
    <row r="10754" spans="1:2" ht="15">
      <c r="A10754"/>
      <c r="B10754"/>
    </row>
    <row r="10755" spans="1:2" ht="15">
      <c r="A10755"/>
      <c r="B10755"/>
    </row>
    <row r="10756" spans="1:2" ht="15">
      <c r="A10756"/>
      <c r="B10756"/>
    </row>
    <row r="10757" spans="1:2" ht="15">
      <c r="A10757"/>
      <c r="B10757"/>
    </row>
    <row r="10758" spans="1:2" ht="15">
      <c r="A10758"/>
      <c r="B10758"/>
    </row>
    <row r="10759" spans="1:2" ht="15">
      <c r="A10759"/>
      <c r="B10759"/>
    </row>
    <row r="10760" spans="1:2" ht="15">
      <c r="A10760"/>
      <c r="B10760"/>
    </row>
    <row r="10761" spans="1:2" ht="15">
      <c r="A10761"/>
      <c r="B10761"/>
    </row>
    <row r="10762" spans="1:2" ht="15">
      <c r="A10762"/>
      <c r="B10762"/>
    </row>
    <row r="10763" spans="1:2" ht="15">
      <c r="A10763"/>
      <c r="B10763"/>
    </row>
    <row r="10764" spans="1:2" ht="15">
      <c r="A10764"/>
      <c r="B10764"/>
    </row>
    <row r="10765" spans="1:2" ht="15">
      <c r="A10765"/>
      <c r="B10765"/>
    </row>
    <row r="10766" spans="1:2" ht="15">
      <c r="A10766"/>
      <c r="B10766"/>
    </row>
    <row r="10767" spans="1:2" ht="15">
      <c r="A10767"/>
      <c r="B10767"/>
    </row>
    <row r="10768" spans="1:2" ht="15">
      <c r="A10768"/>
      <c r="B10768"/>
    </row>
    <row r="10769" spans="1:2" ht="15">
      <c r="A10769"/>
      <c r="B10769"/>
    </row>
    <row r="10770" spans="1:2" ht="15">
      <c r="A10770"/>
      <c r="B10770"/>
    </row>
    <row r="10771" spans="1:2" ht="15">
      <c r="A10771"/>
      <c r="B10771"/>
    </row>
    <row r="10772" spans="1:2" ht="15">
      <c r="A10772"/>
      <c r="B10772"/>
    </row>
    <row r="10773" spans="1:2" ht="15">
      <c r="A10773"/>
      <c r="B10773"/>
    </row>
    <row r="10774" spans="1:2" ht="15">
      <c r="A10774"/>
      <c r="B10774"/>
    </row>
    <row r="10775" spans="1:2" ht="15">
      <c r="A10775"/>
      <c r="B10775"/>
    </row>
    <row r="10776" spans="1:2" ht="15">
      <c r="A10776"/>
      <c r="B10776"/>
    </row>
    <row r="10777" spans="1:2" ht="15">
      <c r="A10777"/>
      <c r="B10777"/>
    </row>
    <row r="10778" spans="1:2" ht="15">
      <c r="A10778"/>
      <c r="B10778"/>
    </row>
    <row r="10779" spans="1:2" ht="15">
      <c r="A10779"/>
      <c r="B10779"/>
    </row>
    <row r="10780" spans="1:2" ht="15">
      <c r="A10780"/>
      <c r="B10780"/>
    </row>
    <row r="10781" spans="1:2" ht="15">
      <c r="A10781"/>
      <c r="B10781"/>
    </row>
    <row r="10782" spans="1:2" ht="15">
      <c r="A10782"/>
      <c r="B10782"/>
    </row>
    <row r="10783" spans="1:2" ht="15">
      <c r="A10783"/>
      <c r="B10783"/>
    </row>
    <row r="10784" spans="1:2" ht="15">
      <c r="A10784"/>
      <c r="B10784"/>
    </row>
    <row r="10785" spans="1:2" ht="15">
      <c r="A10785"/>
      <c r="B10785"/>
    </row>
    <row r="10786" spans="1:2" ht="15">
      <c r="A10786"/>
      <c r="B10786"/>
    </row>
    <row r="10787" spans="1:2" ht="15">
      <c r="A10787"/>
      <c r="B10787"/>
    </row>
    <row r="10788" spans="1:2" ht="15">
      <c r="A10788"/>
      <c r="B10788"/>
    </row>
    <row r="10789" spans="1:2" ht="15">
      <c r="A10789"/>
      <c r="B10789"/>
    </row>
    <row r="10790" spans="1:2" ht="15">
      <c r="A10790"/>
      <c r="B10790"/>
    </row>
    <row r="10791" spans="1:2" ht="15">
      <c r="A10791"/>
      <c r="B10791"/>
    </row>
    <row r="10792" spans="1:2" ht="15">
      <c r="A10792"/>
      <c r="B10792"/>
    </row>
    <row r="10793" spans="1:2" ht="15">
      <c r="A10793"/>
      <c r="B10793"/>
    </row>
    <row r="10794" spans="1:2" ht="15">
      <c r="A10794"/>
      <c r="B10794"/>
    </row>
    <row r="10795" spans="1:2" ht="15">
      <c r="A10795"/>
      <c r="B10795"/>
    </row>
    <row r="10796" spans="1:2" ht="15">
      <c r="A10796"/>
      <c r="B10796"/>
    </row>
    <row r="10797" spans="1:2" ht="15">
      <c r="A10797"/>
      <c r="B10797"/>
    </row>
    <row r="10798" spans="1:2" ht="15">
      <c r="A10798"/>
      <c r="B10798"/>
    </row>
    <row r="10799" spans="1:2" ht="15">
      <c r="A10799"/>
      <c r="B10799"/>
    </row>
    <row r="10800" spans="1:2" ht="15">
      <c r="A10800"/>
      <c r="B10800"/>
    </row>
    <row r="10801" spans="1:2" ht="15">
      <c r="A10801"/>
      <c r="B10801"/>
    </row>
    <row r="10802" spans="1:2" ht="15">
      <c r="A10802"/>
      <c r="B10802"/>
    </row>
    <row r="10803" spans="1:2" ht="15">
      <c r="A10803"/>
      <c r="B10803"/>
    </row>
    <row r="10804" spans="1:2" ht="15">
      <c r="A10804"/>
      <c r="B10804"/>
    </row>
    <row r="10805" spans="1:2" ht="15">
      <c r="A10805"/>
      <c r="B10805"/>
    </row>
    <row r="10806" spans="1:2" ht="15">
      <c r="A10806"/>
      <c r="B10806"/>
    </row>
    <row r="10807" spans="1:2" ht="15">
      <c r="A10807"/>
      <c r="B10807"/>
    </row>
    <row r="10808" spans="1:2" ht="15">
      <c r="A10808"/>
      <c r="B10808"/>
    </row>
    <row r="10809" spans="1:2" ht="15">
      <c r="A10809"/>
      <c r="B10809"/>
    </row>
    <row r="10810" spans="1:2" ht="15">
      <c r="A10810"/>
      <c r="B10810"/>
    </row>
    <row r="10811" spans="1:2" ht="15">
      <c r="A10811"/>
      <c r="B10811"/>
    </row>
    <row r="10812" spans="1:2" ht="15">
      <c r="A10812"/>
      <c r="B10812"/>
    </row>
    <row r="10813" spans="1:2" ht="15">
      <c r="A10813"/>
      <c r="B10813"/>
    </row>
    <row r="10814" spans="1:2" ht="15">
      <c r="A10814"/>
      <c r="B10814"/>
    </row>
    <row r="10815" spans="1:2" ht="15">
      <c r="A10815"/>
      <c r="B10815"/>
    </row>
    <row r="10816" spans="1:2" ht="15">
      <c r="A10816"/>
      <c r="B10816"/>
    </row>
    <row r="10817" spans="1:2" ht="15">
      <c r="A10817"/>
      <c r="B10817"/>
    </row>
    <row r="10818" spans="1:2" ht="15">
      <c r="A10818"/>
      <c r="B10818"/>
    </row>
    <row r="10819" spans="1:2" ht="15">
      <c r="A10819"/>
      <c r="B10819"/>
    </row>
    <row r="10820" spans="1:2" ht="15">
      <c r="A10820"/>
      <c r="B10820"/>
    </row>
    <row r="10821" spans="1:2" ht="15">
      <c r="A10821"/>
      <c r="B10821"/>
    </row>
    <row r="10822" spans="1:2" ht="15">
      <c r="A10822"/>
      <c r="B10822"/>
    </row>
    <row r="10823" spans="1:2" ht="15">
      <c r="A10823"/>
      <c r="B10823"/>
    </row>
    <row r="10824" spans="1:2" ht="15">
      <c r="A10824"/>
      <c r="B10824"/>
    </row>
    <row r="10825" spans="1:2" ht="15">
      <c r="A10825"/>
      <c r="B10825"/>
    </row>
    <row r="10826" spans="1:2" ht="15">
      <c r="A10826"/>
      <c r="B10826"/>
    </row>
    <row r="10827" spans="1:2" ht="15">
      <c r="A10827"/>
      <c r="B10827"/>
    </row>
    <row r="10828" spans="1:2" ht="15">
      <c r="A10828"/>
      <c r="B10828"/>
    </row>
    <row r="10829" spans="1:2" ht="15">
      <c r="A10829"/>
      <c r="B10829"/>
    </row>
    <row r="10830" spans="1:2" ht="15">
      <c r="A10830"/>
      <c r="B10830"/>
    </row>
    <row r="10831" spans="1:2" ht="15">
      <c r="A10831"/>
      <c r="B10831"/>
    </row>
    <row r="10832" spans="1:2" ht="15">
      <c r="A10832"/>
      <c r="B10832"/>
    </row>
    <row r="10833" spans="1:2" ht="15">
      <c r="A10833"/>
      <c r="B10833"/>
    </row>
    <row r="10834" spans="1:2" ht="15">
      <c r="A10834"/>
      <c r="B10834"/>
    </row>
    <row r="10835" spans="1:2" ht="15">
      <c r="A10835"/>
      <c r="B10835"/>
    </row>
    <row r="10836" spans="1:2" ht="15">
      <c r="A10836"/>
      <c r="B10836"/>
    </row>
    <row r="10837" spans="1:2" ht="15">
      <c r="A10837"/>
      <c r="B10837"/>
    </row>
    <row r="10838" spans="1:2" ht="15">
      <c r="A10838"/>
      <c r="B10838"/>
    </row>
    <row r="10839" spans="1:2" ht="15">
      <c r="A10839"/>
      <c r="B10839"/>
    </row>
    <row r="10840" spans="1:2" ht="15">
      <c r="A10840"/>
      <c r="B10840"/>
    </row>
    <row r="10841" spans="1:2" ht="15">
      <c r="A10841"/>
      <c r="B10841"/>
    </row>
    <row r="10842" spans="1:2" ht="15">
      <c r="A10842"/>
      <c r="B10842"/>
    </row>
    <row r="10843" spans="1:2" ht="15">
      <c r="A10843"/>
      <c r="B10843"/>
    </row>
    <row r="10844" spans="1:2" ht="15">
      <c r="A10844"/>
      <c r="B10844"/>
    </row>
    <row r="10845" spans="1:2" ht="15">
      <c r="A10845"/>
      <c r="B10845"/>
    </row>
    <row r="10846" spans="1:2" ht="15">
      <c r="A10846"/>
      <c r="B10846"/>
    </row>
    <row r="10847" spans="1:2" ht="15">
      <c r="A10847"/>
      <c r="B10847"/>
    </row>
    <row r="10848" spans="1:2" ht="15">
      <c r="A10848"/>
      <c r="B10848"/>
    </row>
    <row r="10849" spans="1:2" ht="15">
      <c r="A10849"/>
      <c r="B10849"/>
    </row>
    <row r="10850" spans="1:2" ht="15">
      <c r="A10850"/>
      <c r="B10850"/>
    </row>
    <row r="10851" spans="1:2" ht="15">
      <c r="A10851"/>
      <c r="B10851"/>
    </row>
    <row r="10852" spans="1:2" ht="15">
      <c r="A10852"/>
      <c r="B10852"/>
    </row>
    <row r="10853" spans="1:2" ht="15">
      <c r="A10853"/>
      <c r="B10853"/>
    </row>
    <row r="10854" spans="1:2" ht="15">
      <c r="A10854"/>
      <c r="B10854"/>
    </row>
    <row r="10855" spans="1:2" ht="15">
      <c r="A10855"/>
      <c r="B10855"/>
    </row>
    <row r="10856" spans="1:2" ht="15">
      <c r="A10856"/>
      <c r="B10856"/>
    </row>
    <row r="10857" spans="1:2" ht="15">
      <c r="A10857"/>
      <c r="B10857"/>
    </row>
    <row r="10858" spans="1:2" ht="15">
      <c r="A10858"/>
      <c r="B10858"/>
    </row>
    <row r="10859" spans="1:2" ht="15">
      <c r="A10859"/>
      <c r="B10859"/>
    </row>
    <row r="10860" spans="1:2" ht="15">
      <c r="A10860"/>
      <c r="B10860"/>
    </row>
    <row r="10861" spans="1:2" ht="15">
      <c r="A10861"/>
      <c r="B10861"/>
    </row>
    <row r="10862" spans="1:2" ht="15">
      <c r="A10862"/>
      <c r="B10862"/>
    </row>
    <row r="10863" spans="1:2" ht="15">
      <c r="A10863"/>
      <c r="B10863"/>
    </row>
    <row r="10864" spans="1:2" ht="15">
      <c r="A10864"/>
      <c r="B10864"/>
    </row>
    <row r="10865" spans="1:2" ht="15">
      <c r="A10865"/>
      <c r="B10865"/>
    </row>
    <row r="10866" spans="1:2" ht="15">
      <c r="A10866"/>
      <c r="B10866"/>
    </row>
    <row r="10867" spans="1:2" ht="15">
      <c r="A10867"/>
      <c r="B10867"/>
    </row>
    <row r="10868" spans="1:2" ht="15">
      <c r="A10868"/>
      <c r="B10868"/>
    </row>
    <row r="10869" spans="1:2" ht="15">
      <c r="A10869"/>
      <c r="B10869"/>
    </row>
    <row r="10870" spans="1:2" ht="15">
      <c r="A10870"/>
      <c r="B10870"/>
    </row>
    <row r="10871" spans="1:2" ht="15">
      <c r="A10871"/>
      <c r="B10871"/>
    </row>
    <row r="10872" spans="1:2" ht="15">
      <c r="A10872"/>
      <c r="B10872"/>
    </row>
    <row r="10873" spans="1:2" ht="15">
      <c r="A10873"/>
      <c r="B10873"/>
    </row>
    <row r="10874" spans="1:2" ht="15">
      <c r="A10874"/>
      <c r="B10874"/>
    </row>
    <row r="10875" spans="1:2" ht="15">
      <c r="A10875"/>
      <c r="B10875"/>
    </row>
    <row r="10876" spans="1:2" ht="15">
      <c r="A10876"/>
      <c r="B10876"/>
    </row>
    <row r="10877" spans="1:2" ht="15">
      <c r="A10877"/>
      <c r="B10877"/>
    </row>
    <row r="10878" spans="1:2" ht="15">
      <c r="A10878"/>
      <c r="B10878"/>
    </row>
    <row r="10879" spans="1:2" ht="15">
      <c r="A10879"/>
      <c r="B10879"/>
    </row>
    <row r="10880" spans="1:2" ht="15">
      <c r="A10880"/>
      <c r="B10880"/>
    </row>
    <row r="10881" spans="1:2" ht="15">
      <c r="A10881"/>
      <c r="B10881"/>
    </row>
    <row r="10882" spans="1:2" ht="15">
      <c r="A10882"/>
      <c r="B10882"/>
    </row>
    <row r="10883" spans="1:2" ht="15">
      <c r="A10883"/>
      <c r="B10883"/>
    </row>
    <row r="10884" spans="1:2" ht="15">
      <c r="A10884"/>
      <c r="B10884"/>
    </row>
    <row r="10885" spans="1:2" ht="15">
      <c r="A10885"/>
      <c r="B10885"/>
    </row>
    <row r="10886" spans="1:2" ht="15">
      <c r="A10886"/>
      <c r="B10886"/>
    </row>
    <row r="10887" spans="1:2" ht="15">
      <c r="A10887"/>
      <c r="B10887"/>
    </row>
    <row r="10888" spans="1:2" ht="15">
      <c r="A10888"/>
      <c r="B10888"/>
    </row>
    <row r="10889" spans="1:2" ht="15">
      <c r="A10889"/>
      <c r="B10889"/>
    </row>
    <row r="10890" spans="1:2" ht="15">
      <c r="A10890"/>
      <c r="B10890"/>
    </row>
    <row r="10891" spans="1:2" ht="15">
      <c r="A10891"/>
      <c r="B10891"/>
    </row>
    <row r="10892" spans="1:2" ht="15">
      <c r="A10892"/>
      <c r="B10892"/>
    </row>
    <row r="10893" spans="1:2" ht="15">
      <c r="A10893"/>
      <c r="B10893"/>
    </row>
    <row r="10894" spans="1:2" ht="15">
      <c r="A10894"/>
      <c r="B10894"/>
    </row>
    <row r="10895" spans="1:2" ht="15">
      <c r="A10895"/>
      <c r="B10895"/>
    </row>
    <row r="10896" spans="1:2" ht="15">
      <c r="A10896"/>
      <c r="B10896"/>
    </row>
    <row r="10897" spans="1:2" ht="15">
      <c r="A10897"/>
      <c r="B10897"/>
    </row>
    <row r="10898" spans="1:2" ht="15">
      <c r="A10898"/>
      <c r="B10898"/>
    </row>
    <row r="10899" spans="1:2" ht="15">
      <c r="A10899"/>
      <c r="B10899"/>
    </row>
    <row r="10900" spans="1:2" ht="15">
      <c r="A10900"/>
      <c r="B10900"/>
    </row>
    <row r="10901" spans="1:2" ht="15">
      <c r="A10901"/>
      <c r="B10901"/>
    </row>
    <row r="10902" spans="1:2" ht="15">
      <c r="A10902"/>
      <c r="B10902"/>
    </row>
    <row r="10903" spans="1:2" ht="15">
      <c r="A10903"/>
      <c r="B10903"/>
    </row>
    <row r="10904" spans="1:2" ht="15">
      <c r="A10904"/>
      <c r="B10904"/>
    </row>
    <row r="10905" spans="1:2" ht="15">
      <c r="A10905"/>
      <c r="B10905"/>
    </row>
    <row r="10906" spans="1:2" ht="15">
      <c r="A10906"/>
      <c r="B10906"/>
    </row>
    <row r="10907" spans="1:2" ht="15">
      <c r="A10907"/>
      <c r="B10907"/>
    </row>
    <row r="10908" spans="1:2" ht="15">
      <c r="A10908"/>
      <c r="B10908"/>
    </row>
    <row r="10909" spans="1:2" ht="15">
      <c r="A10909"/>
      <c r="B10909"/>
    </row>
    <row r="10910" spans="1:2" ht="15">
      <c r="A10910"/>
      <c r="B10910"/>
    </row>
    <row r="10911" spans="1:2" ht="15">
      <c r="A10911"/>
      <c r="B10911"/>
    </row>
    <row r="10912" spans="1:2" ht="15">
      <c r="A10912"/>
      <c r="B10912"/>
    </row>
    <row r="10913" spans="1:2" ht="15">
      <c r="A10913"/>
      <c r="B10913"/>
    </row>
    <row r="10914" spans="1:2" ht="15">
      <c r="A10914"/>
      <c r="B10914"/>
    </row>
    <row r="10915" spans="1:2" ht="15">
      <c r="A10915"/>
      <c r="B10915"/>
    </row>
    <row r="10916" spans="1:2" ht="15">
      <c r="A10916"/>
      <c r="B10916"/>
    </row>
    <row r="10917" spans="1:2" ht="15">
      <c r="A10917"/>
      <c r="B10917"/>
    </row>
    <row r="10918" spans="1:2" ht="15">
      <c r="A10918"/>
      <c r="B10918"/>
    </row>
    <row r="10919" spans="1:2" ht="15">
      <c r="A10919"/>
      <c r="B10919"/>
    </row>
    <row r="10920" spans="1:2" ht="15">
      <c r="A10920"/>
      <c r="B10920"/>
    </row>
    <row r="10921" spans="1:2" ht="15">
      <c r="A10921"/>
      <c r="B10921"/>
    </row>
    <row r="10922" spans="1:2" ht="15">
      <c r="A10922"/>
      <c r="B10922"/>
    </row>
    <row r="10923" spans="1:2" ht="15">
      <c r="A10923"/>
      <c r="B10923"/>
    </row>
    <row r="10924" spans="1:2" ht="15">
      <c r="A10924"/>
      <c r="B10924"/>
    </row>
    <row r="10925" spans="1:2" ht="15">
      <c r="A10925"/>
      <c r="B10925"/>
    </row>
    <row r="10926" spans="1:2" ht="15">
      <c r="A10926"/>
      <c r="B10926"/>
    </row>
    <row r="10927" spans="1:2" ht="15">
      <c r="A10927"/>
      <c r="B10927"/>
    </row>
    <row r="10928" spans="1:2" ht="15">
      <c r="A10928"/>
      <c r="B10928"/>
    </row>
    <row r="10929" spans="1:2" ht="15">
      <c r="A10929"/>
      <c r="B10929"/>
    </row>
    <row r="10930" spans="1:2" ht="15">
      <c r="A10930"/>
      <c r="B10930"/>
    </row>
    <row r="10931" spans="1:2" ht="15">
      <c r="A10931"/>
      <c r="B10931"/>
    </row>
    <row r="10932" spans="1:2" ht="15">
      <c r="A10932"/>
      <c r="B10932"/>
    </row>
    <row r="10933" spans="1:2" ht="15">
      <c r="A10933"/>
      <c r="B10933"/>
    </row>
    <row r="10934" spans="1:2" ht="15">
      <c r="A10934"/>
      <c r="B10934"/>
    </row>
    <row r="10935" spans="1:2" ht="15">
      <c r="A10935"/>
      <c r="B10935"/>
    </row>
    <row r="10936" spans="1:2" ht="15">
      <c r="A10936"/>
      <c r="B10936"/>
    </row>
    <row r="10937" spans="1:2" ht="15">
      <c r="A10937"/>
      <c r="B10937"/>
    </row>
    <row r="10938" spans="1:2" ht="15">
      <c r="A10938"/>
      <c r="B10938"/>
    </row>
    <row r="10939" spans="1:2" ht="15">
      <c r="A10939"/>
      <c r="B10939"/>
    </row>
    <row r="10940" spans="1:2" ht="15">
      <c r="A10940"/>
      <c r="B10940"/>
    </row>
    <row r="10941" spans="1:2" ht="15">
      <c r="A10941"/>
      <c r="B10941"/>
    </row>
    <row r="10942" spans="1:2" ht="15">
      <c r="A10942"/>
      <c r="B10942"/>
    </row>
    <row r="10943" spans="1:2" ht="15">
      <c r="A10943"/>
      <c r="B10943"/>
    </row>
    <row r="10944" spans="1:2" ht="15">
      <c r="A10944"/>
      <c r="B10944"/>
    </row>
    <row r="10945" spans="1:2" ht="15">
      <c r="A10945"/>
      <c r="B10945"/>
    </row>
    <row r="10946" spans="1:2" ht="15">
      <c r="A10946"/>
      <c r="B10946"/>
    </row>
    <row r="10947" spans="1:2" ht="15">
      <c r="A10947"/>
      <c r="B10947"/>
    </row>
    <row r="10948" spans="1:2" ht="15">
      <c r="A10948"/>
      <c r="B10948"/>
    </row>
    <row r="10949" spans="1:2" ht="15">
      <c r="A10949"/>
      <c r="B10949"/>
    </row>
    <row r="10950" spans="1:2" ht="15">
      <c r="A10950"/>
      <c r="B10950"/>
    </row>
    <row r="10951" spans="1:2" ht="15">
      <c r="A10951"/>
      <c r="B10951"/>
    </row>
    <row r="10952" spans="1:2" ht="15">
      <c r="A10952"/>
      <c r="B10952"/>
    </row>
    <row r="10953" spans="1:2" ht="15">
      <c r="A10953"/>
      <c r="B10953"/>
    </row>
    <row r="10954" spans="1:2" ht="15">
      <c r="A10954"/>
      <c r="B10954"/>
    </row>
    <row r="10955" spans="1:2" ht="15">
      <c r="A10955"/>
      <c r="B10955"/>
    </row>
    <row r="10956" spans="1:2" ht="15">
      <c r="A10956"/>
      <c r="B10956"/>
    </row>
    <row r="10957" spans="1:2" ht="15">
      <c r="A10957"/>
      <c r="B10957"/>
    </row>
    <row r="10958" spans="1:2" ht="15">
      <c r="A10958"/>
      <c r="B10958"/>
    </row>
    <row r="10959" spans="1:2" ht="15">
      <c r="A10959"/>
      <c r="B10959"/>
    </row>
    <row r="10960" spans="1:2" ht="15">
      <c r="A10960"/>
      <c r="B10960"/>
    </row>
    <row r="10961" spans="1:2" ht="15">
      <c r="A10961"/>
      <c r="B10961"/>
    </row>
    <row r="10962" spans="1:2" ht="15">
      <c r="A10962"/>
      <c r="B10962"/>
    </row>
    <row r="10963" spans="1:2" ht="15">
      <c r="A10963"/>
      <c r="B10963"/>
    </row>
    <row r="10964" spans="1:2" ht="15">
      <c r="A10964"/>
      <c r="B10964"/>
    </row>
    <row r="10965" spans="1:2" ht="15">
      <c r="A10965"/>
      <c r="B10965"/>
    </row>
    <row r="10966" spans="1:2" ht="15">
      <c r="A10966"/>
      <c r="B10966"/>
    </row>
    <row r="10967" spans="1:2" ht="15">
      <c r="A10967"/>
      <c r="B10967"/>
    </row>
    <row r="10968" spans="1:2" ht="15">
      <c r="A10968"/>
      <c r="B10968"/>
    </row>
    <row r="10969" spans="1:2" ht="15">
      <c r="A10969"/>
      <c r="B10969"/>
    </row>
    <row r="10970" spans="1:2" ht="15">
      <c r="A10970"/>
      <c r="B10970"/>
    </row>
    <row r="10971" spans="1:2" ht="15">
      <c r="A10971"/>
      <c r="B10971"/>
    </row>
    <row r="10972" spans="1:2" ht="15">
      <c r="A10972"/>
      <c r="B10972"/>
    </row>
    <row r="10973" spans="1:2" ht="15">
      <c r="A10973"/>
      <c r="B10973"/>
    </row>
    <row r="10974" spans="1:2" ht="15">
      <c r="A10974"/>
      <c r="B10974"/>
    </row>
    <row r="10975" spans="1:2" ht="15">
      <c r="A10975"/>
      <c r="B10975"/>
    </row>
    <row r="10976" spans="1:2" ht="15">
      <c r="A10976"/>
      <c r="B10976"/>
    </row>
    <row r="10977" spans="1:2" ht="15">
      <c r="A10977"/>
      <c r="B10977"/>
    </row>
    <row r="10978" spans="1:2" ht="15">
      <c r="A10978"/>
      <c r="B10978"/>
    </row>
    <row r="10979" spans="1:2" ht="15">
      <c r="A10979"/>
      <c r="B10979"/>
    </row>
    <row r="10980" spans="1:2" ht="15">
      <c r="A10980"/>
      <c r="B10980"/>
    </row>
    <row r="10981" spans="1:2" ht="15">
      <c r="A10981"/>
      <c r="B10981"/>
    </row>
    <row r="10982" spans="1:2" ht="15">
      <c r="A10982"/>
      <c r="B10982"/>
    </row>
    <row r="10983" spans="1:2" ht="15">
      <c r="A10983"/>
      <c r="B10983"/>
    </row>
    <row r="10984" spans="1:2" ht="15">
      <c r="A10984"/>
      <c r="B10984"/>
    </row>
    <row r="10985" spans="1:2" ht="15">
      <c r="A10985"/>
      <c r="B10985"/>
    </row>
    <row r="10986" spans="1:2" ht="15">
      <c r="A10986"/>
      <c r="B10986"/>
    </row>
    <row r="10987" spans="1:2" ht="15">
      <c r="A10987"/>
      <c r="B10987"/>
    </row>
    <row r="10988" spans="1:2" ht="15">
      <c r="A10988"/>
      <c r="B10988"/>
    </row>
    <row r="10989" spans="1:2" ht="15">
      <c r="A10989"/>
      <c r="B10989"/>
    </row>
    <row r="10990" spans="1:2" ht="15">
      <c r="A10990"/>
      <c r="B10990"/>
    </row>
    <row r="10991" spans="1:2" ht="15">
      <c r="A10991"/>
      <c r="B10991"/>
    </row>
    <row r="10992" spans="1:2" ht="15">
      <c r="A10992"/>
      <c r="B10992"/>
    </row>
    <row r="10993" spans="1:2" ht="15">
      <c r="A10993"/>
      <c r="B10993"/>
    </row>
    <row r="10994" spans="1:2" ht="15">
      <c r="A10994"/>
      <c r="B10994"/>
    </row>
    <row r="10995" spans="1:2" ht="15">
      <c r="A10995"/>
      <c r="B10995"/>
    </row>
    <row r="10996" spans="1:2" ht="15">
      <c r="A10996"/>
      <c r="B10996"/>
    </row>
    <row r="10997" spans="1:2" ht="15">
      <c r="A10997"/>
      <c r="B10997"/>
    </row>
    <row r="10998" spans="1:2" ht="15">
      <c r="A10998"/>
      <c r="B10998"/>
    </row>
    <row r="10999" spans="1:2" ht="15">
      <c r="A10999"/>
      <c r="B10999"/>
    </row>
    <row r="11000" spans="1:2" ht="15">
      <c r="A11000"/>
      <c r="B11000"/>
    </row>
    <row r="11001" spans="1:2" ht="15">
      <c r="A11001"/>
      <c r="B11001"/>
    </row>
    <row r="11002" spans="1:2" ht="15">
      <c r="A11002"/>
      <c r="B11002"/>
    </row>
    <row r="11003" spans="1:2" ht="15">
      <c r="A11003"/>
      <c r="B11003"/>
    </row>
    <row r="11004" spans="1:2" ht="15">
      <c r="A11004"/>
      <c r="B11004"/>
    </row>
    <row r="11005" spans="1:2" ht="15">
      <c r="A11005"/>
      <c r="B11005"/>
    </row>
    <row r="11006" spans="1:2" ht="15">
      <c r="A11006"/>
      <c r="B11006"/>
    </row>
    <row r="11007" spans="1:2" ht="15">
      <c r="A11007"/>
      <c r="B11007"/>
    </row>
    <row r="11008" spans="1:2" ht="15">
      <c r="A11008"/>
      <c r="B11008"/>
    </row>
    <row r="11009" spans="1:2" ht="15">
      <c r="A11009"/>
      <c r="B11009"/>
    </row>
    <row r="11010" spans="1:2" ht="15">
      <c r="A11010"/>
      <c r="B11010"/>
    </row>
    <row r="11011" spans="1:2" ht="15">
      <c r="A11011"/>
      <c r="B11011"/>
    </row>
    <row r="11012" spans="1:2" ht="15">
      <c r="A11012"/>
      <c r="B11012"/>
    </row>
    <row r="11013" spans="1:2" ht="15">
      <c r="A11013"/>
      <c r="B11013"/>
    </row>
    <row r="11014" spans="1:2" ht="15">
      <c r="A11014"/>
      <c r="B11014"/>
    </row>
    <row r="11015" spans="1:2" ht="15">
      <c r="A11015"/>
      <c r="B11015"/>
    </row>
    <row r="11016" spans="1:2" ht="15">
      <c r="A11016"/>
      <c r="B11016"/>
    </row>
    <row r="11017" spans="1:2" ht="15">
      <c r="A11017"/>
      <c r="B11017"/>
    </row>
    <row r="11018" spans="1:2" ht="15">
      <c r="A11018"/>
      <c r="B11018"/>
    </row>
    <row r="11019" spans="1:2" ht="15">
      <c r="A11019"/>
      <c r="B11019"/>
    </row>
    <row r="11020" spans="1:2" ht="15">
      <c r="A11020"/>
      <c r="B11020"/>
    </row>
    <row r="11021" spans="1:2" ht="15">
      <c r="A11021"/>
      <c r="B11021"/>
    </row>
    <row r="11022" spans="1:2" ht="15">
      <c r="A11022"/>
      <c r="B11022"/>
    </row>
    <row r="11023" spans="1:2" ht="15">
      <c r="A11023"/>
      <c r="B11023"/>
    </row>
    <row r="11024" spans="1:2" ht="15">
      <c r="A11024"/>
      <c r="B11024"/>
    </row>
    <row r="11025" spans="1:2" ht="15">
      <c r="A11025"/>
      <c r="B11025"/>
    </row>
    <row r="11026" spans="1:2" ht="15">
      <c r="A11026"/>
      <c r="B11026"/>
    </row>
    <row r="11027" spans="1:2" ht="15">
      <c r="A11027"/>
      <c r="B11027"/>
    </row>
    <row r="11028" spans="1:2" ht="15">
      <c r="A11028"/>
      <c r="B11028"/>
    </row>
    <row r="11029" spans="1:2" ht="15">
      <c r="A11029"/>
      <c r="B11029"/>
    </row>
    <row r="11030" spans="1:2" ht="15">
      <c r="A11030"/>
      <c r="B11030"/>
    </row>
    <row r="11031" spans="1:2" ht="15">
      <c r="A11031"/>
      <c r="B11031"/>
    </row>
    <row r="11032" spans="1:2" ht="15">
      <c r="A11032"/>
      <c r="B11032"/>
    </row>
    <row r="11033" spans="1:2" ht="15">
      <c r="A11033"/>
      <c r="B11033"/>
    </row>
    <row r="11034" spans="1:2" ht="15">
      <c r="A11034"/>
      <c r="B11034"/>
    </row>
    <row r="11035" spans="1:2" ht="15">
      <c r="A11035"/>
      <c r="B11035"/>
    </row>
    <row r="11036" spans="1:2" ht="15">
      <c r="A11036"/>
      <c r="B11036"/>
    </row>
    <row r="11037" spans="1:2" ht="15">
      <c r="A11037"/>
      <c r="B11037"/>
    </row>
    <row r="11038" spans="1:2" ht="15">
      <c r="A11038"/>
      <c r="B11038"/>
    </row>
    <row r="11039" spans="1:2" ht="15">
      <c r="A11039"/>
      <c r="B11039"/>
    </row>
    <row r="11040" spans="1:2" ht="15">
      <c r="A11040"/>
      <c r="B11040"/>
    </row>
    <row r="11041" spans="1:2" ht="15">
      <c r="A11041"/>
      <c r="B11041"/>
    </row>
    <row r="11042" spans="1:2" ht="15">
      <c r="A11042"/>
      <c r="B11042"/>
    </row>
    <row r="11043" spans="1:2" ht="15">
      <c r="A11043"/>
      <c r="B11043"/>
    </row>
    <row r="11044" spans="1:2" ht="15">
      <c r="A11044"/>
      <c r="B11044"/>
    </row>
    <row r="11045" spans="1:2" ht="15">
      <c r="A11045"/>
      <c r="B11045"/>
    </row>
    <row r="11046" spans="1:2" ht="15">
      <c r="A11046"/>
      <c r="B11046"/>
    </row>
    <row r="11047" spans="1:2" ht="15">
      <c r="A11047"/>
      <c r="B11047"/>
    </row>
    <row r="11048" spans="1:2" ht="15">
      <c r="A11048"/>
      <c r="B11048"/>
    </row>
    <row r="11049" spans="1:2" ht="15">
      <c r="A11049"/>
      <c r="B11049"/>
    </row>
    <row r="11050" spans="1:2" ht="15">
      <c r="A11050"/>
      <c r="B11050"/>
    </row>
    <row r="11051" spans="1:2" ht="15">
      <c r="A11051"/>
      <c r="B11051"/>
    </row>
    <row r="11052" spans="1:2" ht="15">
      <c r="A11052"/>
      <c r="B11052"/>
    </row>
    <row r="11053" spans="1:2" ht="15">
      <c r="A11053"/>
      <c r="B11053"/>
    </row>
    <row r="11054" spans="1:2" ht="15">
      <c r="A11054"/>
      <c r="B11054"/>
    </row>
    <row r="11055" spans="1:2" ht="15">
      <c r="A11055"/>
      <c r="B11055"/>
    </row>
    <row r="11056" spans="1:2" ht="15">
      <c r="A11056"/>
      <c r="B11056"/>
    </row>
    <row r="11057" spans="1:2" ht="15">
      <c r="A11057"/>
      <c r="B11057"/>
    </row>
    <row r="11058" spans="1:2" ht="15">
      <c r="A11058"/>
      <c r="B11058"/>
    </row>
    <row r="11059" spans="1:2" ht="15">
      <c r="A11059"/>
      <c r="B11059"/>
    </row>
    <row r="11060" spans="1:2" ht="15">
      <c r="A11060"/>
      <c r="B11060"/>
    </row>
    <row r="11061" spans="1:2" ht="15">
      <c r="A11061"/>
      <c r="B11061"/>
    </row>
    <row r="11062" spans="1:2" ht="15">
      <c r="A11062"/>
      <c r="B11062"/>
    </row>
    <row r="11063" spans="1:2" ht="15">
      <c r="A11063"/>
      <c r="B11063"/>
    </row>
    <row r="11064" spans="1:2" ht="15">
      <c r="A11064"/>
      <c r="B11064"/>
    </row>
    <row r="11065" spans="1:2" ht="15">
      <c r="A11065"/>
      <c r="B11065"/>
    </row>
    <row r="11066" spans="1:2" ht="15">
      <c r="A11066"/>
      <c r="B11066"/>
    </row>
    <row r="11067" spans="1:2" ht="15">
      <c r="A11067"/>
      <c r="B11067"/>
    </row>
    <row r="11068" spans="1:2" ht="15">
      <c r="A11068"/>
      <c r="B11068"/>
    </row>
    <row r="11069" spans="1:2" ht="15">
      <c r="A11069"/>
      <c r="B11069"/>
    </row>
    <row r="11070" spans="1:2" ht="15">
      <c r="A11070"/>
      <c r="B11070"/>
    </row>
    <row r="11071" spans="1:2" ht="15">
      <c r="A11071"/>
      <c r="B11071"/>
    </row>
    <row r="11072" spans="1:2" ht="15">
      <c r="A11072"/>
      <c r="B11072"/>
    </row>
    <row r="11073" spans="1:2" ht="15">
      <c r="A11073"/>
      <c r="B11073"/>
    </row>
    <row r="11074" spans="1:2" ht="15">
      <c r="A11074"/>
      <c r="B11074"/>
    </row>
    <row r="11075" spans="1:2" ht="15">
      <c r="A11075"/>
      <c r="B11075"/>
    </row>
    <row r="11076" spans="1:2" ht="15">
      <c r="A11076"/>
      <c r="B11076"/>
    </row>
    <row r="11077" spans="1:2" ht="15">
      <c r="A11077"/>
      <c r="B11077"/>
    </row>
    <row r="11078" spans="1:2" ht="15">
      <c r="A11078"/>
      <c r="B11078"/>
    </row>
    <row r="11079" spans="1:2" ht="15">
      <c r="A11079"/>
      <c r="B11079"/>
    </row>
    <row r="11080" spans="1:2" ht="15">
      <c r="A11080"/>
      <c r="B11080"/>
    </row>
    <row r="11081" spans="1:2" ht="15">
      <c r="A11081"/>
      <c r="B11081"/>
    </row>
    <row r="11082" spans="1:2" ht="15">
      <c r="A11082"/>
      <c r="B11082"/>
    </row>
    <row r="11083" spans="1:2" ht="15">
      <c r="A11083"/>
      <c r="B11083"/>
    </row>
    <row r="11084" spans="1:2" ht="15">
      <c r="A11084"/>
      <c r="B11084"/>
    </row>
    <row r="11085" spans="1:2" ht="15">
      <c r="A11085"/>
      <c r="B11085"/>
    </row>
    <row r="11086" spans="1:2" ht="15">
      <c r="A11086"/>
      <c r="B11086"/>
    </row>
    <row r="11087" spans="1:2" ht="15">
      <c r="A11087"/>
      <c r="B11087"/>
    </row>
    <row r="11088" spans="1:2" ht="15">
      <c r="A11088"/>
      <c r="B11088"/>
    </row>
    <row r="11089" spans="1:2" ht="15">
      <c r="A11089"/>
      <c r="B11089"/>
    </row>
    <row r="11090" spans="1:2" ht="15">
      <c r="A11090"/>
      <c r="B11090"/>
    </row>
    <row r="11091" spans="1:2" ht="15">
      <c r="A11091"/>
      <c r="B11091"/>
    </row>
    <row r="11092" spans="1:2" ht="15">
      <c r="A11092"/>
      <c r="B11092"/>
    </row>
    <row r="11093" spans="1:2" ht="15">
      <c r="A11093"/>
      <c r="B11093"/>
    </row>
    <row r="11094" spans="1:2" ht="15">
      <c r="A11094"/>
      <c r="B11094"/>
    </row>
    <row r="11095" spans="1:2" ht="15">
      <c r="A11095"/>
      <c r="B11095"/>
    </row>
    <row r="11096" spans="1:2" ht="15">
      <c r="A11096"/>
      <c r="B11096"/>
    </row>
    <row r="11097" spans="1:2" ht="15">
      <c r="A11097"/>
      <c r="B11097"/>
    </row>
    <row r="11098" spans="1:2" ht="15">
      <c r="A11098"/>
      <c r="B11098"/>
    </row>
    <row r="11099" spans="1:2" ht="15">
      <c r="A11099"/>
      <c r="B11099"/>
    </row>
    <row r="11100" spans="1:2" ht="15">
      <c r="A11100"/>
      <c r="B11100"/>
    </row>
    <row r="11101" spans="1:2" ht="15">
      <c r="A11101"/>
      <c r="B11101"/>
    </row>
    <row r="11102" spans="1:2" ht="15">
      <c r="A11102"/>
      <c r="B11102"/>
    </row>
    <row r="11103" spans="1:2" ht="15">
      <c r="A11103"/>
      <c r="B11103"/>
    </row>
    <row r="11104" spans="1:2" ht="15">
      <c r="A11104"/>
      <c r="B11104"/>
    </row>
    <row r="11105" spans="1:2" ht="15">
      <c r="A11105"/>
      <c r="B11105"/>
    </row>
    <row r="11106" spans="1:2" ht="15">
      <c r="A11106"/>
      <c r="B11106"/>
    </row>
    <row r="11107" spans="1:2" ht="15">
      <c r="A11107"/>
      <c r="B11107"/>
    </row>
    <row r="11108" spans="1:2" ht="15">
      <c r="A11108"/>
      <c r="B11108"/>
    </row>
    <row r="11109" spans="1:2" ht="15">
      <c r="A11109"/>
      <c r="B11109"/>
    </row>
    <row r="11110" spans="1:2" ht="15">
      <c r="A11110"/>
      <c r="B11110"/>
    </row>
    <row r="11111" spans="1:2" ht="15">
      <c r="A11111"/>
      <c r="B11111"/>
    </row>
    <row r="11112" spans="1:2" ht="15">
      <c r="A11112"/>
      <c r="B11112"/>
    </row>
    <row r="11113" spans="1:2" ht="15">
      <c r="A11113"/>
      <c r="B11113"/>
    </row>
    <row r="11114" spans="1:2" ht="15">
      <c r="A11114"/>
      <c r="B11114"/>
    </row>
    <row r="11115" spans="1:2" ht="15">
      <c r="A11115"/>
      <c r="B11115"/>
    </row>
    <row r="11116" spans="1:2" ht="15">
      <c r="A11116"/>
      <c r="B11116"/>
    </row>
    <row r="11117" spans="1:2" ht="15">
      <c r="A11117"/>
      <c r="B11117"/>
    </row>
    <row r="11118" spans="1:2" ht="15">
      <c r="A11118"/>
      <c r="B11118"/>
    </row>
    <row r="11119" spans="1:2" ht="15">
      <c r="A11119"/>
      <c r="B11119"/>
    </row>
    <row r="11120" spans="1:2" ht="15">
      <c r="A11120"/>
      <c r="B11120"/>
    </row>
    <row r="11121" spans="1:2" ht="15">
      <c r="A11121"/>
      <c r="B11121"/>
    </row>
    <row r="11122" spans="1:2" ht="15">
      <c r="A11122"/>
      <c r="B11122"/>
    </row>
    <row r="11123" spans="1:2" ht="15">
      <c r="A11123"/>
      <c r="B11123"/>
    </row>
    <row r="11124" spans="1:2" ht="15">
      <c r="A11124"/>
      <c r="B11124"/>
    </row>
    <row r="11125" spans="1:2" ht="15">
      <c r="A11125"/>
      <c r="B11125"/>
    </row>
    <row r="11126" spans="1:2" ht="15">
      <c r="A11126"/>
      <c r="B11126"/>
    </row>
    <row r="11127" spans="1:2" ht="15">
      <c r="A11127"/>
      <c r="B11127"/>
    </row>
    <row r="11128" spans="1:2" ht="15">
      <c r="A11128"/>
      <c r="B11128"/>
    </row>
    <row r="11129" spans="1:2" ht="15">
      <c r="A11129"/>
      <c r="B11129"/>
    </row>
    <row r="11130" spans="1:2" ht="15">
      <c r="A11130"/>
      <c r="B11130"/>
    </row>
    <row r="11131" spans="1:2" ht="15">
      <c r="A11131"/>
      <c r="B11131"/>
    </row>
    <row r="11132" spans="1:2" ht="15">
      <c r="A11132"/>
      <c r="B11132"/>
    </row>
    <row r="11133" spans="1:2" ht="15">
      <c r="A11133"/>
      <c r="B11133"/>
    </row>
    <row r="11134" spans="1:2" ht="15">
      <c r="A11134"/>
      <c r="B11134"/>
    </row>
    <row r="11135" spans="1:2" ht="15">
      <c r="A11135"/>
      <c r="B11135"/>
    </row>
    <row r="11136" spans="1:2" ht="15">
      <c r="A11136"/>
      <c r="B11136"/>
    </row>
    <row r="11137" spans="1:2" ht="15">
      <c r="A11137"/>
      <c r="B11137"/>
    </row>
    <row r="11138" spans="1:2" ht="15">
      <c r="A11138"/>
      <c r="B11138"/>
    </row>
    <row r="11139" spans="1:2" ht="15">
      <c r="A11139"/>
      <c r="B11139"/>
    </row>
    <row r="11140" spans="1:2" ht="15">
      <c r="A11140"/>
      <c r="B11140"/>
    </row>
    <row r="11141" spans="1:2" ht="15">
      <c r="A11141"/>
      <c r="B11141"/>
    </row>
    <row r="11142" spans="1:2" ht="15">
      <c r="A11142"/>
      <c r="B11142"/>
    </row>
    <row r="11143" spans="1:2" ht="15">
      <c r="A11143"/>
      <c r="B11143"/>
    </row>
    <row r="11144" spans="1:2" ht="15">
      <c r="A11144"/>
      <c r="B11144"/>
    </row>
    <row r="11145" spans="1:2" ht="15">
      <c r="A11145"/>
      <c r="B11145"/>
    </row>
    <row r="11146" spans="1:2" ht="15">
      <c r="A11146"/>
      <c r="B11146"/>
    </row>
    <row r="11147" spans="1:2" ht="15">
      <c r="A11147"/>
      <c r="B11147"/>
    </row>
    <row r="11148" spans="1:2" ht="15">
      <c r="A11148"/>
      <c r="B11148"/>
    </row>
    <row r="11149" spans="1:2" ht="15">
      <c r="A11149"/>
      <c r="B11149"/>
    </row>
    <row r="11150" spans="1:2" ht="15">
      <c r="A11150"/>
      <c r="B11150"/>
    </row>
    <row r="11151" spans="1:2" ht="15">
      <c r="A11151"/>
      <c r="B11151"/>
    </row>
    <row r="11152" spans="1:2" ht="15">
      <c r="A11152"/>
      <c r="B11152"/>
    </row>
    <row r="11153" spans="1:2" ht="15">
      <c r="A11153"/>
      <c r="B11153"/>
    </row>
    <row r="11154" spans="1:2" ht="15">
      <c r="A11154"/>
      <c r="B11154"/>
    </row>
    <row r="11155" spans="1:2" ht="15">
      <c r="A11155"/>
      <c r="B11155"/>
    </row>
    <row r="11156" spans="1:2" ht="15">
      <c r="A11156"/>
      <c r="B11156"/>
    </row>
    <row r="11157" spans="1:2" ht="15">
      <c r="A11157"/>
      <c r="B11157"/>
    </row>
    <row r="11158" spans="1:2" ht="15">
      <c r="A11158"/>
      <c r="B11158"/>
    </row>
    <row r="11159" spans="1:2" ht="15">
      <c r="A11159"/>
      <c r="B11159"/>
    </row>
    <row r="11160" spans="1:2" ht="15">
      <c r="A11160"/>
      <c r="B11160"/>
    </row>
    <row r="11161" spans="1:2" ht="15">
      <c r="A11161"/>
      <c r="B11161"/>
    </row>
    <row r="11162" spans="1:2" ht="15">
      <c r="A11162"/>
      <c r="B11162"/>
    </row>
    <row r="11163" spans="1:2" ht="15">
      <c r="A11163"/>
      <c r="B11163"/>
    </row>
    <row r="11164" spans="1:2" ht="15">
      <c r="A11164"/>
      <c r="B11164"/>
    </row>
    <row r="11165" spans="1:2" ht="15">
      <c r="A11165"/>
      <c r="B11165"/>
    </row>
    <row r="11166" spans="1:2" ht="15">
      <c r="A11166"/>
      <c r="B11166"/>
    </row>
    <row r="11167" spans="1:2" ht="15">
      <c r="A11167"/>
      <c r="B11167"/>
    </row>
    <row r="11168" spans="1:2" ht="15">
      <c r="A11168"/>
      <c r="B11168"/>
    </row>
    <row r="11169" spans="1:2" ht="15">
      <c r="A11169"/>
      <c r="B11169"/>
    </row>
    <row r="11170" spans="1:2" ht="15">
      <c r="A11170"/>
      <c r="B11170"/>
    </row>
    <row r="11171" spans="1:2" ht="15">
      <c r="A11171"/>
      <c r="B11171"/>
    </row>
    <row r="11172" spans="1:2" ht="15">
      <c r="A11172"/>
      <c r="B11172"/>
    </row>
    <row r="11173" spans="1:2" ht="15">
      <c r="A11173"/>
      <c r="B11173"/>
    </row>
    <row r="11174" spans="1:2" ht="15">
      <c r="A11174"/>
      <c r="B11174"/>
    </row>
    <row r="11175" spans="1:2" ht="15">
      <c r="A11175"/>
      <c r="B11175"/>
    </row>
    <row r="11176" spans="1:2" ht="15">
      <c r="A11176"/>
      <c r="B11176"/>
    </row>
    <row r="11177" spans="1:2" ht="15">
      <c r="A11177"/>
      <c r="B11177"/>
    </row>
    <row r="11178" spans="1:2" ht="15">
      <c r="A11178"/>
      <c r="B11178"/>
    </row>
    <row r="11179" spans="1:2" ht="15">
      <c r="A11179"/>
      <c r="B11179"/>
    </row>
    <row r="11180" spans="1:2" ht="15">
      <c r="A11180"/>
      <c r="B11180"/>
    </row>
    <row r="11181" spans="1:2" ht="15">
      <c r="A11181"/>
      <c r="B11181"/>
    </row>
    <row r="11182" spans="1:2" ht="15">
      <c r="A11182"/>
      <c r="B11182"/>
    </row>
    <row r="11183" spans="1:2" ht="15">
      <c r="A11183"/>
      <c r="B11183"/>
    </row>
    <row r="11184" spans="1:2" ht="15">
      <c r="A11184"/>
      <c r="B11184"/>
    </row>
    <row r="11185" spans="1:2" ht="15">
      <c r="A11185"/>
      <c r="B11185"/>
    </row>
    <row r="11186" spans="1:2" ht="15">
      <c r="A11186"/>
      <c r="B11186"/>
    </row>
    <row r="11187" spans="1:2" ht="15">
      <c r="A11187"/>
      <c r="B11187"/>
    </row>
    <row r="11188" spans="1:2" ht="15">
      <c r="A11188"/>
      <c r="B11188"/>
    </row>
    <row r="11189" spans="1:2" ht="15">
      <c r="A11189"/>
      <c r="B11189"/>
    </row>
    <row r="11190" spans="1:2" ht="15">
      <c r="A11190"/>
      <c r="B11190"/>
    </row>
    <row r="11191" spans="1:2" ht="15">
      <c r="A11191"/>
      <c r="B11191"/>
    </row>
    <row r="11192" spans="1:2" ht="15">
      <c r="A11192"/>
      <c r="B11192"/>
    </row>
    <row r="11193" spans="1:2" ht="15">
      <c r="A11193"/>
      <c r="B11193"/>
    </row>
    <row r="11194" spans="1:2" ht="15">
      <c r="A11194"/>
      <c r="B11194"/>
    </row>
    <row r="11195" spans="1:2" ht="15">
      <c r="A11195"/>
      <c r="B11195"/>
    </row>
    <row r="11196" spans="1:2" ht="15">
      <c r="A11196"/>
      <c r="B11196"/>
    </row>
    <row r="11197" spans="1:2" ht="15">
      <c r="A11197"/>
      <c r="B11197"/>
    </row>
    <row r="11198" spans="1:2" ht="15">
      <c r="A11198"/>
      <c r="B11198"/>
    </row>
    <row r="11199" spans="1:2" ht="15">
      <c r="A11199"/>
      <c r="B11199"/>
    </row>
    <row r="11200" spans="1:2" ht="15">
      <c r="A11200"/>
      <c r="B11200"/>
    </row>
    <row r="11201" spans="1:2" ht="15">
      <c r="A11201"/>
      <c r="B11201"/>
    </row>
    <row r="11202" spans="1:2" ht="15">
      <c r="A11202"/>
      <c r="B11202"/>
    </row>
    <row r="11203" spans="1:2" ht="15">
      <c r="A11203"/>
      <c r="B11203"/>
    </row>
    <row r="11204" spans="1:2" ht="15">
      <c r="A11204"/>
      <c r="B11204"/>
    </row>
    <row r="11205" spans="1:2" ht="15">
      <c r="A11205"/>
      <c r="B11205"/>
    </row>
    <row r="11206" spans="1:2" ht="15">
      <c r="A11206"/>
      <c r="B11206"/>
    </row>
    <row r="11207" spans="1:2" ht="15">
      <c r="A11207"/>
      <c r="B11207"/>
    </row>
    <row r="11208" spans="1:2" ht="15">
      <c r="A11208"/>
      <c r="B11208"/>
    </row>
    <row r="11209" spans="1:2" ht="15">
      <c r="A11209"/>
      <c r="B11209"/>
    </row>
    <row r="11210" spans="1:2" ht="15">
      <c r="A11210"/>
      <c r="B11210"/>
    </row>
    <row r="11211" spans="1:2" ht="15">
      <c r="A11211"/>
      <c r="B11211"/>
    </row>
    <row r="11212" spans="1:2" ht="15">
      <c r="A11212"/>
      <c r="B11212"/>
    </row>
    <row r="11213" spans="1:2" ht="15">
      <c r="A11213"/>
      <c r="B11213"/>
    </row>
    <row r="11214" spans="1:2" ht="15">
      <c r="A11214"/>
      <c r="B11214"/>
    </row>
    <row r="11215" spans="1:2" ht="15">
      <c r="A11215"/>
      <c r="B11215"/>
    </row>
    <row r="11216" spans="1:2" ht="15">
      <c r="A11216"/>
      <c r="B11216"/>
    </row>
    <row r="11217" spans="1:2" ht="15">
      <c r="A11217"/>
      <c r="B11217"/>
    </row>
    <row r="11218" spans="1:2" ht="15">
      <c r="A11218"/>
      <c r="B11218"/>
    </row>
    <row r="11219" spans="1:2" ht="15">
      <c r="A11219"/>
      <c r="B11219"/>
    </row>
    <row r="11220" spans="1:2" ht="15">
      <c r="A11220"/>
      <c r="B11220"/>
    </row>
    <row r="11221" spans="1:2" ht="15">
      <c r="A11221"/>
      <c r="B11221"/>
    </row>
    <row r="11222" spans="1:2" ht="15">
      <c r="A11222"/>
      <c r="B11222"/>
    </row>
    <row r="11223" spans="1:2" ht="15">
      <c r="A11223"/>
      <c r="B11223"/>
    </row>
    <row r="11224" spans="1:2" ht="15">
      <c r="A11224"/>
      <c r="B11224"/>
    </row>
    <row r="11225" spans="1:2" ht="15">
      <c r="A11225"/>
      <c r="B11225"/>
    </row>
    <row r="11226" spans="1:2" ht="15">
      <c r="A11226"/>
      <c r="B11226"/>
    </row>
    <row r="11227" spans="1:2" ht="15">
      <c r="A11227"/>
      <c r="B11227"/>
    </row>
    <row r="11228" spans="1:2" ht="15">
      <c r="A11228"/>
      <c r="B11228"/>
    </row>
    <row r="11229" spans="1:2" ht="15">
      <c r="A11229"/>
      <c r="B11229"/>
    </row>
    <row r="11230" spans="1:2" ht="15">
      <c r="A11230"/>
      <c r="B11230"/>
    </row>
    <row r="11231" spans="1:2" ht="15">
      <c r="A11231"/>
      <c r="B11231"/>
    </row>
    <row r="11232" spans="1:2" ht="15">
      <c r="A11232"/>
      <c r="B11232"/>
    </row>
    <row r="11233" spans="1:2" ht="15">
      <c r="A11233"/>
      <c r="B11233"/>
    </row>
    <row r="11234" spans="1:2" ht="15">
      <c r="A11234"/>
      <c r="B11234"/>
    </row>
    <row r="11235" spans="1:2" ht="15">
      <c r="A11235"/>
      <c r="B11235"/>
    </row>
    <row r="11236" spans="1:2" ht="15">
      <c r="A11236"/>
      <c r="B11236"/>
    </row>
    <row r="11237" spans="1:2" ht="15">
      <c r="A11237"/>
      <c r="B11237"/>
    </row>
    <row r="11238" spans="1:2" ht="15">
      <c r="A11238"/>
      <c r="B11238"/>
    </row>
    <row r="11239" spans="1:2" ht="15">
      <c r="A11239"/>
      <c r="B11239"/>
    </row>
    <row r="11240" spans="1:2" ht="15">
      <c r="A11240"/>
      <c r="B11240"/>
    </row>
    <row r="11241" spans="1:2" ht="15">
      <c r="A11241"/>
      <c r="B11241"/>
    </row>
    <row r="11242" spans="1:2" ht="15">
      <c r="A11242"/>
      <c r="B11242"/>
    </row>
    <row r="11243" spans="1:2" ht="15">
      <c r="A11243"/>
      <c r="B11243"/>
    </row>
    <row r="11244" spans="1:2" ht="15">
      <c r="A11244"/>
      <c r="B11244"/>
    </row>
    <row r="11245" spans="1:2" ht="15">
      <c r="A11245"/>
      <c r="B11245"/>
    </row>
    <row r="11246" spans="1:2" ht="15">
      <c r="A11246"/>
      <c r="B11246"/>
    </row>
    <row r="11247" spans="1:2" ht="15">
      <c r="A11247"/>
      <c r="B11247"/>
    </row>
    <row r="11248" spans="1:2" ht="15">
      <c r="A11248"/>
      <c r="B11248"/>
    </row>
    <row r="11249" spans="1:2" ht="15">
      <c r="A11249"/>
      <c r="B11249"/>
    </row>
    <row r="11250" spans="1:2" ht="15">
      <c r="A11250"/>
      <c r="B11250"/>
    </row>
    <row r="11251" spans="1:2" ht="15">
      <c r="A11251"/>
      <c r="B11251"/>
    </row>
    <row r="11252" spans="1:2" ht="15">
      <c r="A11252"/>
      <c r="B11252"/>
    </row>
    <row r="11253" spans="1:2" ht="15">
      <c r="A11253"/>
      <c r="B11253"/>
    </row>
    <row r="11254" spans="1:2" ht="15">
      <c r="A11254"/>
      <c r="B11254"/>
    </row>
    <row r="11255" spans="1:2" ht="15">
      <c r="A11255"/>
      <c r="B11255"/>
    </row>
    <row r="11256" spans="1:2" ht="15">
      <c r="A11256"/>
      <c r="B11256"/>
    </row>
    <row r="11257" spans="1:2" ht="15">
      <c r="A11257"/>
      <c r="B11257"/>
    </row>
    <row r="11258" spans="1:2" ht="15">
      <c r="A11258"/>
      <c r="B11258"/>
    </row>
    <row r="11259" spans="1:2" ht="15">
      <c r="A11259"/>
      <c r="B11259"/>
    </row>
    <row r="11260" spans="1:2" ht="15">
      <c r="A11260"/>
      <c r="B11260"/>
    </row>
    <row r="11261" spans="1:2" ht="15">
      <c r="A11261"/>
      <c r="B11261"/>
    </row>
    <row r="11262" spans="1:2" ht="15">
      <c r="A11262"/>
      <c r="B11262"/>
    </row>
    <row r="11263" spans="1:2" ht="15">
      <c r="A11263"/>
      <c r="B11263"/>
    </row>
    <row r="11264" spans="1:2" ht="15">
      <c r="A11264"/>
      <c r="B11264"/>
    </row>
    <row r="11265" spans="1:2" ht="15">
      <c r="A11265"/>
      <c r="B11265"/>
    </row>
    <row r="11266" spans="1:2" ht="15">
      <c r="A11266"/>
      <c r="B11266"/>
    </row>
    <row r="11267" spans="1:2" ht="15">
      <c r="A11267"/>
      <c r="B11267"/>
    </row>
    <row r="11268" spans="1:2" ht="15">
      <c r="A11268"/>
      <c r="B11268"/>
    </row>
    <row r="11269" spans="1:2" ht="15">
      <c r="A11269"/>
      <c r="B11269"/>
    </row>
    <row r="11270" spans="1:2" ht="15">
      <c r="A11270"/>
      <c r="B11270"/>
    </row>
    <row r="11271" spans="1:2" ht="15">
      <c r="A11271"/>
      <c r="B11271"/>
    </row>
    <row r="11272" spans="1:2" ht="15">
      <c r="A11272"/>
      <c r="B11272"/>
    </row>
    <row r="11273" spans="1:2" ht="15">
      <c r="A11273"/>
      <c r="B11273"/>
    </row>
    <row r="11274" spans="1:2" ht="15">
      <c r="A11274"/>
      <c r="B11274"/>
    </row>
    <row r="11275" spans="1:2" ht="15">
      <c r="A11275"/>
      <c r="B11275"/>
    </row>
    <row r="11276" spans="1:2" ht="15">
      <c r="A11276"/>
      <c r="B11276"/>
    </row>
    <row r="11277" spans="1:2" ht="15">
      <c r="A11277"/>
      <c r="B11277"/>
    </row>
    <row r="11278" spans="1:2" ht="15">
      <c r="A11278"/>
      <c r="B11278"/>
    </row>
    <row r="11279" spans="1:2" ht="15">
      <c r="A11279"/>
      <c r="B11279"/>
    </row>
    <row r="11280" spans="1:2" ht="15">
      <c r="A11280"/>
      <c r="B11280"/>
    </row>
    <row r="11281" spans="1:2" ht="15">
      <c r="A11281"/>
      <c r="B11281"/>
    </row>
    <row r="11282" spans="1:2" ht="15">
      <c r="A11282"/>
      <c r="B11282"/>
    </row>
    <row r="11283" spans="1:2" ht="15">
      <c r="A11283"/>
      <c r="B11283"/>
    </row>
    <row r="11284" spans="1:2" ht="15">
      <c r="A11284"/>
      <c r="B11284"/>
    </row>
    <row r="11285" spans="1:2" ht="15">
      <c r="A11285"/>
      <c r="B11285"/>
    </row>
    <row r="11286" spans="1:2" ht="15">
      <c r="A11286"/>
      <c r="B11286"/>
    </row>
    <row r="11287" spans="1:2" ht="15">
      <c r="A11287"/>
      <c r="B11287"/>
    </row>
    <row r="11288" spans="1:2" ht="15">
      <c r="A11288"/>
      <c r="B11288"/>
    </row>
    <row r="11289" spans="1:2" ht="15">
      <c r="A11289"/>
      <c r="B11289"/>
    </row>
    <row r="11290" spans="1:2" ht="15">
      <c r="A11290"/>
      <c r="B11290"/>
    </row>
    <row r="11291" spans="1:2" ht="15">
      <c r="A11291"/>
      <c r="B11291"/>
    </row>
    <row r="11292" spans="1:2" ht="15">
      <c r="A11292"/>
      <c r="B11292"/>
    </row>
    <row r="11293" spans="1:2" ht="15">
      <c r="A11293"/>
      <c r="B11293"/>
    </row>
    <row r="11294" spans="1:2" ht="15">
      <c r="A11294"/>
      <c r="B11294"/>
    </row>
    <row r="11295" spans="1:2" ht="15">
      <c r="A11295"/>
      <c r="B11295"/>
    </row>
    <row r="11296" spans="1:2" ht="15">
      <c r="A11296"/>
      <c r="B11296"/>
    </row>
    <row r="11297" spans="1:2" ht="15">
      <c r="A11297"/>
      <c r="B11297"/>
    </row>
    <row r="11298" spans="1:2" ht="15">
      <c r="A11298"/>
      <c r="B11298"/>
    </row>
    <row r="11299" spans="1:2" ht="15">
      <c r="A11299"/>
      <c r="B11299"/>
    </row>
    <row r="11300" spans="1:2" ht="15">
      <c r="A11300"/>
      <c r="B11300"/>
    </row>
    <row r="11301" spans="1:2" ht="15">
      <c r="A11301"/>
      <c r="B11301"/>
    </row>
    <row r="11302" spans="1:2" ht="15">
      <c r="A11302"/>
      <c r="B11302"/>
    </row>
    <row r="11303" spans="1:2" ht="15">
      <c r="A11303"/>
      <c r="B11303"/>
    </row>
    <row r="11304" spans="1:2" ht="15">
      <c r="A11304"/>
      <c r="B11304"/>
    </row>
    <row r="11305" spans="1:2" ht="15">
      <c r="A11305"/>
      <c r="B11305"/>
    </row>
    <row r="11306" spans="1:2" ht="15">
      <c r="A11306"/>
      <c r="B11306"/>
    </row>
    <row r="11307" spans="1:2" ht="15">
      <c r="A11307"/>
      <c r="B11307"/>
    </row>
    <row r="11308" spans="1:2" ht="15">
      <c r="A11308"/>
      <c r="B11308"/>
    </row>
    <row r="11309" spans="1:2" ht="15">
      <c r="A11309"/>
      <c r="B11309"/>
    </row>
    <row r="11310" spans="1:2" ht="15">
      <c r="A11310"/>
      <c r="B11310"/>
    </row>
    <row r="11311" spans="1:2" ht="15">
      <c r="A11311"/>
      <c r="B11311"/>
    </row>
    <row r="11312" spans="1:2" ht="15">
      <c r="A11312"/>
      <c r="B11312"/>
    </row>
    <row r="11313" spans="1:2" ht="15">
      <c r="A11313"/>
      <c r="B11313"/>
    </row>
    <row r="11314" spans="1:2" ht="15">
      <c r="A11314"/>
      <c r="B11314"/>
    </row>
    <row r="11315" spans="1:2" ht="15">
      <c r="A11315"/>
      <c r="B11315"/>
    </row>
    <row r="11316" spans="1:2" ht="15">
      <c r="A11316"/>
      <c r="B11316"/>
    </row>
    <row r="11317" spans="1:2" ht="15">
      <c r="A11317"/>
      <c r="B11317"/>
    </row>
    <row r="11318" spans="1:2" ht="15">
      <c r="A11318"/>
      <c r="B11318"/>
    </row>
    <row r="11319" spans="1:2" ht="15">
      <c r="A11319"/>
      <c r="B11319"/>
    </row>
    <row r="11320" spans="1:2" ht="15">
      <c r="A11320"/>
      <c r="B11320"/>
    </row>
    <row r="11321" spans="1:2" ht="15">
      <c r="A11321"/>
      <c r="B11321"/>
    </row>
    <row r="11322" spans="1:2" ht="15">
      <c r="A11322"/>
      <c r="B11322"/>
    </row>
    <row r="11323" spans="1:2" ht="15">
      <c r="A11323"/>
      <c r="B11323"/>
    </row>
    <row r="11324" spans="1:2" ht="15">
      <c r="A11324"/>
      <c r="B11324"/>
    </row>
    <row r="11325" spans="1:2" ht="15">
      <c r="A11325"/>
      <c r="B11325"/>
    </row>
    <row r="11326" spans="1:2" ht="15">
      <c r="A11326"/>
      <c r="B11326"/>
    </row>
    <row r="11327" spans="1:2" ht="15">
      <c r="A11327"/>
      <c r="B11327"/>
    </row>
    <row r="11328" spans="1:2" ht="15">
      <c r="A11328"/>
      <c r="B11328"/>
    </row>
    <row r="11329" spans="1:2" ht="15">
      <c r="A11329"/>
      <c r="B11329"/>
    </row>
    <row r="11330" spans="1:2" ht="15">
      <c r="A11330"/>
      <c r="B11330"/>
    </row>
    <row r="11331" spans="1:2" ht="15">
      <c r="A11331"/>
      <c r="B11331"/>
    </row>
    <row r="11332" spans="1:2" ht="15">
      <c r="A11332"/>
      <c r="B11332"/>
    </row>
    <row r="11333" spans="1:2" ht="15">
      <c r="A11333"/>
      <c r="B11333"/>
    </row>
    <row r="11334" spans="1:2" ht="15">
      <c r="A11334"/>
      <c r="B11334"/>
    </row>
    <row r="11335" spans="1:2" ht="15">
      <c r="A11335"/>
      <c r="B11335"/>
    </row>
    <row r="11336" spans="1:2" ht="15">
      <c r="A11336"/>
      <c r="B11336"/>
    </row>
    <row r="11337" spans="1:2" ht="15">
      <c r="A11337"/>
      <c r="B11337"/>
    </row>
    <row r="11338" spans="1:2" ht="15">
      <c r="A11338"/>
      <c r="B11338"/>
    </row>
    <row r="11339" spans="1:2" ht="15">
      <c r="A11339"/>
      <c r="B11339"/>
    </row>
    <row r="11340" spans="1:2" ht="15">
      <c r="A11340"/>
      <c r="B11340"/>
    </row>
    <row r="11341" spans="1:2" ht="15">
      <c r="A11341"/>
      <c r="B11341"/>
    </row>
    <row r="11342" spans="1:2" ht="15">
      <c r="A11342"/>
      <c r="B11342"/>
    </row>
    <row r="11343" spans="1:2" ht="15">
      <c r="A11343"/>
      <c r="B11343"/>
    </row>
    <row r="11344" spans="1:2" ht="15">
      <c r="A11344"/>
      <c r="B11344"/>
    </row>
    <row r="11345" spans="1:2" ht="15">
      <c r="A11345"/>
      <c r="B11345"/>
    </row>
    <row r="11346" spans="1:2" ht="15">
      <c r="A11346"/>
      <c r="B11346"/>
    </row>
    <row r="11347" spans="1:2" ht="15">
      <c r="A11347"/>
      <c r="B11347"/>
    </row>
    <row r="11348" spans="1:2" ht="15">
      <c r="A11348"/>
      <c r="B11348"/>
    </row>
    <row r="11349" spans="1:2" ht="15">
      <c r="A11349"/>
      <c r="B11349"/>
    </row>
    <row r="11350" spans="1:2" ht="15">
      <c r="A11350"/>
      <c r="B11350"/>
    </row>
    <row r="11351" spans="1:2" ht="15">
      <c r="A11351"/>
      <c r="B11351"/>
    </row>
    <row r="11352" spans="1:2" ht="15">
      <c r="A11352"/>
      <c r="B11352"/>
    </row>
    <row r="11353" spans="1:2" ht="15">
      <c r="A11353"/>
      <c r="B11353"/>
    </row>
    <row r="11354" spans="1:2" ht="15">
      <c r="A11354"/>
      <c r="B11354"/>
    </row>
    <row r="11355" spans="1:2" ht="15">
      <c r="A11355"/>
      <c r="B11355"/>
    </row>
    <row r="11356" spans="1:2" ht="15">
      <c r="A11356"/>
      <c r="B11356"/>
    </row>
    <row r="11357" spans="1:2" ht="15">
      <c r="A11357"/>
      <c r="B11357"/>
    </row>
    <row r="11358" spans="1:2" ht="15">
      <c r="A11358"/>
      <c r="B11358"/>
    </row>
    <row r="11359" spans="1:2" ht="15">
      <c r="A11359"/>
      <c r="B11359"/>
    </row>
    <row r="11360" spans="1:2" ht="15">
      <c r="A11360"/>
      <c r="B11360"/>
    </row>
    <row r="11361" spans="1:2" ht="15">
      <c r="A11361"/>
      <c r="B11361"/>
    </row>
    <row r="11362" spans="1:2" ht="15">
      <c r="A11362"/>
      <c r="B11362"/>
    </row>
    <row r="11363" spans="1:2" ht="15">
      <c r="A11363"/>
      <c r="B11363"/>
    </row>
    <row r="11364" spans="1:2" ht="15">
      <c r="A11364"/>
      <c r="B11364"/>
    </row>
    <row r="11365" spans="1:2" ht="15">
      <c r="A11365"/>
      <c r="B11365"/>
    </row>
    <row r="11366" spans="1:2" ht="15">
      <c r="A11366"/>
      <c r="B11366"/>
    </row>
    <row r="11367" spans="1:2" ht="15">
      <c r="A11367"/>
      <c r="B11367"/>
    </row>
    <row r="11368" spans="1:2" ht="15">
      <c r="A11368"/>
      <c r="B11368"/>
    </row>
    <row r="11369" spans="1:2" ht="15">
      <c r="A11369"/>
      <c r="B11369"/>
    </row>
    <row r="11370" spans="1:2" ht="15">
      <c r="A11370"/>
      <c r="B11370"/>
    </row>
    <row r="11371" spans="1:2" ht="15">
      <c r="A11371"/>
      <c r="B11371"/>
    </row>
    <row r="11372" spans="1:2" ht="15">
      <c r="A11372"/>
      <c r="B11372"/>
    </row>
    <row r="11373" spans="1:2" ht="15">
      <c r="A11373"/>
      <c r="B11373"/>
    </row>
    <row r="11374" spans="1:2" ht="15">
      <c r="A11374"/>
      <c r="B11374"/>
    </row>
    <row r="11375" spans="1:2" ht="15">
      <c r="A11375"/>
      <c r="B11375"/>
    </row>
    <row r="11376" spans="1:2" ht="15">
      <c r="A11376"/>
      <c r="B11376"/>
    </row>
    <row r="11377" spans="1:2" ht="15">
      <c r="A11377"/>
      <c r="B11377"/>
    </row>
    <row r="11378" spans="1:2" ht="15">
      <c r="A11378"/>
      <c r="B11378"/>
    </row>
    <row r="11379" spans="1:2" ht="15">
      <c r="A11379"/>
      <c r="B11379"/>
    </row>
    <row r="11380" spans="1:2" ht="15">
      <c r="A11380"/>
      <c r="B11380"/>
    </row>
    <row r="11381" spans="1:2" ht="15">
      <c r="A11381"/>
      <c r="B11381"/>
    </row>
    <row r="11382" spans="1:2" ht="15">
      <c r="A11382"/>
      <c r="B11382"/>
    </row>
    <row r="11383" spans="1:2" ht="15">
      <c r="A11383"/>
      <c r="B11383"/>
    </row>
    <row r="11384" spans="1:2" ht="15">
      <c r="A11384"/>
      <c r="B11384"/>
    </row>
    <row r="11385" spans="1:2" ht="15">
      <c r="A11385"/>
      <c r="B11385"/>
    </row>
    <row r="11386" spans="1:2" ht="15">
      <c r="A11386"/>
      <c r="B11386"/>
    </row>
    <row r="11387" spans="1:2" ht="15">
      <c r="A11387"/>
      <c r="B11387"/>
    </row>
    <row r="11388" spans="1:2" ht="15">
      <c r="A11388"/>
      <c r="B11388"/>
    </row>
    <row r="11389" spans="1:2" ht="15">
      <c r="A11389"/>
      <c r="B11389"/>
    </row>
    <row r="11390" spans="1:2" ht="15">
      <c r="A11390"/>
      <c r="B11390"/>
    </row>
    <row r="11391" spans="1:2" ht="15">
      <c r="A11391"/>
      <c r="B11391"/>
    </row>
    <row r="11392" spans="1:2" ht="15">
      <c r="A11392"/>
      <c r="B11392"/>
    </row>
    <row r="11393" spans="1:2" ht="15">
      <c r="A11393"/>
      <c r="B11393"/>
    </row>
    <row r="11394" spans="1:2" ht="15">
      <c r="A11394"/>
      <c r="B11394"/>
    </row>
    <row r="11395" spans="1:2" ht="15">
      <c r="A11395"/>
      <c r="B11395"/>
    </row>
    <row r="11396" spans="1:2" ht="15">
      <c r="A11396"/>
      <c r="B11396"/>
    </row>
    <row r="11397" spans="1:2" ht="15">
      <c r="A11397"/>
      <c r="B11397"/>
    </row>
    <row r="11398" spans="1:2" ht="15">
      <c r="A11398"/>
      <c r="B11398"/>
    </row>
    <row r="11399" spans="1:2" ht="15">
      <c r="A11399"/>
      <c r="B11399"/>
    </row>
    <row r="11400" spans="1:2" ht="15">
      <c r="A11400"/>
      <c r="B11400"/>
    </row>
    <row r="11401" spans="1:2" ht="15">
      <c r="A11401"/>
      <c r="B11401"/>
    </row>
    <row r="11402" spans="1:2" ht="15">
      <c r="A11402"/>
      <c r="B11402"/>
    </row>
    <row r="11403" spans="1:2" ht="15">
      <c r="A11403"/>
      <c r="B11403"/>
    </row>
    <row r="11404" spans="1:2" ht="15">
      <c r="A11404"/>
      <c r="B11404"/>
    </row>
    <row r="11405" spans="1:2" ht="15">
      <c r="A11405"/>
      <c r="B11405"/>
    </row>
    <row r="11406" spans="1:2" ht="15">
      <c r="A11406"/>
      <c r="B11406"/>
    </row>
    <row r="11407" spans="1:2" ht="15">
      <c r="A11407"/>
      <c r="B11407"/>
    </row>
    <row r="11408" spans="1:2" ht="15">
      <c r="A11408"/>
      <c r="B11408"/>
    </row>
    <row r="11409" spans="1:2" ht="15">
      <c r="A11409"/>
      <c r="B11409"/>
    </row>
    <row r="11410" spans="1:2" ht="15">
      <c r="A11410"/>
      <c r="B11410"/>
    </row>
    <row r="11411" spans="1:2" ht="15">
      <c r="A11411"/>
      <c r="B11411"/>
    </row>
    <row r="11412" spans="1:2" ht="15">
      <c r="A11412"/>
      <c r="B11412"/>
    </row>
    <row r="11413" spans="1:2" ht="15">
      <c r="A11413"/>
      <c r="B11413"/>
    </row>
    <row r="11414" spans="1:2" ht="15">
      <c r="A11414"/>
      <c r="B11414"/>
    </row>
    <row r="11415" spans="1:2" ht="15">
      <c r="A11415"/>
      <c r="B11415"/>
    </row>
    <row r="11416" spans="1:2" ht="15">
      <c r="A11416"/>
      <c r="B11416"/>
    </row>
    <row r="11417" spans="1:2" ht="15">
      <c r="A11417"/>
      <c r="B11417"/>
    </row>
    <row r="11418" spans="1:2" ht="15">
      <c r="A11418"/>
      <c r="B11418"/>
    </row>
    <row r="11419" spans="1:2" ht="15">
      <c r="A11419"/>
      <c r="B11419"/>
    </row>
    <row r="11420" spans="1:2" ht="15">
      <c r="A11420"/>
      <c r="B11420"/>
    </row>
    <row r="11421" spans="1:2" ht="15">
      <c r="A11421"/>
      <c r="B11421"/>
    </row>
    <row r="11422" spans="1:2" ht="15">
      <c r="A11422"/>
      <c r="B11422"/>
    </row>
    <row r="11423" spans="1:2" ht="15">
      <c r="A11423"/>
      <c r="B11423"/>
    </row>
    <row r="11424" spans="1:2" ht="15">
      <c r="A11424"/>
      <c r="B11424"/>
    </row>
    <row r="11425" spans="1:2" ht="15">
      <c r="A11425"/>
      <c r="B11425"/>
    </row>
    <row r="11426" spans="1:2" ht="15">
      <c r="A11426"/>
      <c r="B11426"/>
    </row>
    <row r="11427" spans="1:2" ht="15">
      <c r="A11427"/>
      <c r="B11427"/>
    </row>
    <row r="11428" spans="1:2" ht="15">
      <c r="A11428"/>
      <c r="B11428"/>
    </row>
    <row r="11429" spans="1:2" ht="15">
      <c r="A11429"/>
      <c r="B11429"/>
    </row>
    <row r="11430" spans="1:2" ht="15">
      <c r="A11430"/>
      <c r="B11430"/>
    </row>
    <row r="11431" spans="1:2" ht="15">
      <c r="A11431"/>
      <c r="B11431"/>
    </row>
    <row r="11432" spans="1:2" ht="15">
      <c r="A11432"/>
      <c r="B11432"/>
    </row>
    <row r="11433" spans="1:2" ht="15">
      <c r="A11433"/>
      <c r="B11433"/>
    </row>
    <row r="11434" spans="1:2" ht="15">
      <c r="A11434"/>
      <c r="B11434"/>
    </row>
    <row r="11435" spans="1:2" ht="15">
      <c r="A11435"/>
      <c r="B11435"/>
    </row>
    <row r="11436" spans="1:2" ht="15">
      <c r="A11436"/>
      <c r="B11436"/>
    </row>
    <row r="11437" spans="1:2" ht="15">
      <c r="A11437"/>
      <c r="B11437"/>
    </row>
    <row r="11438" spans="1:2" ht="15">
      <c r="A11438"/>
      <c r="B11438"/>
    </row>
    <row r="11439" spans="1:2" ht="15">
      <c r="A11439"/>
      <c r="B11439"/>
    </row>
    <row r="11440" spans="1:2" ht="15">
      <c r="A11440"/>
      <c r="B11440"/>
    </row>
    <row r="11441" spans="1:2" ht="15">
      <c r="A11441"/>
      <c r="B11441"/>
    </row>
    <row r="11442" spans="1:2" ht="15">
      <c r="A11442"/>
      <c r="B11442"/>
    </row>
    <row r="11443" spans="1:2" ht="15">
      <c r="A11443"/>
      <c r="B11443"/>
    </row>
    <row r="11444" spans="1:2" ht="15">
      <c r="A11444"/>
      <c r="B11444"/>
    </row>
    <row r="11445" spans="1:2" ht="15">
      <c r="A11445"/>
      <c r="B11445"/>
    </row>
    <row r="11446" spans="1:2" ht="15">
      <c r="A11446"/>
      <c r="B11446"/>
    </row>
    <row r="11447" spans="1:2" ht="15">
      <c r="A11447"/>
      <c r="B11447"/>
    </row>
    <row r="11448" spans="1:2" ht="15">
      <c r="A11448"/>
      <c r="B11448"/>
    </row>
    <row r="11449" spans="1:2" ht="15">
      <c r="A11449"/>
      <c r="B11449"/>
    </row>
    <row r="11450" spans="1:2" ht="15">
      <c r="A11450"/>
      <c r="B11450"/>
    </row>
    <row r="11451" spans="1:2" ht="15">
      <c r="A11451"/>
      <c r="B11451"/>
    </row>
    <row r="11452" spans="1:2" ht="15">
      <c r="A11452"/>
      <c r="B11452"/>
    </row>
    <row r="11453" spans="1:2" ht="15">
      <c r="A11453"/>
      <c r="B11453"/>
    </row>
    <row r="11454" spans="1:2" ht="15">
      <c r="A11454"/>
      <c r="B11454"/>
    </row>
    <row r="11455" spans="1:2" ht="15">
      <c r="A11455"/>
      <c r="B11455"/>
    </row>
    <row r="11456" spans="1:2" ht="15">
      <c r="A11456"/>
      <c r="B11456"/>
    </row>
    <row r="11457" spans="1:2" ht="15">
      <c r="A11457"/>
      <c r="B11457"/>
    </row>
    <row r="11458" spans="1:2" ht="15">
      <c r="A11458"/>
      <c r="B11458"/>
    </row>
    <row r="11459" spans="1:2" ht="15">
      <c r="A11459"/>
      <c r="B11459"/>
    </row>
    <row r="11460" spans="1:2" ht="15">
      <c r="A11460"/>
      <c r="B11460"/>
    </row>
    <row r="11461" spans="1:2" ht="15">
      <c r="A11461"/>
      <c r="B11461"/>
    </row>
    <row r="11462" spans="1:2" ht="15">
      <c r="A11462"/>
      <c r="B11462"/>
    </row>
    <row r="11463" spans="1:2" ht="15">
      <c r="A11463"/>
      <c r="B11463"/>
    </row>
    <row r="11464" spans="1:2" ht="15">
      <c r="A11464"/>
      <c r="B11464"/>
    </row>
    <row r="11465" spans="1:2" ht="15">
      <c r="A11465"/>
      <c r="B11465"/>
    </row>
    <row r="11466" spans="1:2" ht="15">
      <c r="A11466"/>
      <c r="B11466"/>
    </row>
    <row r="11467" spans="1:2" ht="15">
      <c r="A11467"/>
      <c r="B11467"/>
    </row>
    <row r="11468" spans="1:2" ht="15">
      <c r="A11468"/>
      <c r="B11468"/>
    </row>
    <row r="11469" spans="1:2" ht="15">
      <c r="A11469"/>
      <c r="B11469"/>
    </row>
    <row r="11470" spans="1:2" ht="15">
      <c r="A11470"/>
      <c r="B11470"/>
    </row>
    <row r="11471" spans="1:2" ht="15">
      <c r="A11471"/>
      <c r="B11471"/>
    </row>
    <row r="11472" spans="1:2" ht="15">
      <c r="A11472"/>
      <c r="B11472"/>
    </row>
    <row r="11473" spans="1:2" ht="15">
      <c r="A11473"/>
      <c r="B11473"/>
    </row>
    <row r="11474" spans="1:2" ht="15">
      <c r="A11474"/>
      <c r="B11474"/>
    </row>
    <row r="11475" spans="1:2" ht="15">
      <c r="A11475"/>
      <c r="B11475"/>
    </row>
    <row r="11476" spans="1:2" ht="15">
      <c r="A11476"/>
      <c r="B11476"/>
    </row>
    <row r="11477" spans="1:2" ht="15">
      <c r="A11477"/>
      <c r="B11477"/>
    </row>
    <row r="11478" spans="1:2" ht="15">
      <c r="A11478"/>
      <c r="B11478"/>
    </row>
    <row r="11479" spans="1:2" ht="15">
      <c r="A11479"/>
      <c r="B11479"/>
    </row>
    <row r="11480" spans="1:2" ht="15">
      <c r="A11480"/>
      <c r="B11480"/>
    </row>
    <row r="11481" spans="1:2" ht="15">
      <c r="A11481"/>
      <c r="B11481"/>
    </row>
    <row r="11482" spans="1:2" ht="15">
      <c r="A11482"/>
      <c r="B11482"/>
    </row>
    <row r="11483" spans="1:2" ht="15">
      <c r="A11483"/>
      <c r="B11483"/>
    </row>
    <row r="11484" spans="1:2" ht="15">
      <c r="A11484"/>
      <c r="B11484"/>
    </row>
    <row r="11485" spans="1:2" ht="15">
      <c r="A11485"/>
      <c r="B11485"/>
    </row>
    <row r="11486" spans="1:2" ht="15">
      <c r="A11486"/>
      <c r="B11486"/>
    </row>
    <row r="11487" spans="1:2" ht="15">
      <c r="A11487"/>
      <c r="B11487"/>
    </row>
    <row r="11488" spans="1:2" ht="15">
      <c r="A11488"/>
      <c r="B11488"/>
    </row>
    <row r="11489" spans="1:2" ht="15">
      <c r="A11489"/>
      <c r="B11489"/>
    </row>
    <row r="11490" spans="1:2" ht="15">
      <c r="A11490"/>
      <c r="B11490"/>
    </row>
    <row r="11491" spans="1:2" ht="15">
      <c r="A11491"/>
      <c r="B11491"/>
    </row>
    <row r="11492" spans="1:2" ht="15">
      <c r="A11492"/>
      <c r="B11492"/>
    </row>
    <row r="11493" spans="1:2" ht="15">
      <c r="A11493"/>
      <c r="B11493"/>
    </row>
    <row r="11494" spans="1:2" ht="15">
      <c r="A11494"/>
      <c r="B11494"/>
    </row>
    <row r="11495" spans="1:2" ht="15">
      <c r="A11495"/>
      <c r="B11495"/>
    </row>
    <row r="11496" spans="1:2" ht="15">
      <c r="A11496"/>
      <c r="B11496"/>
    </row>
    <row r="11497" spans="1:2" ht="15">
      <c r="A11497"/>
      <c r="B11497"/>
    </row>
    <row r="11498" spans="1:2" ht="15">
      <c r="A11498"/>
      <c r="B11498"/>
    </row>
    <row r="11499" spans="1:2" ht="15">
      <c r="A11499"/>
      <c r="B11499"/>
    </row>
    <row r="11500" spans="1:2" ht="15">
      <c r="A11500"/>
      <c r="B11500"/>
    </row>
    <row r="11501" spans="1:2" ht="15">
      <c r="A11501"/>
      <c r="B11501"/>
    </row>
    <row r="11502" spans="1:2" ht="15">
      <c r="A11502"/>
      <c r="B11502"/>
    </row>
    <row r="11503" spans="1:2" ht="15">
      <c r="A11503"/>
      <c r="B11503"/>
    </row>
    <row r="11504" spans="1:2" ht="15">
      <c r="A11504"/>
      <c r="B11504"/>
    </row>
    <row r="11505" spans="1:2" ht="15">
      <c r="A11505"/>
      <c r="B11505"/>
    </row>
    <row r="11506" spans="1:2" ht="15">
      <c r="A11506"/>
      <c r="B11506"/>
    </row>
    <row r="11507" spans="1:2" ht="15">
      <c r="A11507"/>
      <c r="B11507"/>
    </row>
    <row r="11508" spans="1:2" ht="15">
      <c r="A11508"/>
      <c r="B11508"/>
    </row>
    <row r="11509" spans="1:2" ht="15">
      <c r="A11509"/>
      <c r="B11509"/>
    </row>
    <row r="11510" spans="1:2" ht="15">
      <c r="A11510"/>
      <c r="B11510"/>
    </row>
    <row r="11511" spans="1:2" ht="15">
      <c r="A11511"/>
      <c r="B11511"/>
    </row>
    <row r="11512" spans="1:2" ht="15">
      <c r="A11512"/>
      <c r="B11512"/>
    </row>
    <row r="11513" spans="1:2" ht="15">
      <c r="A11513"/>
      <c r="B11513"/>
    </row>
    <row r="11514" spans="1:2" ht="15">
      <c r="A11514"/>
      <c r="B11514"/>
    </row>
    <row r="11515" spans="1:2" ht="15">
      <c r="A11515"/>
      <c r="B11515"/>
    </row>
    <row r="11516" spans="1:2" ht="15">
      <c r="A11516"/>
      <c r="B11516"/>
    </row>
    <row r="11517" spans="1:2" ht="15">
      <c r="A11517"/>
      <c r="B11517"/>
    </row>
    <row r="11518" spans="1:2" ht="15">
      <c r="A11518"/>
      <c r="B11518"/>
    </row>
    <row r="11519" spans="1:2" ht="15">
      <c r="A11519"/>
      <c r="B11519"/>
    </row>
    <row r="11520" spans="1:2" ht="15">
      <c r="A11520"/>
      <c r="B11520"/>
    </row>
    <row r="11521" spans="1:2" ht="15">
      <c r="A11521"/>
      <c r="B11521"/>
    </row>
    <row r="11522" spans="1:2" ht="15">
      <c r="A11522"/>
      <c r="B11522"/>
    </row>
    <row r="11523" spans="1:2" ht="15">
      <c r="A11523"/>
      <c r="B11523"/>
    </row>
    <row r="11524" spans="1:2" ht="15">
      <c r="A11524"/>
      <c r="B11524"/>
    </row>
    <row r="11525" spans="1:2" ht="15">
      <c r="A11525"/>
      <c r="B11525"/>
    </row>
    <row r="11526" spans="1:2" ht="15">
      <c r="A11526"/>
      <c r="B11526"/>
    </row>
    <row r="11527" spans="1:2" ht="15">
      <c r="A11527"/>
      <c r="B11527"/>
    </row>
    <row r="11528" spans="1:2" ht="15">
      <c r="A11528"/>
      <c r="B11528"/>
    </row>
    <row r="11529" spans="1:2" ht="15">
      <c r="A11529"/>
      <c r="B11529"/>
    </row>
    <row r="11530" spans="1:2" ht="15">
      <c r="A11530"/>
      <c r="B11530"/>
    </row>
    <row r="11531" spans="1:2" ht="15">
      <c r="A11531"/>
      <c r="B11531"/>
    </row>
    <row r="11532" spans="1:2" ht="15">
      <c r="A11532"/>
      <c r="B11532"/>
    </row>
    <row r="11533" spans="1:2" ht="15">
      <c r="A11533"/>
      <c r="B11533"/>
    </row>
    <row r="11534" spans="1:2" ht="15">
      <c r="A11534"/>
      <c r="B11534"/>
    </row>
    <row r="11535" spans="1:2" ht="15">
      <c r="A11535"/>
      <c r="B11535"/>
    </row>
    <row r="11536" spans="1:2" ht="15">
      <c r="A11536"/>
      <c r="B11536"/>
    </row>
    <row r="11537" spans="1:2" ht="15">
      <c r="A11537"/>
      <c r="B11537"/>
    </row>
    <row r="11538" spans="1:2" ht="15">
      <c r="A11538"/>
      <c r="B11538"/>
    </row>
    <row r="11539" spans="1:2" ht="15">
      <c r="A11539"/>
      <c r="B11539"/>
    </row>
    <row r="11540" spans="1:2" ht="15">
      <c r="A11540"/>
      <c r="B11540"/>
    </row>
    <row r="11541" spans="1:2" ht="15">
      <c r="A11541"/>
      <c r="B11541"/>
    </row>
    <row r="11542" spans="1:2" ht="15">
      <c r="A11542"/>
      <c r="B11542"/>
    </row>
    <row r="11543" spans="1:2" ht="15">
      <c r="A11543"/>
      <c r="B11543"/>
    </row>
    <row r="11544" spans="1:2" ht="15">
      <c r="A11544"/>
      <c r="B11544"/>
    </row>
    <row r="11545" spans="1:2" ht="15">
      <c r="A11545"/>
      <c r="B11545"/>
    </row>
    <row r="11546" spans="1:2" ht="15">
      <c r="A11546"/>
      <c r="B11546"/>
    </row>
    <row r="11547" spans="1:2" ht="15">
      <c r="A11547"/>
      <c r="B11547"/>
    </row>
    <row r="11548" spans="1:2" ht="15">
      <c r="A11548"/>
      <c r="B11548"/>
    </row>
    <row r="11549" spans="1:2" ht="15">
      <c r="A11549"/>
      <c r="B11549"/>
    </row>
    <row r="11550" spans="1:2" ht="15">
      <c r="A11550"/>
      <c r="B11550"/>
    </row>
    <row r="11551" spans="1:2" ht="15">
      <c r="A11551"/>
      <c r="B11551"/>
    </row>
    <row r="11552" spans="1:2" ht="15">
      <c r="A11552"/>
      <c r="B11552"/>
    </row>
    <row r="11553" spans="1:2" ht="15">
      <c r="A11553"/>
      <c r="B11553"/>
    </row>
    <row r="11554" spans="1:2" ht="15">
      <c r="A11554"/>
      <c r="B11554"/>
    </row>
    <row r="11555" spans="1:2" ht="15">
      <c r="A11555"/>
      <c r="B11555"/>
    </row>
    <row r="11556" spans="1:2" ht="15">
      <c r="A11556"/>
      <c r="B11556"/>
    </row>
    <row r="11557" spans="1:2" ht="15">
      <c r="A11557"/>
      <c r="B11557"/>
    </row>
    <row r="11558" spans="1:2" ht="15">
      <c r="A11558"/>
      <c r="B11558"/>
    </row>
    <row r="11559" spans="1:2" ht="15">
      <c r="A11559"/>
      <c r="B11559"/>
    </row>
    <row r="11560" spans="1:2" ht="15">
      <c r="A11560"/>
      <c r="B11560"/>
    </row>
    <row r="11561" spans="1:2" ht="15">
      <c r="A11561"/>
      <c r="B11561"/>
    </row>
    <row r="11562" spans="1:2" ht="15">
      <c r="A11562"/>
      <c r="B11562"/>
    </row>
    <row r="11563" spans="1:2" ht="15">
      <c r="A11563"/>
      <c r="B11563"/>
    </row>
    <row r="11564" spans="1:2" ht="15">
      <c r="A11564"/>
      <c r="B11564"/>
    </row>
    <row r="11565" spans="1:2" ht="15">
      <c r="A11565"/>
      <c r="B11565"/>
    </row>
    <row r="11566" spans="1:2" ht="15">
      <c r="A11566"/>
      <c r="B11566"/>
    </row>
    <row r="11567" spans="1:2" ht="15">
      <c r="A11567"/>
      <c r="B11567"/>
    </row>
    <row r="11568" spans="1:2" ht="15">
      <c r="A11568"/>
      <c r="B11568"/>
    </row>
    <row r="11569" spans="1:2" ht="15">
      <c r="A11569"/>
      <c r="B11569"/>
    </row>
    <row r="11570" spans="1:2" ht="15">
      <c r="A11570"/>
      <c r="B11570"/>
    </row>
    <row r="11571" spans="1:2" ht="15">
      <c r="A11571"/>
      <c r="B11571"/>
    </row>
    <row r="11572" spans="1:2" ht="15">
      <c r="A11572"/>
      <c r="B11572"/>
    </row>
    <row r="11573" spans="1:2" ht="15">
      <c r="A11573"/>
      <c r="B11573"/>
    </row>
    <row r="11574" spans="1:2" ht="15">
      <c r="A11574"/>
      <c r="B11574"/>
    </row>
    <row r="11575" spans="1:2" ht="15">
      <c r="A11575"/>
      <c r="B11575"/>
    </row>
    <row r="11576" spans="1:2" ht="15">
      <c r="A11576"/>
      <c r="B11576"/>
    </row>
    <row r="11577" spans="1:2" ht="15">
      <c r="A11577"/>
      <c r="B11577"/>
    </row>
    <row r="11578" spans="1:2" ht="15">
      <c r="A11578"/>
      <c r="B11578"/>
    </row>
    <row r="11579" spans="1:2" ht="15">
      <c r="A11579"/>
      <c r="B11579"/>
    </row>
    <row r="11580" spans="1:2" ht="15">
      <c r="A11580"/>
      <c r="B11580"/>
    </row>
    <row r="11581" spans="1:2" ht="15">
      <c r="A11581"/>
      <c r="B11581"/>
    </row>
    <row r="11582" spans="1:2" ht="15">
      <c r="A11582"/>
      <c r="B11582"/>
    </row>
    <row r="11583" spans="1:2" ht="15">
      <c r="A11583"/>
      <c r="B11583"/>
    </row>
    <row r="11584" spans="1:2" ht="15">
      <c r="A11584"/>
      <c r="B11584"/>
    </row>
    <row r="11585" spans="1:2" ht="15">
      <c r="A11585"/>
      <c r="B11585"/>
    </row>
    <row r="11586" spans="1:2" ht="15">
      <c r="A11586"/>
      <c r="B11586"/>
    </row>
    <row r="11587" spans="1:2" ht="15">
      <c r="A11587"/>
      <c r="B11587"/>
    </row>
    <row r="11588" spans="1:2" ht="15">
      <c r="A11588"/>
      <c r="B11588"/>
    </row>
    <row r="11589" spans="1:2" ht="15">
      <c r="A11589"/>
      <c r="B11589"/>
    </row>
    <row r="11590" spans="1:2" ht="15">
      <c r="A11590"/>
      <c r="B11590"/>
    </row>
    <row r="11591" spans="1:2" ht="15">
      <c r="A11591"/>
      <c r="B11591"/>
    </row>
    <row r="11592" spans="1:2" ht="15">
      <c r="A11592"/>
      <c r="B11592"/>
    </row>
    <row r="11593" spans="1:2" ht="15">
      <c r="A11593"/>
      <c r="B11593"/>
    </row>
    <row r="11594" spans="1:2" ht="15">
      <c r="A11594"/>
      <c r="B11594"/>
    </row>
    <row r="11595" spans="1:2" ht="15">
      <c r="A11595"/>
      <c r="B11595"/>
    </row>
    <row r="11596" spans="1:2" ht="15">
      <c r="A11596"/>
      <c r="B11596"/>
    </row>
    <row r="11597" spans="1:2" ht="15">
      <c r="A11597"/>
      <c r="B11597"/>
    </row>
    <row r="11598" spans="1:2" ht="15">
      <c r="A11598"/>
      <c r="B11598"/>
    </row>
    <row r="11599" spans="1:2" ht="15">
      <c r="A11599"/>
      <c r="B11599"/>
    </row>
    <row r="11600" spans="1:2" ht="15">
      <c r="A11600"/>
      <c r="B11600"/>
    </row>
    <row r="11601" spans="1:2" ht="15">
      <c r="A11601"/>
      <c r="B11601"/>
    </row>
    <row r="11602" spans="1:2" ht="15">
      <c r="A11602"/>
      <c r="B11602"/>
    </row>
    <row r="11603" spans="1:2" ht="15">
      <c r="A11603"/>
      <c r="B11603"/>
    </row>
    <row r="11604" spans="1:2" ht="15">
      <c r="A11604"/>
      <c r="B11604"/>
    </row>
    <row r="11605" spans="1:2" ht="15">
      <c r="A11605"/>
      <c r="B11605"/>
    </row>
    <row r="11606" spans="1:2" ht="15">
      <c r="A11606"/>
      <c r="B11606"/>
    </row>
    <row r="11607" spans="1:2" ht="15">
      <c r="A11607"/>
      <c r="B11607"/>
    </row>
    <row r="11608" spans="1:2" ht="15">
      <c r="A11608"/>
      <c r="B11608"/>
    </row>
    <row r="11609" spans="1:2" ht="15">
      <c r="A11609"/>
      <c r="B11609"/>
    </row>
    <row r="11610" spans="1:2" ht="15">
      <c r="A11610"/>
      <c r="B11610"/>
    </row>
    <row r="11611" spans="1:2" ht="15">
      <c r="A11611"/>
      <c r="B11611"/>
    </row>
    <row r="11612" spans="1:2" ht="15">
      <c r="A11612"/>
      <c r="B11612"/>
    </row>
    <row r="11613" spans="1:2" ht="15">
      <c r="A11613"/>
      <c r="B11613"/>
    </row>
    <row r="11614" spans="1:2" ht="15">
      <c r="A11614"/>
      <c r="B11614"/>
    </row>
    <row r="11615" spans="1:2" ht="15">
      <c r="A11615"/>
      <c r="B11615"/>
    </row>
    <row r="11616" spans="1:2" ht="15">
      <c r="A11616"/>
      <c r="B11616"/>
    </row>
    <row r="11617" spans="1:2" ht="15">
      <c r="A11617"/>
      <c r="B11617"/>
    </row>
    <row r="11618" spans="1:2" ht="15">
      <c r="A11618"/>
      <c r="B11618"/>
    </row>
    <row r="11619" spans="1:2" ht="15">
      <c r="A11619"/>
      <c r="B11619"/>
    </row>
    <row r="11620" spans="1:2" ht="15">
      <c r="A11620"/>
      <c r="B11620"/>
    </row>
    <row r="11621" spans="1:2" ht="15">
      <c r="A11621"/>
      <c r="B11621"/>
    </row>
    <row r="11622" spans="1:2" ht="15">
      <c r="A11622"/>
      <c r="B11622"/>
    </row>
    <row r="11623" spans="1:2" ht="15">
      <c r="A11623"/>
      <c r="B11623"/>
    </row>
    <row r="11624" spans="1:2" ht="15">
      <c r="A11624"/>
      <c r="B11624"/>
    </row>
    <row r="11625" spans="1:2" ht="15">
      <c r="A11625"/>
      <c r="B11625"/>
    </row>
    <row r="11626" spans="1:2" ht="15">
      <c r="A11626"/>
      <c r="B11626"/>
    </row>
    <row r="11627" spans="1:2" ht="15">
      <c r="A11627"/>
      <c r="B11627"/>
    </row>
    <row r="11628" spans="1:2" ht="15">
      <c r="A11628"/>
      <c r="B11628"/>
    </row>
    <row r="11629" spans="1:2" ht="15">
      <c r="A11629"/>
      <c r="B11629"/>
    </row>
    <row r="11630" spans="1:2" ht="15">
      <c r="A11630"/>
      <c r="B11630"/>
    </row>
    <row r="11631" spans="1:2" ht="15">
      <c r="A11631"/>
      <c r="B11631"/>
    </row>
    <row r="11632" spans="1:2" ht="15">
      <c r="A11632"/>
      <c r="B11632"/>
    </row>
    <row r="11633" spans="1:2" ht="15">
      <c r="A11633"/>
      <c r="B11633"/>
    </row>
    <row r="11634" spans="1:2" ht="15">
      <c r="A11634"/>
      <c r="B11634"/>
    </row>
    <row r="11635" spans="1:2" ht="15">
      <c r="A11635"/>
      <c r="B11635"/>
    </row>
    <row r="11636" spans="1:2" ht="15">
      <c r="A11636"/>
      <c r="B11636"/>
    </row>
    <row r="11637" spans="1:2" ht="15">
      <c r="A11637"/>
      <c r="B11637"/>
    </row>
    <row r="11638" spans="1:2" ht="15">
      <c r="A11638"/>
      <c r="B11638"/>
    </row>
    <row r="11639" spans="1:2" ht="15">
      <c r="A11639"/>
      <c r="B11639"/>
    </row>
    <row r="11640" spans="1:2" ht="15">
      <c r="A11640"/>
      <c r="B11640"/>
    </row>
    <row r="11641" spans="1:2" ht="15">
      <c r="A11641"/>
      <c r="B11641"/>
    </row>
    <row r="11642" spans="1:2" ht="15">
      <c r="A11642"/>
      <c r="B11642"/>
    </row>
    <row r="11643" spans="1:2" ht="15">
      <c r="A11643"/>
      <c r="B11643"/>
    </row>
    <row r="11644" spans="1:2" ht="15">
      <c r="A11644"/>
      <c r="B11644"/>
    </row>
    <row r="11645" spans="1:2" ht="15">
      <c r="A11645"/>
      <c r="B11645"/>
    </row>
    <row r="11646" spans="1:2" ht="15">
      <c r="A11646"/>
      <c r="B11646"/>
    </row>
    <row r="11647" spans="1:2" ht="15">
      <c r="A11647"/>
      <c r="B11647"/>
    </row>
    <row r="11648" spans="1:2" ht="15">
      <c r="A11648"/>
      <c r="B11648"/>
    </row>
    <row r="11649" spans="1:2" ht="15">
      <c r="A11649"/>
      <c r="B11649"/>
    </row>
    <row r="11650" spans="1:2" ht="15">
      <c r="A11650"/>
      <c r="B11650"/>
    </row>
    <row r="11651" spans="1:2" ht="15">
      <c r="A11651"/>
      <c r="B11651"/>
    </row>
    <row r="11652" spans="1:2" ht="15">
      <c r="A11652"/>
      <c r="B11652"/>
    </row>
    <row r="11653" spans="1:2" ht="15">
      <c r="A11653"/>
      <c r="B11653"/>
    </row>
    <row r="11654" spans="1:2" ht="15">
      <c r="A11654"/>
      <c r="B11654"/>
    </row>
    <row r="11655" spans="1:2" ht="15">
      <c r="A11655"/>
      <c r="B11655"/>
    </row>
    <row r="11656" spans="1:2" ht="15">
      <c r="A11656"/>
      <c r="B11656"/>
    </row>
    <row r="11657" spans="1:2" ht="15">
      <c r="A11657"/>
      <c r="B11657"/>
    </row>
    <row r="11658" spans="1:2" ht="15">
      <c r="A11658"/>
      <c r="B11658"/>
    </row>
    <row r="11659" spans="1:2" ht="15">
      <c r="A11659"/>
      <c r="B11659"/>
    </row>
    <row r="11660" spans="1:2" ht="15">
      <c r="A11660"/>
      <c r="B11660"/>
    </row>
    <row r="11661" spans="1:2" ht="15">
      <c r="A11661"/>
      <c r="B11661"/>
    </row>
    <row r="11662" spans="1:2" ht="15">
      <c r="A11662"/>
      <c r="B11662"/>
    </row>
    <row r="11663" spans="1:2" ht="15">
      <c r="A11663"/>
      <c r="B11663"/>
    </row>
    <row r="11664" spans="1:2" ht="15">
      <c r="A11664"/>
      <c r="B11664"/>
    </row>
    <row r="11665" spans="1:2" ht="15">
      <c r="A11665"/>
      <c r="B11665"/>
    </row>
    <row r="11666" spans="1:2" ht="15">
      <c r="A11666"/>
      <c r="B11666"/>
    </row>
    <row r="11667" spans="1:2" ht="15">
      <c r="A11667"/>
      <c r="B11667"/>
    </row>
    <row r="11668" spans="1:2" ht="15">
      <c r="A11668"/>
      <c r="B11668"/>
    </row>
    <row r="11669" spans="1:2" ht="15">
      <c r="A11669"/>
      <c r="B11669"/>
    </row>
    <row r="11670" spans="1:2" ht="15">
      <c r="A11670"/>
      <c r="B11670"/>
    </row>
    <row r="11671" spans="1:2" ht="15">
      <c r="A11671"/>
      <c r="B11671"/>
    </row>
    <row r="11672" spans="1:2" ht="15">
      <c r="A11672"/>
      <c r="B11672"/>
    </row>
    <row r="11673" spans="1:2" ht="15">
      <c r="A11673"/>
      <c r="B11673"/>
    </row>
    <row r="11674" spans="1:2" ht="15">
      <c r="A11674"/>
      <c r="B11674"/>
    </row>
    <row r="11675" spans="1:2" ht="15">
      <c r="A11675"/>
      <c r="B11675"/>
    </row>
    <row r="11676" spans="1:2" ht="15">
      <c r="A11676"/>
      <c r="B11676"/>
    </row>
    <row r="11677" spans="1:2" ht="15">
      <c r="A11677"/>
      <c r="B11677"/>
    </row>
    <row r="11678" spans="1:2" ht="15">
      <c r="A11678"/>
      <c r="B11678"/>
    </row>
    <row r="11679" spans="1:2" ht="15">
      <c r="A11679"/>
      <c r="B11679"/>
    </row>
    <row r="11680" spans="1:2" ht="15">
      <c r="A11680"/>
      <c r="B11680"/>
    </row>
    <row r="11681" spans="1:2" ht="15">
      <c r="A11681"/>
      <c r="B11681"/>
    </row>
    <row r="11682" spans="1:2" ht="15">
      <c r="A11682"/>
      <c r="B11682"/>
    </row>
    <row r="11683" spans="1:2" ht="15">
      <c r="A11683"/>
      <c r="B11683"/>
    </row>
    <row r="11684" spans="1:2" ht="15">
      <c r="A11684"/>
      <c r="B11684"/>
    </row>
    <row r="11685" spans="1:2" ht="15">
      <c r="A11685"/>
      <c r="B11685"/>
    </row>
    <row r="11686" spans="1:2" ht="15">
      <c r="A11686"/>
      <c r="B11686"/>
    </row>
    <row r="11687" spans="1:2" ht="15">
      <c r="A11687"/>
      <c r="B11687"/>
    </row>
    <row r="11688" spans="1:2" ht="15">
      <c r="A11688"/>
      <c r="B11688"/>
    </row>
    <row r="11689" spans="1:2" ht="15">
      <c r="A11689"/>
      <c r="B11689"/>
    </row>
    <row r="11690" spans="1:2" ht="15">
      <c r="A11690"/>
      <c r="B11690"/>
    </row>
    <row r="11691" spans="1:2" ht="15">
      <c r="A11691"/>
      <c r="B11691"/>
    </row>
    <row r="11692" spans="1:2" ht="15">
      <c r="A11692"/>
      <c r="B11692"/>
    </row>
    <row r="11693" spans="1:2" ht="15">
      <c r="A11693"/>
      <c r="B11693"/>
    </row>
    <row r="11694" spans="1:2" ht="15">
      <c r="A11694"/>
      <c r="B11694"/>
    </row>
    <row r="11695" spans="1:2" ht="15">
      <c r="A11695"/>
      <c r="B11695"/>
    </row>
    <row r="11696" spans="1:2" ht="15">
      <c r="A11696"/>
      <c r="B11696"/>
    </row>
    <row r="11697" spans="1:2" ht="15">
      <c r="A11697"/>
      <c r="B11697"/>
    </row>
    <row r="11698" spans="1:2" ht="15">
      <c r="A11698"/>
      <c r="B11698"/>
    </row>
    <row r="11699" spans="1:2" ht="15">
      <c r="A11699"/>
      <c r="B11699"/>
    </row>
    <row r="11700" spans="1:2" ht="15">
      <c r="A11700"/>
      <c r="B11700"/>
    </row>
    <row r="11701" spans="1:2" ht="15">
      <c r="A11701"/>
      <c r="B11701"/>
    </row>
    <row r="11702" spans="1:2" ht="15">
      <c r="A11702"/>
      <c r="B11702"/>
    </row>
    <row r="11703" spans="1:2" ht="15">
      <c r="A11703"/>
      <c r="B11703"/>
    </row>
    <row r="11704" spans="1:2" ht="15">
      <c r="A11704"/>
      <c r="B11704"/>
    </row>
    <row r="11705" spans="1:2" ht="15">
      <c r="A11705"/>
      <c r="B11705"/>
    </row>
    <row r="11706" spans="1:2" ht="15">
      <c r="A11706"/>
      <c r="B11706"/>
    </row>
    <row r="11707" spans="1:2" ht="15">
      <c r="A11707"/>
      <c r="B11707"/>
    </row>
    <row r="11708" spans="1:2" ht="15">
      <c r="A11708"/>
      <c r="B11708"/>
    </row>
    <row r="11709" spans="1:2" ht="15">
      <c r="A11709"/>
      <c r="B11709"/>
    </row>
    <row r="11710" spans="1:2" ht="15">
      <c r="A11710"/>
      <c r="B11710"/>
    </row>
    <row r="11711" spans="1:2" ht="15">
      <c r="A11711"/>
      <c r="B11711"/>
    </row>
    <row r="11712" spans="1:2" ht="15">
      <c r="A11712"/>
      <c r="B11712"/>
    </row>
    <row r="11713" spans="1:2" ht="15">
      <c r="A11713"/>
      <c r="B11713"/>
    </row>
    <row r="11714" spans="1:2" ht="15">
      <c r="A11714"/>
      <c r="B11714"/>
    </row>
    <row r="11715" spans="1:2" ht="15">
      <c r="A11715"/>
      <c r="B11715"/>
    </row>
    <row r="11716" spans="1:2" ht="15">
      <c r="A11716"/>
      <c r="B11716"/>
    </row>
    <row r="11717" spans="1:2" ht="15">
      <c r="A11717"/>
      <c r="B11717"/>
    </row>
    <row r="11718" spans="1:2" ht="15">
      <c r="A11718"/>
      <c r="B11718"/>
    </row>
    <row r="11719" spans="1:2" ht="15">
      <c r="A11719"/>
      <c r="B11719"/>
    </row>
    <row r="11720" spans="1:2" ht="15">
      <c r="A11720"/>
      <c r="B11720"/>
    </row>
    <row r="11721" spans="1:2" ht="15">
      <c r="A11721"/>
      <c r="B11721"/>
    </row>
    <row r="11722" spans="1:2" ht="15">
      <c r="A11722"/>
      <c r="B11722"/>
    </row>
    <row r="11723" spans="1:2" ht="15">
      <c r="A11723"/>
      <c r="B11723"/>
    </row>
    <row r="11724" spans="1:2" ht="15">
      <c r="A11724"/>
      <c r="B11724"/>
    </row>
    <row r="11725" spans="1:2" ht="15">
      <c r="A11725"/>
      <c r="B11725"/>
    </row>
    <row r="11726" spans="1:2" ht="15">
      <c r="A11726"/>
      <c r="B11726"/>
    </row>
    <row r="11727" spans="1:2" ht="15">
      <c r="A11727"/>
      <c r="B11727"/>
    </row>
    <row r="11728" spans="1:2" ht="15">
      <c r="A11728"/>
      <c r="B11728"/>
    </row>
    <row r="11729" spans="1:2" ht="15">
      <c r="A11729"/>
      <c r="B11729"/>
    </row>
    <row r="11730" spans="1:2" ht="15">
      <c r="A11730"/>
      <c r="B11730"/>
    </row>
    <row r="11731" spans="1:2" ht="15">
      <c r="A11731"/>
      <c r="B11731"/>
    </row>
    <row r="11732" spans="1:2" ht="15">
      <c r="A11732"/>
      <c r="B11732"/>
    </row>
    <row r="11733" spans="1:2" ht="15">
      <c r="A11733"/>
      <c r="B11733"/>
    </row>
    <row r="11734" spans="1:2" ht="15">
      <c r="A11734"/>
      <c r="B11734"/>
    </row>
    <row r="11735" spans="1:2" ht="15">
      <c r="A11735"/>
      <c r="B11735"/>
    </row>
    <row r="11736" spans="1:2" ht="15">
      <c r="A11736"/>
      <c r="B11736"/>
    </row>
    <row r="11737" spans="1:2" ht="15">
      <c r="A11737"/>
      <c r="B11737"/>
    </row>
    <row r="11738" spans="1:2" ht="15">
      <c r="A11738"/>
      <c r="B11738"/>
    </row>
    <row r="11739" spans="1:2" ht="15">
      <c r="A11739"/>
      <c r="B11739"/>
    </row>
    <row r="11740" spans="1:2" ht="15">
      <c r="A11740"/>
      <c r="B11740"/>
    </row>
    <row r="11741" spans="1:2" ht="15">
      <c r="A11741"/>
      <c r="B11741"/>
    </row>
    <row r="11742" spans="1:2" ht="15">
      <c r="A11742"/>
      <c r="B11742"/>
    </row>
    <row r="11743" spans="1:2" ht="15">
      <c r="A11743"/>
      <c r="B11743"/>
    </row>
    <row r="11744" spans="1:2" ht="15">
      <c r="A11744"/>
      <c r="B11744"/>
    </row>
    <row r="11745" spans="1:2" ht="15">
      <c r="A11745"/>
      <c r="B11745"/>
    </row>
    <row r="11746" spans="1:2" ht="15">
      <c r="A11746"/>
      <c r="B11746"/>
    </row>
    <row r="11747" spans="1:2" ht="15">
      <c r="A11747"/>
      <c r="B11747"/>
    </row>
    <row r="11748" spans="1:2" ht="15">
      <c r="A11748"/>
      <c r="B11748"/>
    </row>
    <row r="11749" spans="1:2" ht="15">
      <c r="A11749"/>
      <c r="B11749"/>
    </row>
    <row r="11750" spans="1:2" ht="15">
      <c r="A11750"/>
      <c r="B11750"/>
    </row>
    <row r="11751" spans="1:2" ht="15">
      <c r="A11751"/>
      <c r="B11751"/>
    </row>
    <row r="11752" spans="1:2" ht="15">
      <c r="A11752"/>
      <c r="B11752"/>
    </row>
    <row r="11753" spans="1:2" ht="15">
      <c r="A11753"/>
      <c r="B11753"/>
    </row>
    <row r="11754" spans="1:2" ht="15">
      <c r="A11754"/>
      <c r="B11754"/>
    </row>
    <row r="11755" spans="1:2" ht="15">
      <c r="A11755"/>
      <c r="B11755"/>
    </row>
    <row r="11756" spans="1:2" ht="15">
      <c r="A11756"/>
      <c r="B11756"/>
    </row>
    <row r="11757" spans="1:2" ht="15">
      <c r="A11757"/>
      <c r="B11757"/>
    </row>
    <row r="11758" spans="1:2" ht="15">
      <c r="A11758"/>
      <c r="B11758"/>
    </row>
    <row r="11759" spans="1:2" ht="15">
      <c r="A11759"/>
      <c r="B11759"/>
    </row>
    <row r="11760" spans="1:2" ht="15">
      <c r="A11760"/>
      <c r="B11760"/>
    </row>
    <row r="11761" spans="1:2" ht="15">
      <c r="A11761"/>
      <c r="B11761"/>
    </row>
    <row r="11762" spans="1:2" ht="15">
      <c r="A11762"/>
      <c r="B11762"/>
    </row>
    <row r="11763" spans="1:2" ht="15">
      <c r="A11763"/>
      <c r="B11763"/>
    </row>
    <row r="11764" spans="1:2" ht="15">
      <c r="A11764"/>
      <c r="B11764"/>
    </row>
    <row r="11765" spans="1:2" ht="15">
      <c r="A11765"/>
      <c r="B11765"/>
    </row>
    <row r="11766" spans="1:2" ht="15">
      <c r="A11766"/>
      <c r="B11766"/>
    </row>
    <row r="11767" spans="1:2" ht="15">
      <c r="A11767"/>
      <c r="B11767"/>
    </row>
    <row r="11768" spans="1:2" ht="15">
      <c r="A11768"/>
      <c r="B11768"/>
    </row>
    <row r="11769" spans="1:2" ht="15">
      <c r="A11769"/>
      <c r="B11769"/>
    </row>
    <row r="11770" spans="1:2" ht="15">
      <c r="A11770"/>
      <c r="B11770"/>
    </row>
    <row r="11771" spans="1:2" ht="15">
      <c r="A11771"/>
      <c r="B11771"/>
    </row>
    <row r="11772" spans="1:2" ht="15">
      <c r="A11772"/>
      <c r="B11772"/>
    </row>
    <row r="11773" spans="1:2" ht="15">
      <c r="A11773"/>
      <c r="B11773"/>
    </row>
    <row r="11774" spans="1:2" ht="15">
      <c r="A11774"/>
      <c r="B11774"/>
    </row>
    <row r="11775" spans="1:2" ht="15">
      <c r="A11775"/>
      <c r="B11775"/>
    </row>
    <row r="11776" spans="1:2" ht="15">
      <c r="A11776"/>
      <c r="B11776"/>
    </row>
    <row r="11777" spans="1:2" ht="15">
      <c r="A11777"/>
      <c r="B11777"/>
    </row>
    <row r="11778" spans="1:2" ht="15">
      <c r="A11778"/>
      <c r="B11778"/>
    </row>
    <row r="11779" spans="1:2" ht="15">
      <c r="A11779"/>
      <c r="B11779"/>
    </row>
    <row r="11780" spans="1:2" ht="15">
      <c r="A11780"/>
      <c r="B11780"/>
    </row>
    <row r="11781" spans="1:2" ht="15">
      <c r="A11781"/>
      <c r="B11781"/>
    </row>
    <row r="11782" spans="1:2" ht="15">
      <c r="A11782"/>
      <c r="B11782"/>
    </row>
    <row r="11783" spans="1:2" ht="15">
      <c r="A11783"/>
      <c r="B11783"/>
    </row>
    <row r="11784" spans="1:2" ht="15">
      <c r="A11784"/>
      <c r="B11784"/>
    </row>
    <row r="11785" spans="1:2" ht="15">
      <c r="A11785"/>
      <c r="B11785"/>
    </row>
    <row r="11786" spans="1:2" ht="15">
      <c r="A11786"/>
      <c r="B11786"/>
    </row>
    <row r="11787" spans="1:2" ht="15">
      <c r="A11787"/>
      <c r="B11787"/>
    </row>
    <row r="11788" spans="1:2" ht="15">
      <c r="A11788"/>
      <c r="B11788"/>
    </row>
    <row r="11789" spans="1:2" ht="15">
      <c r="A11789"/>
      <c r="B11789"/>
    </row>
    <row r="11790" spans="1:2" ht="15">
      <c r="A11790"/>
      <c r="B11790"/>
    </row>
    <row r="11791" spans="1:2" ht="15">
      <c r="A11791"/>
      <c r="B11791"/>
    </row>
    <row r="11792" spans="1:2" ht="15">
      <c r="A11792"/>
      <c r="B11792"/>
    </row>
    <row r="11793" spans="1:2" ht="15">
      <c r="A11793"/>
      <c r="B11793"/>
    </row>
    <row r="11794" spans="1:2" ht="15">
      <c r="A11794"/>
      <c r="B11794"/>
    </row>
    <row r="11795" spans="1:2" ht="15">
      <c r="A11795"/>
      <c r="B11795"/>
    </row>
    <row r="11796" spans="1:2" ht="15">
      <c r="A11796"/>
      <c r="B11796"/>
    </row>
    <row r="11797" spans="1:2" ht="15">
      <c r="A11797"/>
      <c r="B11797"/>
    </row>
    <row r="11798" spans="1:2" ht="15">
      <c r="A11798"/>
      <c r="B11798"/>
    </row>
    <row r="11799" spans="1:2" ht="15">
      <c r="A11799"/>
      <c r="B11799"/>
    </row>
    <row r="11800" spans="1:2" ht="15">
      <c r="A11800"/>
      <c r="B11800"/>
    </row>
    <row r="11801" spans="1:2" ht="15">
      <c r="A11801"/>
      <c r="B11801"/>
    </row>
    <row r="11802" spans="1:2" ht="15">
      <c r="A11802"/>
      <c r="B11802"/>
    </row>
    <row r="11803" spans="1:2" ht="15">
      <c r="A11803"/>
      <c r="B11803"/>
    </row>
    <row r="11804" spans="1:2" ht="15">
      <c r="A11804"/>
      <c r="B11804"/>
    </row>
    <row r="11805" spans="1:2" ht="15">
      <c r="A11805"/>
      <c r="B11805"/>
    </row>
    <row r="11806" spans="1:2" ht="15">
      <c r="A11806"/>
      <c r="B11806"/>
    </row>
    <row r="11807" spans="1:2" ht="15">
      <c r="A11807"/>
      <c r="B11807"/>
    </row>
    <row r="11808" spans="1:2" ht="15">
      <c r="A11808"/>
      <c r="B11808"/>
    </row>
    <row r="11809" spans="1:2" ht="15">
      <c r="A11809"/>
      <c r="B11809"/>
    </row>
    <row r="11810" spans="1:2" ht="15">
      <c r="A11810"/>
      <c r="B11810"/>
    </row>
    <row r="11811" spans="1:2" ht="15">
      <c r="A11811"/>
      <c r="B11811"/>
    </row>
    <row r="11812" spans="1:2" ht="15">
      <c r="A11812"/>
      <c r="B11812"/>
    </row>
    <row r="11813" spans="1:2" ht="15">
      <c r="A11813"/>
      <c r="B11813"/>
    </row>
    <row r="11814" spans="1:2" ht="15">
      <c r="A11814"/>
      <c r="B11814"/>
    </row>
    <row r="11815" spans="1:2" ht="15">
      <c r="A11815"/>
      <c r="B11815"/>
    </row>
    <row r="11816" spans="1:2" ht="15">
      <c r="A11816"/>
      <c r="B11816"/>
    </row>
    <row r="11817" spans="1:2" ht="15">
      <c r="A11817"/>
      <c r="B11817"/>
    </row>
    <row r="11818" spans="1:2" ht="15">
      <c r="A11818"/>
      <c r="B11818"/>
    </row>
    <row r="11819" spans="1:2" ht="15">
      <c r="A11819"/>
      <c r="B11819"/>
    </row>
    <row r="11820" spans="1:2" ht="15">
      <c r="A11820"/>
      <c r="B11820"/>
    </row>
    <row r="11821" spans="1:2" ht="15">
      <c r="A11821"/>
      <c r="B11821"/>
    </row>
    <row r="11822" spans="1:2" ht="15">
      <c r="A11822"/>
      <c r="B11822"/>
    </row>
    <row r="11823" spans="1:2" ht="15">
      <c r="A11823"/>
      <c r="B11823"/>
    </row>
    <row r="11824" spans="1:2" ht="15">
      <c r="A11824"/>
      <c r="B11824"/>
    </row>
    <row r="11825" spans="1:2" ht="15">
      <c r="A11825"/>
      <c r="B11825"/>
    </row>
    <row r="11826" spans="1:2" ht="15">
      <c r="A11826"/>
      <c r="B11826"/>
    </row>
    <row r="11827" spans="1:2" ht="15">
      <c r="A11827"/>
      <c r="B11827"/>
    </row>
    <row r="11828" spans="1:2" ht="15">
      <c r="A11828"/>
      <c r="B11828"/>
    </row>
    <row r="11829" spans="1:2" ht="15">
      <c r="A11829"/>
      <c r="B11829"/>
    </row>
    <row r="11830" spans="1:2" ht="15">
      <c r="A11830"/>
      <c r="B11830"/>
    </row>
    <row r="11831" spans="1:2" ht="15">
      <c r="A11831"/>
      <c r="B11831"/>
    </row>
    <row r="11832" spans="1:2" ht="15">
      <c r="A11832"/>
      <c r="B11832"/>
    </row>
    <row r="11833" spans="1:2" ht="15">
      <c r="A11833"/>
      <c r="B11833"/>
    </row>
    <row r="11834" spans="1:2" ht="15">
      <c r="A11834"/>
      <c r="B11834"/>
    </row>
    <row r="11835" spans="1:2" ht="15">
      <c r="A11835"/>
      <c r="B11835"/>
    </row>
    <row r="11836" spans="1:2" ht="15">
      <c r="A11836"/>
      <c r="B11836"/>
    </row>
    <row r="11837" spans="1:2" ht="15">
      <c r="A11837"/>
      <c r="B11837"/>
    </row>
    <row r="11838" spans="1:2" ht="15">
      <c r="A11838"/>
      <c r="B11838"/>
    </row>
    <row r="11839" spans="1:2" ht="15">
      <c r="A11839"/>
      <c r="B11839"/>
    </row>
    <row r="11840" spans="1:2" ht="15">
      <c r="A11840"/>
      <c r="B11840"/>
    </row>
    <row r="11841" spans="1:2" ht="15">
      <c r="A11841"/>
      <c r="B11841"/>
    </row>
    <row r="11842" spans="1:2" ht="15">
      <c r="A11842"/>
      <c r="B11842"/>
    </row>
    <row r="11843" spans="1:2" ht="15">
      <c r="A11843"/>
      <c r="B11843"/>
    </row>
    <row r="11844" spans="1:2" ht="15">
      <c r="A11844"/>
      <c r="B11844"/>
    </row>
    <row r="11845" spans="1:2" ht="15">
      <c r="A11845"/>
      <c r="B11845"/>
    </row>
    <row r="11846" spans="1:2" ht="15">
      <c r="A11846"/>
      <c r="B11846"/>
    </row>
    <row r="11847" spans="1:2" ht="15">
      <c r="A11847"/>
      <c r="B11847"/>
    </row>
    <row r="11848" spans="1:2" ht="15">
      <c r="A11848"/>
      <c r="B11848"/>
    </row>
    <row r="11849" spans="1:2" ht="15">
      <c r="A11849"/>
      <c r="B11849"/>
    </row>
    <row r="11850" spans="1:2" ht="15">
      <c r="A11850"/>
      <c r="B11850"/>
    </row>
    <row r="11851" spans="1:2" ht="15">
      <c r="A11851"/>
      <c r="B11851"/>
    </row>
    <row r="11852" spans="1:2" ht="15">
      <c r="A11852"/>
      <c r="B11852"/>
    </row>
    <row r="11853" spans="1:2" ht="15">
      <c r="A11853"/>
      <c r="B11853"/>
    </row>
    <row r="11854" spans="1:2" ht="15">
      <c r="A11854"/>
      <c r="B11854"/>
    </row>
    <row r="11855" spans="1:2" ht="15">
      <c r="A11855"/>
      <c r="B11855"/>
    </row>
    <row r="11856" spans="1:2" ht="15">
      <c r="A11856"/>
      <c r="B11856"/>
    </row>
    <row r="11857" spans="1:2" ht="15">
      <c r="A11857"/>
      <c r="B11857"/>
    </row>
    <row r="11858" spans="1:2" ht="15">
      <c r="A11858"/>
      <c r="B11858"/>
    </row>
    <row r="11859" spans="1:2" ht="15">
      <c r="A11859"/>
      <c r="B11859"/>
    </row>
    <row r="11860" spans="1:2" ht="15">
      <c r="A11860"/>
      <c r="B11860"/>
    </row>
    <row r="11861" spans="1:2" ht="15">
      <c r="A11861"/>
      <c r="B11861"/>
    </row>
    <row r="11862" spans="1:2" ht="15">
      <c r="A11862"/>
      <c r="B11862"/>
    </row>
    <row r="11863" spans="1:2" ht="15">
      <c r="A11863"/>
      <c r="B11863"/>
    </row>
    <row r="11864" spans="1:2" ht="15">
      <c r="A11864"/>
      <c r="B11864"/>
    </row>
    <row r="11865" spans="1:2" ht="15">
      <c r="A11865"/>
      <c r="B11865"/>
    </row>
    <row r="11866" spans="1:2" ht="15">
      <c r="A11866"/>
      <c r="B11866"/>
    </row>
    <row r="11867" spans="1:2" ht="15">
      <c r="A11867"/>
      <c r="B11867"/>
    </row>
    <row r="11868" spans="1:2" ht="15">
      <c r="A11868"/>
      <c r="B11868"/>
    </row>
    <row r="11869" spans="1:2" ht="15">
      <c r="A11869"/>
      <c r="B11869"/>
    </row>
    <row r="11870" spans="1:2" ht="15">
      <c r="A11870"/>
      <c r="B11870"/>
    </row>
    <row r="11871" spans="1:2" ht="15">
      <c r="A11871"/>
      <c r="B11871"/>
    </row>
    <row r="11872" spans="1:2" ht="15">
      <c r="A11872"/>
      <c r="B11872"/>
    </row>
    <row r="11873" spans="1:2" ht="15">
      <c r="A11873"/>
      <c r="B11873"/>
    </row>
    <row r="11874" spans="1:2" ht="15">
      <c r="A11874"/>
      <c r="B11874"/>
    </row>
    <row r="11875" spans="1:2" ht="15">
      <c r="A11875"/>
      <c r="B11875"/>
    </row>
    <row r="11876" spans="1:2" ht="15">
      <c r="A11876"/>
      <c r="B11876"/>
    </row>
    <row r="11877" spans="1:2" ht="15">
      <c r="A11877"/>
      <c r="B11877"/>
    </row>
    <row r="11878" spans="1:2" ht="15">
      <c r="A11878"/>
      <c r="B11878"/>
    </row>
    <row r="11879" spans="1:2" ht="15">
      <c r="A11879"/>
      <c r="B11879"/>
    </row>
    <row r="11880" spans="1:2" ht="15">
      <c r="A11880"/>
      <c r="B11880"/>
    </row>
    <row r="11881" spans="1:2" ht="15">
      <c r="A11881"/>
      <c r="B11881"/>
    </row>
    <row r="11882" spans="1:2" ht="15">
      <c r="A11882"/>
      <c r="B11882"/>
    </row>
    <row r="11883" spans="1:2" ht="15">
      <c r="A11883"/>
      <c r="B11883"/>
    </row>
    <row r="11884" spans="1:2" ht="15">
      <c r="A11884"/>
      <c r="B11884"/>
    </row>
    <row r="11885" spans="1:2" ht="15">
      <c r="A11885"/>
      <c r="B11885"/>
    </row>
    <row r="11886" spans="1:2" ht="15">
      <c r="A11886"/>
      <c r="B11886"/>
    </row>
    <row r="11887" spans="1:2" ht="15">
      <c r="A11887"/>
      <c r="B11887"/>
    </row>
    <row r="11888" spans="1:2" ht="15">
      <c r="A11888"/>
      <c r="B11888"/>
    </row>
    <row r="11889" spans="1:2" ht="15">
      <c r="A11889"/>
      <c r="B11889"/>
    </row>
    <row r="11890" spans="1:2" ht="15">
      <c r="A11890"/>
      <c r="B11890"/>
    </row>
    <row r="11891" spans="1:2" ht="15">
      <c r="A11891"/>
      <c r="B11891"/>
    </row>
    <row r="11892" spans="1:2" ht="15">
      <c r="A11892"/>
      <c r="B11892"/>
    </row>
    <row r="11893" spans="1:2" ht="15">
      <c r="A11893"/>
      <c r="B11893"/>
    </row>
    <row r="11894" spans="1:2" ht="15">
      <c r="A11894"/>
      <c r="B11894"/>
    </row>
    <row r="11895" spans="1:2" ht="15">
      <c r="A11895"/>
      <c r="B11895"/>
    </row>
    <row r="11896" spans="1:2" ht="15">
      <c r="A11896"/>
      <c r="B11896"/>
    </row>
    <row r="11897" spans="1:2" ht="15">
      <c r="A11897"/>
      <c r="B11897"/>
    </row>
    <row r="11898" spans="1:2" ht="15">
      <c r="A11898"/>
      <c r="B11898"/>
    </row>
    <row r="11899" spans="1:2" ht="15">
      <c r="A11899"/>
      <c r="B11899"/>
    </row>
    <row r="11900" spans="1:2" ht="15">
      <c r="A11900"/>
      <c r="B11900"/>
    </row>
    <row r="11901" spans="1:2" ht="15">
      <c r="A11901"/>
      <c r="B11901"/>
    </row>
    <row r="11902" spans="1:2" ht="15">
      <c r="A11902"/>
      <c r="B11902"/>
    </row>
    <row r="11903" spans="1:2" ht="15">
      <c r="A11903"/>
      <c r="B11903"/>
    </row>
    <row r="11904" spans="1:2" ht="15">
      <c r="A11904"/>
      <c r="B11904"/>
    </row>
    <row r="11905" spans="1:2" ht="15">
      <c r="A11905"/>
      <c r="B11905"/>
    </row>
    <row r="11906" spans="1:2" ht="15">
      <c r="A11906"/>
      <c r="B11906"/>
    </row>
    <row r="11907" spans="1:2" ht="15">
      <c r="A11907"/>
      <c r="B11907"/>
    </row>
    <row r="11908" spans="1:2" ht="15">
      <c r="A11908"/>
      <c r="B11908"/>
    </row>
    <row r="11909" spans="1:2" ht="15">
      <c r="A11909"/>
      <c r="B11909"/>
    </row>
    <row r="11910" spans="1:2" ht="15">
      <c r="A11910"/>
      <c r="B11910"/>
    </row>
    <row r="11911" spans="1:2" ht="15">
      <c r="A11911"/>
      <c r="B11911"/>
    </row>
    <row r="11912" spans="1:2" ht="15">
      <c r="A11912"/>
      <c r="B11912"/>
    </row>
    <row r="11913" spans="1:2" ht="15">
      <c r="A11913"/>
      <c r="B11913"/>
    </row>
    <row r="11914" spans="1:2" ht="15">
      <c r="A11914"/>
      <c r="B11914"/>
    </row>
    <row r="11915" spans="1:2" ht="15">
      <c r="A11915"/>
      <c r="B11915"/>
    </row>
    <row r="11916" spans="1:2" ht="15">
      <c r="A11916"/>
      <c r="B11916"/>
    </row>
    <row r="11917" spans="1:2" ht="15">
      <c r="A11917"/>
      <c r="B11917"/>
    </row>
    <row r="11918" spans="1:2" ht="15">
      <c r="A11918"/>
      <c r="B11918"/>
    </row>
    <row r="11919" spans="1:2" ht="15">
      <c r="A11919"/>
      <c r="B11919"/>
    </row>
    <row r="11920" spans="1:2" ht="15">
      <c r="A11920"/>
      <c r="B11920"/>
    </row>
    <row r="11921" spans="1:2" ht="15">
      <c r="A11921"/>
      <c r="B11921"/>
    </row>
    <row r="11922" spans="1:2" ht="15">
      <c r="A11922"/>
      <c r="B11922"/>
    </row>
    <row r="11923" spans="1:2" ht="15">
      <c r="A11923"/>
      <c r="B11923"/>
    </row>
    <row r="11924" spans="1:2" ht="15">
      <c r="A11924"/>
      <c r="B11924"/>
    </row>
    <row r="11925" spans="1:2" ht="15">
      <c r="A11925"/>
      <c r="B11925"/>
    </row>
    <row r="11926" spans="1:2" ht="15">
      <c r="A11926"/>
      <c r="B11926"/>
    </row>
    <row r="11927" spans="1:2" ht="15">
      <c r="A11927"/>
      <c r="B11927"/>
    </row>
    <row r="11928" spans="1:2" ht="15">
      <c r="A11928"/>
      <c r="B11928"/>
    </row>
    <row r="11929" spans="1:2" ht="15">
      <c r="A11929"/>
      <c r="B11929"/>
    </row>
    <row r="11930" spans="1:2" ht="15">
      <c r="A11930"/>
      <c r="B11930"/>
    </row>
    <row r="11931" spans="1:2" ht="15">
      <c r="A11931"/>
      <c r="B11931"/>
    </row>
    <row r="11932" spans="1:2" ht="15">
      <c r="A11932"/>
      <c r="B11932"/>
    </row>
    <row r="11933" spans="1:2" ht="15">
      <c r="A11933"/>
      <c r="B11933"/>
    </row>
    <row r="11934" spans="1:2" ht="15">
      <c r="A11934"/>
      <c r="B11934"/>
    </row>
    <row r="11935" spans="1:2" ht="15">
      <c r="A11935"/>
      <c r="B11935"/>
    </row>
    <row r="11936" spans="1:2" ht="15">
      <c r="A11936"/>
      <c r="B11936"/>
    </row>
    <row r="11937" spans="1:2" ht="15">
      <c r="A11937"/>
      <c r="B11937"/>
    </row>
    <row r="11938" spans="1:2" ht="15">
      <c r="A11938"/>
      <c r="B11938"/>
    </row>
    <row r="11939" spans="1:2" ht="15">
      <c r="A11939"/>
      <c r="B11939"/>
    </row>
    <row r="11940" spans="1:2" ht="15">
      <c r="A11940"/>
      <c r="B11940"/>
    </row>
    <row r="11941" spans="1:2" ht="15">
      <c r="A11941"/>
      <c r="B11941"/>
    </row>
    <row r="11942" spans="1:2" ht="15">
      <c r="A11942"/>
      <c r="B11942"/>
    </row>
    <row r="11943" spans="1:2" ht="15">
      <c r="A11943"/>
      <c r="B11943"/>
    </row>
    <row r="11944" spans="1:2" ht="15">
      <c r="A11944"/>
      <c r="B11944"/>
    </row>
    <row r="11945" spans="1:2" ht="15">
      <c r="A11945"/>
      <c r="B11945"/>
    </row>
    <row r="11946" spans="1:2" ht="15">
      <c r="A11946"/>
      <c r="B11946"/>
    </row>
    <row r="11947" spans="1:2" ht="15">
      <c r="A11947"/>
      <c r="B11947"/>
    </row>
    <row r="11948" spans="1:2" ht="15">
      <c r="A11948"/>
      <c r="B11948"/>
    </row>
    <row r="11949" spans="1:2" ht="15">
      <c r="A11949"/>
      <c r="B11949"/>
    </row>
    <row r="11950" spans="1:2" ht="15">
      <c r="A11950"/>
      <c r="B11950"/>
    </row>
    <row r="11951" spans="1:2" ht="15">
      <c r="A11951"/>
      <c r="B11951"/>
    </row>
    <row r="11952" spans="1:2" ht="15">
      <c r="A11952"/>
      <c r="B11952"/>
    </row>
    <row r="11953" spans="1:2" ht="15">
      <c r="A11953"/>
      <c r="B11953"/>
    </row>
    <row r="11954" spans="1:2" ht="15">
      <c r="A11954"/>
      <c r="B11954"/>
    </row>
    <row r="11955" spans="1:2" ht="15">
      <c r="A11955"/>
      <c r="B11955"/>
    </row>
    <row r="11956" spans="1:2" ht="15">
      <c r="A11956"/>
      <c r="B11956"/>
    </row>
    <row r="11957" spans="1:2" ht="15">
      <c r="A11957"/>
      <c r="B11957"/>
    </row>
    <row r="11958" spans="1:2" ht="15">
      <c r="A11958"/>
      <c r="B11958"/>
    </row>
    <row r="11959" spans="1:2" ht="15">
      <c r="A11959"/>
      <c r="B11959"/>
    </row>
    <row r="11960" spans="1:2" ht="15">
      <c r="A11960"/>
      <c r="B11960"/>
    </row>
    <row r="11961" spans="1:2" ht="15">
      <c r="A11961"/>
      <c r="B11961"/>
    </row>
    <row r="11962" spans="1:2" ht="15">
      <c r="A11962"/>
      <c r="B11962"/>
    </row>
    <row r="11963" spans="1:2" ht="15">
      <c r="A11963"/>
      <c r="B11963"/>
    </row>
    <row r="11964" spans="1:2" ht="15">
      <c r="A11964"/>
      <c r="B11964"/>
    </row>
    <row r="11965" spans="1:2" ht="15">
      <c r="A11965"/>
      <c r="B11965"/>
    </row>
    <row r="11966" spans="1:2" ht="15">
      <c r="A11966"/>
      <c r="B11966"/>
    </row>
    <row r="11967" spans="1:2" ht="15">
      <c r="A11967"/>
      <c r="B11967"/>
    </row>
    <row r="11968" spans="1:2" ht="15">
      <c r="A11968"/>
      <c r="B11968"/>
    </row>
    <row r="11969" spans="1:2" ht="15">
      <c r="A11969"/>
      <c r="B11969"/>
    </row>
    <row r="11970" spans="1:2" ht="15">
      <c r="A11970"/>
      <c r="B11970"/>
    </row>
    <row r="11971" spans="1:2" ht="15">
      <c r="A11971"/>
      <c r="B11971"/>
    </row>
    <row r="11972" spans="1:2" ht="15">
      <c r="A11972"/>
      <c r="B11972"/>
    </row>
    <row r="11973" spans="1:2" ht="15">
      <c r="A11973"/>
      <c r="B11973"/>
    </row>
    <row r="11974" spans="1:2" ht="15">
      <c r="A11974"/>
      <c r="B11974"/>
    </row>
    <row r="11975" spans="1:2" ht="15">
      <c r="A11975"/>
      <c r="B11975"/>
    </row>
    <row r="11976" spans="1:2" ht="15">
      <c r="A11976"/>
      <c r="B11976"/>
    </row>
    <row r="11977" spans="1:2" ht="15">
      <c r="A11977"/>
      <c r="B11977"/>
    </row>
    <row r="11978" spans="1:2" ht="15">
      <c r="A11978"/>
      <c r="B11978"/>
    </row>
    <row r="11979" spans="1:2" ht="15">
      <c r="A11979"/>
      <c r="B11979"/>
    </row>
    <row r="11980" spans="1:2" ht="15">
      <c r="A11980"/>
      <c r="B11980"/>
    </row>
    <row r="11981" spans="1:2" ht="15">
      <c r="A11981"/>
      <c r="B11981"/>
    </row>
    <row r="11982" spans="1:2" ht="15">
      <c r="A11982"/>
      <c r="B11982"/>
    </row>
    <row r="11983" spans="1:2" ht="15">
      <c r="A11983"/>
      <c r="B11983"/>
    </row>
    <row r="11984" spans="1:2" ht="15">
      <c r="A11984"/>
      <c r="B11984"/>
    </row>
    <row r="11985" spans="1:2" ht="15">
      <c r="A11985"/>
      <c r="B11985"/>
    </row>
    <row r="11986" spans="1:2" ht="15">
      <c r="A11986"/>
      <c r="B11986"/>
    </row>
    <row r="11987" spans="1:2" ht="15">
      <c r="A11987"/>
      <c r="B11987"/>
    </row>
    <row r="11988" spans="1:2" ht="15">
      <c r="A11988"/>
      <c r="B11988"/>
    </row>
    <row r="11989" spans="1:2" ht="15">
      <c r="A11989"/>
      <c r="B11989"/>
    </row>
    <row r="11990" spans="1:2" ht="15">
      <c r="A11990"/>
      <c r="B11990"/>
    </row>
    <row r="11991" spans="1:2" ht="15">
      <c r="A11991"/>
      <c r="B11991"/>
    </row>
    <row r="11992" spans="1:2" ht="15">
      <c r="A11992"/>
      <c r="B11992"/>
    </row>
    <row r="11993" spans="1:2" ht="15">
      <c r="A11993"/>
      <c r="B11993"/>
    </row>
    <row r="11994" spans="1:2" ht="15">
      <c r="A11994"/>
      <c r="B11994"/>
    </row>
    <row r="11995" spans="1:2" ht="15">
      <c r="A11995"/>
      <c r="B11995"/>
    </row>
    <row r="11996" spans="1:2" ht="15">
      <c r="A11996"/>
      <c r="B11996"/>
    </row>
    <row r="11997" spans="1:2" ht="15">
      <c r="A11997"/>
      <c r="B11997"/>
    </row>
    <row r="11998" spans="1:2" ht="15">
      <c r="A11998"/>
      <c r="B11998"/>
    </row>
    <row r="11999" spans="1:2" ht="15">
      <c r="A11999"/>
      <c r="B11999"/>
    </row>
    <row r="12000" spans="1:2" ht="15">
      <c r="A12000"/>
      <c r="B12000"/>
    </row>
    <row r="12001" spans="1:2" ht="15">
      <c r="A12001"/>
      <c r="B12001"/>
    </row>
    <row r="12002" spans="1:2" ht="15">
      <c r="A12002"/>
      <c r="B12002"/>
    </row>
    <row r="12003" spans="1:2" ht="15">
      <c r="A12003"/>
      <c r="B12003"/>
    </row>
    <row r="12004" spans="1:2" ht="15">
      <c r="A12004"/>
      <c r="B12004"/>
    </row>
    <row r="12005" spans="1:2" ht="15">
      <c r="A12005"/>
      <c r="B12005"/>
    </row>
    <row r="12006" spans="1:2" ht="15">
      <c r="A12006"/>
      <c r="B12006"/>
    </row>
    <row r="12007" spans="1:2" ht="15">
      <c r="A12007"/>
      <c r="B12007"/>
    </row>
    <row r="12008" spans="1:2" ht="15">
      <c r="A12008"/>
      <c r="B12008"/>
    </row>
    <row r="12009" spans="1:2" ht="15">
      <c r="A12009"/>
      <c r="B12009"/>
    </row>
    <row r="12010" spans="1:2" ht="15">
      <c r="A12010"/>
      <c r="B12010"/>
    </row>
    <row r="12011" spans="1:2" ht="15">
      <c r="A12011"/>
      <c r="B12011"/>
    </row>
    <row r="12012" spans="1:2" ht="15">
      <c r="A12012"/>
      <c r="B12012"/>
    </row>
    <row r="12013" spans="1:2" ht="15">
      <c r="A12013"/>
      <c r="B12013"/>
    </row>
    <row r="12014" spans="1:2" ht="15">
      <c r="A12014"/>
      <c r="B12014"/>
    </row>
    <row r="12015" spans="1:2" ht="15">
      <c r="A12015"/>
      <c r="B12015"/>
    </row>
    <row r="12016" spans="1:2" ht="15">
      <c r="A12016"/>
      <c r="B12016"/>
    </row>
    <row r="12017" spans="1:2" ht="15">
      <c r="A12017"/>
      <c r="B12017"/>
    </row>
    <row r="12018" spans="1:2" ht="15">
      <c r="A12018"/>
      <c r="B12018"/>
    </row>
    <row r="12019" spans="1:2" ht="15">
      <c r="A12019"/>
      <c r="B12019"/>
    </row>
    <row r="12020" spans="1:2" ht="15">
      <c r="A12020"/>
      <c r="B12020"/>
    </row>
    <row r="12021" spans="1:2" ht="15">
      <c r="A12021"/>
      <c r="B12021"/>
    </row>
    <row r="12022" spans="1:2" ht="15">
      <c r="A12022"/>
      <c r="B12022"/>
    </row>
    <row r="12023" spans="1:2" ht="15">
      <c r="A12023"/>
      <c r="B12023"/>
    </row>
    <row r="12024" spans="1:2" ht="15">
      <c r="A12024"/>
      <c r="B12024"/>
    </row>
    <row r="12025" spans="1:2" ht="15">
      <c r="A12025"/>
      <c r="B12025"/>
    </row>
    <row r="12026" spans="1:2" ht="15">
      <c r="A12026"/>
      <c r="B12026"/>
    </row>
    <row r="12027" spans="1:2" ht="15">
      <c r="A12027"/>
      <c r="B12027"/>
    </row>
    <row r="12028" spans="1:2" ht="15">
      <c r="A12028"/>
      <c r="B12028"/>
    </row>
    <row r="12029" spans="1:2" ht="15">
      <c r="A12029"/>
      <c r="B12029"/>
    </row>
    <row r="12030" spans="1:2" ht="15">
      <c r="A12030"/>
      <c r="B12030"/>
    </row>
    <row r="12031" spans="1:2" ht="15">
      <c r="A12031"/>
      <c r="B12031"/>
    </row>
    <row r="12032" spans="1:2" ht="15">
      <c r="A12032"/>
      <c r="B12032"/>
    </row>
    <row r="12033" spans="1:2" ht="15">
      <c r="A12033"/>
      <c r="B12033"/>
    </row>
    <row r="12034" spans="1:2" ht="15">
      <c r="A12034"/>
      <c r="B12034"/>
    </row>
    <row r="12035" spans="1:2" ht="15">
      <c r="A12035"/>
      <c r="B12035"/>
    </row>
    <row r="12036" spans="1:2" ht="15">
      <c r="A12036"/>
      <c r="B12036"/>
    </row>
    <row r="12037" spans="1:2" ht="15">
      <c r="A12037"/>
      <c r="B12037"/>
    </row>
    <row r="12038" spans="1:2" ht="15">
      <c r="A12038"/>
      <c r="B12038"/>
    </row>
    <row r="12039" spans="1:2" ht="15">
      <c r="A12039"/>
      <c r="B12039"/>
    </row>
    <row r="12040" spans="1:2" ht="15">
      <c r="A12040"/>
      <c r="B12040"/>
    </row>
    <row r="12041" spans="1:2" ht="15">
      <c r="A12041"/>
      <c r="B12041"/>
    </row>
    <row r="12042" spans="1:2" ht="15">
      <c r="A12042"/>
      <c r="B12042"/>
    </row>
    <row r="12043" spans="1:2" ht="15">
      <c r="A12043"/>
      <c r="B12043"/>
    </row>
    <row r="12044" spans="1:2" ht="15">
      <c r="A12044"/>
      <c r="B12044"/>
    </row>
    <row r="12045" spans="1:2" ht="15">
      <c r="A12045"/>
      <c r="B12045"/>
    </row>
    <row r="12046" spans="1:2" ht="15">
      <c r="A12046"/>
      <c r="B12046"/>
    </row>
    <row r="12047" spans="1:2" ht="15">
      <c r="A12047"/>
      <c r="B12047"/>
    </row>
    <row r="12048" spans="1:2" ht="15">
      <c r="A12048"/>
      <c r="B12048"/>
    </row>
    <row r="12049" spans="1:2" ht="15">
      <c r="A12049"/>
      <c r="B12049"/>
    </row>
    <row r="12050" spans="1:2" ht="15">
      <c r="A12050"/>
      <c r="B12050"/>
    </row>
    <row r="12051" spans="1:2" ht="15">
      <c r="A12051"/>
      <c r="B12051"/>
    </row>
    <row r="12052" spans="1:2" ht="15">
      <c r="A12052"/>
      <c r="B12052"/>
    </row>
    <row r="12053" spans="1:2" ht="15">
      <c r="A12053"/>
      <c r="B12053"/>
    </row>
    <row r="12054" spans="1:2" ht="15">
      <c r="A12054"/>
      <c r="B12054"/>
    </row>
    <row r="12055" spans="1:2" ht="15">
      <c r="A12055"/>
      <c r="B12055"/>
    </row>
    <row r="12056" spans="1:2" ht="15">
      <c r="A12056"/>
      <c r="B12056"/>
    </row>
    <row r="12057" spans="1:2" ht="15">
      <c r="A12057"/>
      <c r="B12057"/>
    </row>
    <row r="12058" spans="1:2" ht="15">
      <c r="A12058"/>
      <c r="B12058"/>
    </row>
    <row r="12059" spans="1:2" ht="15">
      <c r="A12059"/>
      <c r="B12059"/>
    </row>
    <row r="12060" spans="1:2" ht="15">
      <c r="A12060"/>
      <c r="B12060"/>
    </row>
    <row r="12061" spans="1:2" ht="15">
      <c r="A12061"/>
      <c r="B12061"/>
    </row>
    <row r="12062" spans="1:2" ht="15">
      <c r="A12062"/>
      <c r="B12062"/>
    </row>
    <row r="12063" spans="1:2" ht="15">
      <c r="A12063"/>
      <c r="B12063"/>
    </row>
    <row r="12064" spans="1:2" ht="15">
      <c r="A12064"/>
      <c r="B12064"/>
    </row>
    <row r="12065" spans="1:2" ht="15">
      <c r="A12065"/>
      <c r="B12065"/>
    </row>
    <row r="12066" spans="1:2" ht="15">
      <c r="A12066"/>
      <c r="B12066"/>
    </row>
    <row r="12067" spans="1:2" ht="15">
      <c r="A12067"/>
      <c r="B12067"/>
    </row>
    <row r="12068" spans="1:2" ht="15">
      <c r="A12068"/>
      <c r="B12068"/>
    </row>
    <row r="12069" spans="1:2" ht="15">
      <c r="A12069"/>
      <c r="B12069"/>
    </row>
    <row r="12070" spans="1:2" ht="15">
      <c r="A12070"/>
      <c r="B12070"/>
    </row>
    <row r="12071" spans="1:2" ht="15">
      <c r="A12071"/>
      <c r="B12071"/>
    </row>
    <row r="12072" spans="1:2" ht="15">
      <c r="A12072"/>
      <c r="B12072"/>
    </row>
    <row r="12073" spans="1:2" ht="15">
      <c r="A12073"/>
      <c r="B12073"/>
    </row>
    <row r="12074" spans="1:2" ht="15">
      <c r="A12074"/>
      <c r="B12074"/>
    </row>
    <row r="12075" spans="1:2" ht="15">
      <c r="A12075"/>
      <c r="B12075"/>
    </row>
    <row r="12076" spans="1:2" ht="15">
      <c r="A12076"/>
      <c r="B12076"/>
    </row>
    <row r="12077" spans="1:2" ht="15">
      <c r="A12077"/>
      <c r="B12077"/>
    </row>
    <row r="12078" spans="1:2" ht="15">
      <c r="A12078"/>
      <c r="B12078"/>
    </row>
    <row r="12079" spans="1:2" ht="15">
      <c r="A12079"/>
      <c r="B12079"/>
    </row>
    <row r="12080" spans="1:2" ht="15">
      <c r="A12080"/>
      <c r="B12080"/>
    </row>
    <row r="12081" spans="1:2" ht="15">
      <c r="A12081"/>
      <c r="B12081"/>
    </row>
    <row r="12082" spans="1:2" ht="15">
      <c r="A12082"/>
      <c r="B12082"/>
    </row>
    <row r="12083" spans="1:2" ht="15">
      <c r="A12083"/>
      <c r="B12083"/>
    </row>
    <row r="12084" spans="1:2" ht="15">
      <c r="A12084"/>
      <c r="B12084"/>
    </row>
    <row r="12085" spans="1:2" ht="15">
      <c r="A12085"/>
      <c r="B12085"/>
    </row>
    <row r="12086" spans="1:2" ht="15">
      <c r="A12086"/>
      <c r="B12086"/>
    </row>
    <row r="12087" spans="1:2" ht="15">
      <c r="A12087"/>
      <c r="B12087"/>
    </row>
    <row r="12088" spans="1:2" ht="15">
      <c r="A12088"/>
      <c r="B12088"/>
    </row>
    <row r="12089" spans="1:2" ht="15">
      <c r="A12089"/>
      <c r="B12089"/>
    </row>
    <row r="12090" spans="1:2" ht="15">
      <c r="A12090"/>
      <c r="B12090"/>
    </row>
    <row r="12091" spans="1:2" ht="15">
      <c r="A12091"/>
      <c r="B12091"/>
    </row>
    <row r="12092" spans="1:2" ht="15">
      <c r="A12092"/>
      <c r="B12092"/>
    </row>
    <row r="12093" spans="1:2" ht="15">
      <c r="A12093"/>
      <c r="B12093"/>
    </row>
    <row r="12094" spans="1:2" ht="15">
      <c r="A12094"/>
      <c r="B12094"/>
    </row>
    <row r="12095" spans="1:2" ht="15">
      <c r="A12095"/>
      <c r="B12095"/>
    </row>
    <row r="12096" spans="1:2" ht="15">
      <c r="A12096"/>
      <c r="B12096"/>
    </row>
    <row r="12097" spans="1:2" ht="15">
      <c r="A12097"/>
      <c r="B12097"/>
    </row>
    <row r="12098" spans="1:2" ht="15">
      <c r="A12098"/>
      <c r="B12098"/>
    </row>
    <row r="12099" spans="1:2" ht="15">
      <c r="A12099"/>
      <c r="B12099"/>
    </row>
    <row r="12100" spans="1:2" ht="15">
      <c r="A12100"/>
      <c r="B12100"/>
    </row>
    <row r="12101" spans="1:2" ht="15">
      <c r="A12101"/>
      <c r="B12101"/>
    </row>
    <row r="12102" spans="1:2" ht="15">
      <c r="A12102"/>
      <c r="B12102"/>
    </row>
    <row r="12103" spans="1:2" ht="15">
      <c r="A12103"/>
      <c r="B12103"/>
    </row>
    <row r="12104" spans="1:2" ht="15">
      <c r="A12104"/>
      <c r="B12104"/>
    </row>
    <row r="12105" spans="1:2" ht="15">
      <c r="A12105"/>
      <c r="B12105"/>
    </row>
    <row r="12106" spans="1:2" ht="15">
      <c r="A12106"/>
      <c r="B12106"/>
    </row>
    <row r="12107" spans="1:2" ht="15">
      <c r="A12107"/>
      <c r="B12107"/>
    </row>
    <row r="12108" spans="1:2" ht="15">
      <c r="A12108"/>
      <c r="B12108"/>
    </row>
    <row r="12109" spans="1:2" ht="15">
      <c r="A12109"/>
      <c r="B12109"/>
    </row>
    <row r="12110" spans="1:2" ht="15">
      <c r="A12110"/>
      <c r="B12110"/>
    </row>
    <row r="12111" spans="1:2" ht="15">
      <c r="A12111"/>
      <c r="B12111"/>
    </row>
    <row r="12112" spans="1:2" ht="15">
      <c r="A12112"/>
      <c r="B12112"/>
    </row>
    <row r="12113" spans="1:2" ht="15">
      <c r="A12113"/>
      <c r="B12113"/>
    </row>
    <row r="12114" spans="1:2" ht="15">
      <c r="A12114"/>
      <c r="B12114"/>
    </row>
    <row r="12115" spans="1:2" ht="15">
      <c r="A12115"/>
      <c r="B12115"/>
    </row>
    <row r="12116" spans="1:2" ht="15">
      <c r="A12116"/>
      <c r="B12116"/>
    </row>
    <row r="12117" spans="1:2" ht="15">
      <c r="A12117"/>
      <c r="B12117"/>
    </row>
    <row r="12118" spans="1:2" ht="15">
      <c r="A12118"/>
      <c r="B12118"/>
    </row>
    <row r="12119" spans="1:2" ht="15">
      <c r="A12119"/>
      <c r="B12119"/>
    </row>
    <row r="12120" spans="1:2" ht="15">
      <c r="A12120"/>
      <c r="B12120"/>
    </row>
    <row r="12121" spans="1:2" ht="15">
      <c r="A12121"/>
      <c r="B12121"/>
    </row>
    <row r="12122" spans="1:2" ht="15">
      <c r="A12122"/>
      <c r="B12122"/>
    </row>
    <row r="12123" spans="1:2" ht="15">
      <c r="A12123"/>
      <c r="B12123"/>
    </row>
    <row r="12124" spans="1:2" ht="15">
      <c r="A12124"/>
      <c r="B12124"/>
    </row>
    <row r="12125" spans="1:2" ht="15">
      <c r="A12125"/>
      <c r="B12125"/>
    </row>
    <row r="12126" spans="1:2" ht="15">
      <c r="A12126"/>
      <c r="B12126"/>
    </row>
    <row r="12127" spans="1:2" ht="15">
      <c r="A12127"/>
      <c r="B12127"/>
    </row>
    <row r="12128" spans="1:2" ht="15">
      <c r="A12128"/>
      <c r="B12128"/>
    </row>
    <row r="12129" spans="1:2" ht="15">
      <c r="A12129"/>
      <c r="B12129"/>
    </row>
    <row r="12130" spans="1:2" ht="15">
      <c r="A12130"/>
      <c r="B12130"/>
    </row>
    <row r="12131" spans="1:2" ht="15">
      <c r="A12131"/>
      <c r="B12131"/>
    </row>
    <row r="12132" spans="1:2" ht="15">
      <c r="A12132"/>
      <c r="B12132"/>
    </row>
    <row r="12133" spans="1:2" ht="15">
      <c r="A12133"/>
      <c r="B12133"/>
    </row>
    <row r="12134" spans="1:2" ht="15">
      <c r="A12134"/>
      <c r="B12134"/>
    </row>
    <row r="12135" spans="1:2" ht="15">
      <c r="A12135"/>
      <c r="B12135"/>
    </row>
    <row r="12136" spans="1:2" ht="15">
      <c r="A12136"/>
      <c r="B12136"/>
    </row>
    <row r="12137" spans="1:2" ht="15">
      <c r="A12137"/>
      <c r="B12137"/>
    </row>
    <row r="12138" spans="1:2" ht="15">
      <c r="A12138"/>
      <c r="B12138"/>
    </row>
    <row r="12139" spans="1:2" ht="15">
      <c r="A12139"/>
      <c r="B12139"/>
    </row>
    <row r="12140" spans="1:2" ht="15">
      <c r="A12140"/>
      <c r="B12140"/>
    </row>
    <row r="12141" spans="1:2" ht="15">
      <c r="A12141"/>
      <c r="B12141"/>
    </row>
    <row r="12142" spans="1:2" ht="15">
      <c r="A12142"/>
      <c r="B12142"/>
    </row>
    <row r="12143" spans="1:2" ht="15">
      <c r="A12143"/>
      <c r="B12143"/>
    </row>
    <row r="12144" spans="1:2" ht="15">
      <c r="A12144"/>
      <c r="B12144"/>
    </row>
    <row r="12145" spans="1:2" ht="15">
      <c r="A12145"/>
      <c r="B12145"/>
    </row>
    <row r="12146" spans="1:2" ht="15">
      <c r="A12146"/>
      <c r="B12146"/>
    </row>
    <row r="12147" spans="1:2" ht="15">
      <c r="A12147"/>
      <c r="B12147"/>
    </row>
    <row r="12148" spans="1:2" ht="15">
      <c r="A12148"/>
      <c r="B12148"/>
    </row>
    <row r="12149" spans="1:2" ht="15">
      <c r="A12149"/>
      <c r="B12149"/>
    </row>
    <row r="12150" spans="1:2" ht="15">
      <c r="A12150"/>
      <c r="B12150"/>
    </row>
    <row r="12151" spans="1:2" ht="15">
      <c r="A12151"/>
      <c r="B12151"/>
    </row>
    <row r="12152" spans="1:2" ht="15">
      <c r="A12152"/>
      <c r="B12152"/>
    </row>
    <row r="12153" spans="1:2" ht="15">
      <c r="A12153"/>
      <c r="B12153"/>
    </row>
    <row r="12154" spans="1:2" ht="15">
      <c r="A12154"/>
      <c r="B12154"/>
    </row>
    <row r="12155" spans="1:2" ht="15">
      <c r="A12155"/>
      <c r="B12155"/>
    </row>
    <row r="12156" spans="1:2" ht="15">
      <c r="A12156"/>
      <c r="B12156"/>
    </row>
    <row r="12157" spans="1:2" ht="15">
      <c r="A12157"/>
      <c r="B12157"/>
    </row>
    <row r="12158" spans="1:2" ht="15">
      <c r="A12158"/>
      <c r="B12158"/>
    </row>
    <row r="12159" spans="1:2" ht="15">
      <c r="A12159"/>
      <c r="B12159"/>
    </row>
    <row r="12160" spans="1:2" ht="15">
      <c r="A12160"/>
      <c r="B12160"/>
    </row>
    <row r="12161" spans="1:2" ht="15">
      <c r="A12161"/>
      <c r="B12161"/>
    </row>
    <row r="12162" spans="1:2" ht="15">
      <c r="A12162"/>
      <c r="B12162"/>
    </row>
    <row r="12163" spans="1:2" ht="15">
      <c r="A12163"/>
      <c r="B12163"/>
    </row>
    <row r="12164" spans="1:2" ht="15">
      <c r="A12164"/>
      <c r="B12164"/>
    </row>
    <row r="12165" spans="1:2" ht="15">
      <c r="A12165"/>
      <c r="B12165"/>
    </row>
    <row r="12166" spans="1:2" ht="15">
      <c r="A12166"/>
      <c r="B12166"/>
    </row>
    <row r="12167" spans="1:2" ht="15">
      <c r="A12167"/>
      <c r="B12167"/>
    </row>
    <row r="12168" spans="1:2" ht="15">
      <c r="A12168"/>
      <c r="B12168"/>
    </row>
    <row r="12169" spans="1:2" ht="15">
      <c r="A12169"/>
      <c r="B12169"/>
    </row>
    <row r="12170" spans="1:2" ht="15">
      <c r="A12170"/>
      <c r="B12170"/>
    </row>
    <row r="12171" spans="1:2" ht="15">
      <c r="A12171"/>
      <c r="B12171"/>
    </row>
    <row r="12172" spans="1:2" ht="15">
      <c r="A12172"/>
      <c r="B12172"/>
    </row>
    <row r="12173" spans="1:2" ht="15">
      <c r="A12173"/>
      <c r="B12173"/>
    </row>
    <row r="12174" spans="1:2" ht="15">
      <c r="A12174"/>
      <c r="B12174"/>
    </row>
    <row r="12175" spans="1:2" ht="15">
      <c r="A12175"/>
      <c r="B12175"/>
    </row>
    <row r="12176" spans="1:2" ht="15">
      <c r="A12176"/>
      <c r="B12176"/>
    </row>
    <row r="12177" spans="1:2" ht="15">
      <c r="A12177"/>
      <c r="B12177"/>
    </row>
    <row r="12178" spans="1:2" ht="15">
      <c r="A12178"/>
      <c r="B12178"/>
    </row>
    <row r="12179" spans="1:2" ht="15">
      <c r="A12179"/>
      <c r="B12179"/>
    </row>
    <row r="12180" spans="1:2" ht="15">
      <c r="A12180"/>
      <c r="B12180"/>
    </row>
    <row r="12181" spans="1:2" ht="15">
      <c r="A12181"/>
      <c r="B12181"/>
    </row>
    <row r="12182" spans="1:2" ht="15">
      <c r="A12182"/>
      <c r="B12182"/>
    </row>
    <row r="12183" spans="1:2" ht="15">
      <c r="A12183"/>
      <c r="B12183"/>
    </row>
    <row r="12184" spans="1:2" ht="15">
      <c r="A12184"/>
      <c r="B12184"/>
    </row>
    <row r="12185" spans="1:2" ht="15">
      <c r="A12185"/>
      <c r="B12185"/>
    </row>
    <row r="12186" spans="1:2" ht="15">
      <c r="A12186"/>
      <c r="B12186"/>
    </row>
    <row r="12187" spans="1:2" ht="15">
      <c r="A12187"/>
      <c r="B12187"/>
    </row>
    <row r="12188" spans="1:2" ht="15">
      <c r="A12188"/>
      <c r="B12188"/>
    </row>
    <row r="12189" spans="1:2" ht="15">
      <c r="A12189"/>
      <c r="B12189"/>
    </row>
    <row r="12190" spans="1:2" ht="15">
      <c r="A12190"/>
      <c r="B12190"/>
    </row>
    <row r="12191" spans="1:2" ht="15">
      <c r="A12191"/>
      <c r="B12191"/>
    </row>
    <row r="12192" spans="1:2" ht="15">
      <c r="A12192"/>
      <c r="B12192"/>
    </row>
    <row r="12193" spans="1:2" ht="15">
      <c r="A12193"/>
      <c r="B12193"/>
    </row>
    <row r="12194" spans="1:2" ht="15">
      <c r="A12194"/>
      <c r="B12194"/>
    </row>
    <row r="12195" spans="1:2" ht="15">
      <c r="A12195"/>
      <c r="B12195"/>
    </row>
    <row r="12196" spans="1:2" ht="15">
      <c r="A12196"/>
      <c r="B12196"/>
    </row>
    <row r="12197" spans="1:2" ht="15">
      <c r="A12197"/>
      <c r="B12197"/>
    </row>
    <row r="12198" spans="1:2" ht="15">
      <c r="A12198"/>
      <c r="B12198"/>
    </row>
    <row r="12199" spans="1:2" ht="15">
      <c r="A12199"/>
      <c r="B12199"/>
    </row>
    <row r="12200" spans="1:2" ht="15">
      <c r="A12200"/>
      <c r="B12200"/>
    </row>
    <row r="12201" spans="1:2" ht="15">
      <c r="A12201"/>
      <c r="B12201"/>
    </row>
    <row r="12202" spans="1:2" ht="15">
      <c r="A12202"/>
      <c r="B12202"/>
    </row>
    <row r="12203" spans="1:2" ht="15">
      <c r="A12203"/>
      <c r="B12203"/>
    </row>
    <row r="12204" spans="1:2" ht="15">
      <c r="A12204"/>
      <c r="B12204"/>
    </row>
    <row r="12205" spans="1:2" ht="15">
      <c r="A12205"/>
      <c r="B12205"/>
    </row>
    <row r="12206" spans="1:2" ht="15">
      <c r="A12206"/>
      <c r="B12206"/>
    </row>
    <row r="12207" spans="1:2" ht="15">
      <c r="A12207"/>
      <c r="B12207"/>
    </row>
    <row r="12208" spans="1:2" ht="15">
      <c r="A12208"/>
      <c r="B12208"/>
    </row>
    <row r="12209" spans="1:2" ht="15">
      <c r="A12209"/>
      <c r="B12209"/>
    </row>
    <row r="12210" spans="1:2" ht="15">
      <c r="A12210"/>
      <c r="B12210"/>
    </row>
    <row r="12211" spans="1:2" ht="15">
      <c r="A12211"/>
      <c r="B12211"/>
    </row>
    <row r="12212" spans="1:2" ht="15">
      <c r="A12212"/>
      <c r="B12212"/>
    </row>
    <row r="12213" spans="1:2" ht="15">
      <c r="A12213"/>
      <c r="B12213"/>
    </row>
    <row r="12214" spans="1:2" ht="15">
      <c r="A12214"/>
      <c r="B12214"/>
    </row>
    <row r="12215" spans="1:2" ht="15">
      <c r="A12215"/>
      <c r="B12215"/>
    </row>
    <row r="12216" spans="1:2" ht="15">
      <c r="A12216"/>
      <c r="B12216"/>
    </row>
    <row r="12217" spans="1:2" ht="15">
      <c r="A12217"/>
      <c r="B12217"/>
    </row>
    <row r="12218" spans="1:2" ht="15">
      <c r="A12218"/>
      <c r="B12218"/>
    </row>
    <row r="12219" spans="1:2" ht="15">
      <c r="A12219"/>
      <c r="B12219"/>
    </row>
    <row r="12220" spans="1:2" ht="15">
      <c r="A12220"/>
      <c r="B12220"/>
    </row>
    <row r="12221" spans="1:2" ht="15">
      <c r="A12221"/>
      <c r="B12221"/>
    </row>
    <row r="12222" spans="1:2" ht="15">
      <c r="A12222"/>
      <c r="B12222"/>
    </row>
    <row r="12223" spans="1:2" ht="15">
      <c r="A12223"/>
      <c r="B12223"/>
    </row>
    <row r="12224" spans="1:2" ht="15">
      <c r="A12224"/>
      <c r="B12224"/>
    </row>
    <row r="12225" spans="1:2" ht="15">
      <c r="A12225"/>
      <c r="B12225"/>
    </row>
    <row r="12226" spans="1:2" ht="15">
      <c r="A12226"/>
      <c r="B12226"/>
    </row>
    <row r="12227" spans="1:2" ht="15">
      <c r="A12227"/>
      <c r="B12227"/>
    </row>
    <row r="12228" spans="1:2" ht="15">
      <c r="A12228"/>
      <c r="B12228"/>
    </row>
    <row r="12229" spans="1:2" ht="15">
      <c r="A12229"/>
      <c r="B12229"/>
    </row>
    <row r="12230" spans="1:2" ht="15">
      <c r="A12230"/>
      <c r="B12230"/>
    </row>
    <row r="12231" spans="1:2" ht="15">
      <c r="A12231"/>
      <c r="B12231"/>
    </row>
    <row r="12232" spans="1:2" ht="15">
      <c r="A12232"/>
      <c r="B12232"/>
    </row>
    <row r="12233" spans="1:2" ht="15">
      <c r="A12233"/>
      <c r="B12233"/>
    </row>
    <row r="12234" spans="1:2" ht="15">
      <c r="A12234"/>
      <c r="B12234"/>
    </row>
    <row r="12235" spans="1:2" ht="15">
      <c r="A12235"/>
      <c r="B12235"/>
    </row>
    <row r="12236" spans="1:2" ht="15">
      <c r="A12236"/>
      <c r="B12236"/>
    </row>
    <row r="12237" spans="1:2" ht="15">
      <c r="A12237"/>
      <c r="B12237"/>
    </row>
    <row r="12238" spans="1:2" ht="15">
      <c r="A12238"/>
      <c r="B12238"/>
    </row>
    <row r="12239" spans="1:2" ht="15">
      <c r="A12239"/>
      <c r="B12239"/>
    </row>
    <row r="12240" spans="1:2" ht="15">
      <c r="A12240"/>
      <c r="B12240"/>
    </row>
    <row r="12241" spans="1:2" ht="15">
      <c r="A12241"/>
      <c r="B12241"/>
    </row>
    <row r="12242" spans="1:2" ht="15">
      <c r="A12242"/>
      <c r="B12242"/>
    </row>
    <row r="12243" spans="1:2" ht="15">
      <c r="A12243"/>
      <c r="B12243"/>
    </row>
    <row r="12244" spans="1:2" ht="15">
      <c r="A12244"/>
      <c r="B12244"/>
    </row>
    <row r="12245" spans="1:2" ht="15">
      <c r="A12245"/>
      <c r="B12245"/>
    </row>
    <row r="12246" spans="1:2" ht="15">
      <c r="A12246"/>
      <c r="B12246"/>
    </row>
    <row r="12247" spans="1:2" ht="15">
      <c r="A12247"/>
      <c r="B12247"/>
    </row>
    <row r="12248" spans="1:2" ht="15">
      <c r="A12248"/>
      <c r="B12248"/>
    </row>
    <row r="12249" spans="1:2" ht="15">
      <c r="A12249"/>
      <c r="B12249"/>
    </row>
    <row r="12250" spans="1:2" ht="15">
      <c r="A12250"/>
      <c r="B12250"/>
    </row>
    <row r="12251" spans="1:2" ht="15">
      <c r="A12251"/>
      <c r="B12251"/>
    </row>
    <row r="12252" spans="1:2" ht="15">
      <c r="A12252"/>
      <c r="B12252"/>
    </row>
    <row r="12253" spans="1:2" ht="15">
      <c r="A12253"/>
      <c r="B12253"/>
    </row>
    <row r="12254" spans="1:2" ht="15">
      <c r="A12254"/>
      <c r="B12254"/>
    </row>
    <row r="12255" spans="1:2" ht="15">
      <c r="A12255"/>
      <c r="B12255"/>
    </row>
    <row r="12256" spans="1:2" ht="15">
      <c r="A12256"/>
      <c r="B12256"/>
    </row>
    <row r="12257" spans="1:2" ht="15">
      <c r="A12257"/>
      <c r="B12257"/>
    </row>
    <row r="12258" spans="1:2" ht="15">
      <c r="A12258"/>
      <c r="B12258"/>
    </row>
    <row r="12259" spans="1:2" ht="15">
      <c r="A12259"/>
      <c r="B12259"/>
    </row>
    <row r="12260" spans="1:2" ht="15">
      <c r="A12260"/>
      <c r="B12260"/>
    </row>
    <row r="12261" spans="1:2" ht="15">
      <c r="A12261"/>
      <c r="B12261"/>
    </row>
    <row r="12262" spans="1:2" ht="15">
      <c r="A12262"/>
      <c r="B12262"/>
    </row>
    <row r="12263" spans="1:2" ht="15">
      <c r="A12263"/>
      <c r="B12263"/>
    </row>
    <row r="12264" spans="1:2" ht="15">
      <c r="A12264"/>
      <c r="B12264"/>
    </row>
    <row r="12265" spans="1:2" ht="15">
      <c r="A12265"/>
      <c r="B12265"/>
    </row>
    <row r="12266" spans="1:2" ht="15">
      <c r="A12266"/>
      <c r="B12266"/>
    </row>
    <row r="12267" spans="1:2" ht="15">
      <c r="A12267"/>
      <c r="B12267"/>
    </row>
    <row r="12268" spans="1:2" ht="15">
      <c r="A12268"/>
      <c r="B12268"/>
    </row>
    <row r="12269" spans="1:2" ht="15">
      <c r="A12269"/>
      <c r="B12269"/>
    </row>
    <row r="12270" spans="1:2" ht="15">
      <c r="A12270"/>
      <c r="B12270"/>
    </row>
    <row r="12271" spans="1:2" ht="15">
      <c r="A12271"/>
      <c r="B12271"/>
    </row>
    <row r="12272" spans="1:2" ht="15">
      <c r="A12272"/>
      <c r="B12272"/>
    </row>
    <row r="12273" spans="1:2" ht="15">
      <c r="A12273"/>
      <c r="B12273"/>
    </row>
    <row r="12274" spans="1:2" ht="15">
      <c r="A12274"/>
      <c r="B12274"/>
    </row>
    <row r="12275" spans="1:2" ht="15">
      <c r="A12275"/>
      <c r="B12275"/>
    </row>
    <row r="12276" spans="1:2" ht="15">
      <c r="A12276"/>
      <c r="B12276"/>
    </row>
    <row r="12277" spans="1:2" ht="15">
      <c r="A12277"/>
      <c r="B12277"/>
    </row>
    <row r="12278" spans="1:2" ht="15">
      <c r="A12278"/>
      <c r="B12278"/>
    </row>
    <row r="12279" spans="1:2" ht="15">
      <c r="A12279"/>
      <c r="B12279"/>
    </row>
    <row r="12280" spans="1:2" ht="15">
      <c r="A12280"/>
      <c r="B12280"/>
    </row>
    <row r="12281" spans="1:2" ht="15">
      <c r="A12281"/>
      <c r="B12281"/>
    </row>
    <row r="12282" spans="1:2" ht="15">
      <c r="A12282"/>
      <c r="B12282"/>
    </row>
    <row r="12283" spans="1:2" ht="15">
      <c r="A12283"/>
      <c r="B12283"/>
    </row>
    <row r="12284" spans="1:2" ht="15">
      <c r="A12284"/>
      <c r="B12284"/>
    </row>
    <row r="12285" spans="1:2" ht="15">
      <c r="A12285"/>
      <c r="B12285"/>
    </row>
    <row r="12286" spans="1:2" ht="15">
      <c r="A12286"/>
      <c r="B12286"/>
    </row>
    <row r="12287" spans="1:2" ht="15">
      <c r="A12287"/>
      <c r="B12287"/>
    </row>
    <row r="12288" spans="1:2" ht="15">
      <c r="A12288"/>
      <c r="B12288"/>
    </row>
    <row r="12289" spans="1:2" ht="15">
      <c r="A12289"/>
      <c r="B12289"/>
    </row>
    <row r="12290" spans="1:2" ht="15">
      <c r="A12290"/>
      <c r="B12290"/>
    </row>
    <row r="12291" spans="1:2" ht="15">
      <c r="A12291"/>
      <c r="B12291"/>
    </row>
    <row r="12292" spans="1:2" ht="15">
      <c r="A12292"/>
      <c r="B12292"/>
    </row>
    <row r="12293" spans="1:2" ht="15">
      <c r="A12293"/>
      <c r="B12293"/>
    </row>
    <row r="12294" spans="1:2" ht="15">
      <c r="A12294"/>
      <c r="B12294"/>
    </row>
    <row r="12295" spans="1:2" ht="15">
      <c r="A12295"/>
      <c r="B12295"/>
    </row>
    <row r="12296" spans="1:2" ht="15">
      <c r="A12296"/>
      <c r="B12296"/>
    </row>
    <row r="12297" spans="1:2" ht="15">
      <c r="A12297"/>
      <c r="B12297"/>
    </row>
    <row r="12298" spans="1:2" ht="15">
      <c r="A12298"/>
      <c r="B12298"/>
    </row>
    <row r="12299" spans="1:2" ht="15">
      <c r="A12299"/>
      <c r="B12299"/>
    </row>
    <row r="12300" spans="1:2" ht="15">
      <c r="A12300"/>
      <c r="B12300"/>
    </row>
    <row r="12301" spans="1:2" ht="15">
      <c r="A12301"/>
      <c r="B12301"/>
    </row>
    <row r="12302" spans="1:2" ht="15">
      <c r="A12302"/>
      <c r="B12302"/>
    </row>
    <row r="12303" spans="1:2" ht="15">
      <c r="A12303"/>
      <c r="B12303"/>
    </row>
    <row r="12304" spans="1:2" ht="15">
      <c r="A12304"/>
      <c r="B12304"/>
    </row>
    <row r="12305" spans="1:2" ht="15">
      <c r="A12305"/>
      <c r="B12305"/>
    </row>
    <row r="12306" spans="1:2" ht="15">
      <c r="A12306"/>
      <c r="B12306"/>
    </row>
    <row r="12307" spans="1:2" ht="15">
      <c r="A12307"/>
      <c r="B12307"/>
    </row>
    <row r="12308" spans="1:2" ht="15">
      <c r="A12308"/>
      <c r="B12308"/>
    </row>
    <row r="12309" spans="1:2" ht="15">
      <c r="A12309"/>
      <c r="B12309"/>
    </row>
    <row r="12310" spans="1:2" ht="15">
      <c r="A12310"/>
      <c r="B12310"/>
    </row>
    <row r="12311" spans="1:2" ht="15">
      <c r="A12311"/>
      <c r="B12311"/>
    </row>
    <row r="12312" spans="1:2" ht="15">
      <c r="A12312"/>
      <c r="B12312"/>
    </row>
    <row r="12313" spans="1:2" ht="15">
      <c r="A12313"/>
      <c r="B12313"/>
    </row>
    <row r="12314" spans="1:2" ht="15">
      <c r="A12314"/>
      <c r="B12314"/>
    </row>
    <row r="12315" spans="1:2" ht="15">
      <c r="A12315"/>
      <c r="B12315"/>
    </row>
    <row r="12316" spans="1:2" ht="15">
      <c r="A12316"/>
      <c r="B12316"/>
    </row>
    <row r="12317" spans="1:2" ht="15">
      <c r="A12317"/>
      <c r="B12317"/>
    </row>
    <row r="12318" spans="1:2" ht="15">
      <c r="A12318"/>
      <c r="B12318"/>
    </row>
    <row r="12319" spans="1:2" ht="15">
      <c r="A12319"/>
      <c r="B12319"/>
    </row>
    <row r="12320" spans="1:2" ht="15">
      <c r="A12320"/>
      <c r="B12320"/>
    </row>
    <row r="12321" spans="1:2" ht="15">
      <c r="A12321"/>
      <c r="B12321"/>
    </row>
    <row r="12322" spans="1:2" ht="15">
      <c r="A12322"/>
      <c r="B12322"/>
    </row>
    <row r="12323" spans="1:2" ht="15">
      <c r="A12323"/>
      <c r="B12323"/>
    </row>
    <row r="12324" spans="1:2" ht="15">
      <c r="A12324"/>
      <c r="B12324"/>
    </row>
    <row r="12325" spans="1:2" ht="15">
      <c r="A12325"/>
      <c r="B12325"/>
    </row>
    <row r="12326" spans="1:2" ht="15">
      <c r="A12326"/>
      <c r="B12326"/>
    </row>
    <row r="12327" spans="1:2" ht="15">
      <c r="A12327"/>
      <c r="B12327"/>
    </row>
    <row r="12328" spans="1:2" ht="15">
      <c r="A12328"/>
      <c r="B12328"/>
    </row>
    <row r="12329" spans="1:2" ht="15">
      <c r="A12329"/>
      <c r="B12329"/>
    </row>
    <row r="12330" spans="1:2" ht="15">
      <c r="A12330"/>
      <c r="B12330"/>
    </row>
    <row r="12331" spans="1:2" ht="15">
      <c r="A12331"/>
      <c r="B12331"/>
    </row>
    <row r="12332" spans="1:2" ht="15">
      <c r="A12332"/>
      <c r="B12332"/>
    </row>
    <row r="12333" spans="1:2" ht="15">
      <c r="A12333"/>
      <c r="B12333"/>
    </row>
    <row r="12334" spans="1:2" ht="15">
      <c r="A12334"/>
      <c r="B12334"/>
    </row>
    <row r="12335" spans="1:2" ht="15">
      <c r="A12335"/>
      <c r="B12335"/>
    </row>
    <row r="12336" spans="1:2" ht="15">
      <c r="A12336"/>
      <c r="B12336"/>
    </row>
    <row r="12337" spans="1:2" ht="15">
      <c r="A12337"/>
      <c r="B12337"/>
    </row>
    <row r="12338" spans="1:2" ht="15">
      <c r="A12338"/>
      <c r="B12338"/>
    </row>
    <row r="12339" spans="1:2" ht="15">
      <c r="A12339"/>
      <c r="B12339"/>
    </row>
    <row r="12340" spans="1:2" ht="15">
      <c r="A12340"/>
      <c r="B12340"/>
    </row>
    <row r="12341" spans="1:2" ht="15">
      <c r="A12341"/>
      <c r="B12341"/>
    </row>
    <row r="12342" spans="1:2" ht="15">
      <c r="A12342"/>
      <c r="B12342"/>
    </row>
    <row r="12343" spans="1:2" ht="15">
      <c r="A12343"/>
      <c r="B12343"/>
    </row>
    <row r="12344" spans="1:2" ht="15">
      <c r="A12344"/>
      <c r="B12344"/>
    </row>
    <row r="12345" spans="1:2" ht="15">
      <c r="A12345"/>
      <c r="B12345"/>
    </row>
    <row r="12346" spans="1:2" ht="15">
      <c r="A12346"/>
      <c r="B12346"/>
    </row>
    <row r="12347" spans="1:2" ht="15">
      <c r="A12347"/>
      <c r="B12347"/>
    </row>
    <row r="12348" spans="1:2" ht="15">
      <c r="A12348"/>
      <c r="B12348"/>
    </row>
    <row r="12349" spans="1:2" ht="15">
      <c r="A12349"/>
      <c r="B12349"/>
    </row>
    <row r="12350" spans="1:2" ht="15">
      <c r="A12350"/>
      <c r="B12350"/>
    </row>
    <row r="12351" spans="1:2" ht="15">
      <c r="A12351"/>
      <c r="B12351"/>
    </row>
    <row r="12352" spans="1:2" ht="15">
      <c r="A12352"/>
      <c r="B12352"/>
    </row>
    <row r="12353" spans="1:2" ht="15">
      <c r="A12353"/>
      <c r="B12353"/>
    </row>
    <row r="12354" spans="1:2" ht="15">
      <c r="A12354"/>
      <c r="B12354"/>
    </row>
    <row r="12355" spans="1:2" ht="15">
      <c r="A12355"/>
      <c r="B12355"/>
    </row>
    <row r="12356" spans="1:2" ht="15">
      <c r="A12356"/>
      <c r="B12356"/>
    </row>
    <row r="12357" spans="1:2" ht="15">
      <c r="A12357"/>
      <c r="B12357"/>
    </row>
    <row r="12358" spans="1:2" ht="15">
      <c r="A12358"/>
      <c r="B12358"/>
    </row>
    <row r="12359" spans="1:2" ht="15">
      <c r="A12359"/>
      <c r="B12359"/>
    </row>
    <row r="12360" spans="1:2" ht="15">
      <c r="A12360"/>
      <c r="B12360"/>
    </row>
    <row r="12361" spans="1:2" ht="15">
      <c r="A12361"/>
      <c r="B12361"/>
    </row>
    <row r="12362" spans="1:2" ht="15">
      <c r="A12362"/>
      <c r="B12362"/>
    </row>
    <row r="12363" spans="1:2" ht="15">
      <c r="A12363"/>
      <c r="B12363"/>
    </row>
    <row r="12364" spans="1:2" ht="15">
      <c r="A12364"/>
      <c r="B12364"/>
    </row>
    <row r="12365" spans="1:2" ht="15">
      <c r="A12365"/>
      <c r="B12365"/>
    </row>
    <row r="12366" spans="1:2" ht="15">
      <c r="A12366"/>
      <c r="B12366"/>
    </row>
    <row r="12367" spans="1:2" ht="15">
      <c r="A12367"/>
      <c r="B12367"/>
    </row>
    <row r="12368" spans="1:2" ht="15">
      <c r="A12368"/>
      <c r="B12368"/>
    </row>
    <row r="12369" spans="1:2" ht="15">
      <c r="A12369"/>
      <c r="B12369"/>
    </row>
    <row r="12370" spans="1:2" ht="15">
      <c r="A12370"/>
      <c r="B12370"/>
    </row>
    <row r="12371" spans="1:2" ht="15">
      <c r="A12371"/>
      <c r="B12371"/>
    </row>
    <row r="12372" spans="1:2" ht="15">
      <c r="A12372"/>
      <c r="B12372"/>
    </row>
    <row r="12373" spans="1:2" ht="15">
      <c r="A12373"/>
      <c r="B12373"/>
    </row>
    <row r="12374" spans="1:2" ht="15">
      <c r="A12374"/>
      <c r="B12374"/>
    </row>
    <row r="12375" spans="1:2" ht="15">
      <c r="A12375"/>
      <c r="B12375"/>
    </row>
    <row r="12376" spans="1:2" ht="15">
      <c r="A12376"/>
      <c r="B12376"/>
    </row>
    <row r="12377" spans="1:2" ht="15">
      <c r="A12377"/>
      <c r="B12377"/>
    </row>
    <row r="12378" spans="1:2" ht="15">
      <c r="A12378"/>
      <c r="B12378"/>
    </row>
    <row r="12379" spans="1:2" ht="15">
      <c r="A12379"/>
      <c r="B12379"/>
    </row>
    <row r="12380" spans="1:2" ht="15">
      <c r="A12380"/>
      <c r="B12380"/>
    </row>
    <row r="12381" spans="1:2" ht="15">
      <c r="A12381"/>
      <c r="B12381"/>
    </row>
    <row r="12382" spans="1:2" ht="15">
      <c r="A12382"/>
      <c r="B12382"/>
    </row>
    <row r="12383" spans="1:2" ht="15">
      <c r="A12383"/>
      <c r="B12383"/>
    </row>
    <row r="12384" spans="1:2" ht="15">
      <c r="A12384"/>
      <c r="B12384"/>
    </row>
    <row r="12385" spans="1:2" ht="15">
      <c r="A12385"/>
      <c r="B12385"/>
    </row>
    <row r="12386" spans="1:2" ht="15">
      <c r="A12386"/>
      <c r="B12386"/>
    </row>
    <row r="12387" spans="1:2" ht="15">
      <c r="A12387"/>
      <c r="B12387"/>
    </row>
    <row r="12388" spans="1:2" ht="15">
      <c r="A12388"/>
      <c r="B12388"/>
    </row>
    <row r="12389" spans="1:2" ht="15">
      <c r="A12389"/>
      <c r="B12389"/>
    </row>
    <row r="12390" spans="1:2" ht="15">
      <c r="A12390"/>
      <c r="B12390"/>
    </row>
    <row r="12391" spans="1:2" ht="15">
      <c r="A12391"/>
      <c r="B12391"/>
    </row>
    <row r="12392" spans="1:2" ht="15">
      <c r="A12392"/>
      <c r="B12392"/>
    </row>
    <row r="12393" spans="1:2" ht="15">
      <c r="A12393"/>
      <c r="B12393"/>
    </row>
    <row r="12394" spans="1:2" ht="15">
      <c r="A12394"/>
      <c r="B12394"/>
    </row>
    <row r="12395" spans="1:2" ht="15">
      <c r="A12395"/>
      <c r="B12395"/>
    </row>
    <row r="12396" spans="1:2" ht="15">
      <c r="A12396"/>
      <c r="B12396"/>
    </row>
    <row r="12397" spans="1:2" ht="15">
      <c r="A12397"/>
      <c r="B12397"/>
    </row>
    <row r="12398" spans="1:2" ht="15">
      <c r="A12398"/>
      <c r="B12398"/>
    </row>
    <row r="12399" spans="1:2" ht="15">
      <c r="A12399"/>
      <c r="B12399"/>
    </row>
    <row r="12400" spans="1:2" ht="15">
      <c r="A12400"/>
      <c r="B12400"/>
    </row>
    <row r="12401" spans="1:2" ht="15">
      <c r="A12401"/>
      <c r="B12401"/>
    </row>
    <row r="12402" spans="1:2" ht="15">
      <c r="A12402"/>
      <c r="B12402"/>
    </row>
    <row r="12403" spans="1:2" ht="15">
      <c r="A12403"/>
      <c r="B12403"/>
    </row>
    <row r="12404" spans="1:2" ht="15">
      <c r="A12404"/>
      <c r="B12404"/>
    </row>
    <row r="12405" spans="1:2" ht="15">
      <c r="A12405"/>
      <c r="B12405"/>
    </row>
    <row r="12406" spans="1:2" ht="15">
      <c r="A12406"/>
      <c r="B12406"/>
    </row>
    <row r="12407" spans="1:2" ht="15">
      <c r="A12407"/>
      <c r="B12407"/>
    </row>
    <row r="12408" spans="1:2" ht="15">
      <c r="A12408"/>
      <c r="B12408"/>
    </row>
    <row r="12409" spans="1:2" ht="15">
      <c r="A12409"/>
      <c r="B12409"/>
    </row>
    <row r="12410" spans="1:2" ht="15">
      <c r="A12410"/>
      <c r="B12410"/>
    </row>
    <row r="12411" spans="1:2" ht="15">
      <c r="A12411"/>
      <c r="B12411"/>
    </row>
    <row r="12412" spans="1:2" ht="15">
      <c r="A12412"/>
      <c r="B12412"/>
    </row>
    <row r="12413" spans="1:2" ht="15">
      <c r="A12413"/>
      <c r="B12413"/>
    </row>
    <row r="12414" spans="1:2" ht="15">
      <c r="A12414"/>
      <c r="B12414"/>
    </row>
    <row r="12415" spans="1:2" ht="15">
      <c r="A12415"/>
      <c r="B12415"/>
    </row>
    <row r="12416" spans="1:2" ht="15">
      <c r="A12416"/>
      <c r="B12416"/>
    </row>
    <row r="12417" spans="1:2" ht="15">
      <c r="A12417"/>
      <c r="B12417"/>
    </row>
    <row r="12418" spans="1:2" ht="15">
      <c r="A12418"/>
      <c r="B12418"/>
    </row>
    <row r="12419" spans="1:2" ht="15">
      <c r="A12419"/>
      <c r="B12419"/>
    </row>
    <row r="12420" spans="1:2" ht="15">
      <c r="A12420"/>
      <c r="B12420"/>
    </row>
    <row r="12421" spans="1:2" ht="15">
      <c r="A12421"/>
      <c r="B12421"/>
    </row>
    <row r="12422" spans="1:2" ht="15">
      <c r="A12422"/>
      <c r="B12422"/>
    </row>
    <row r="12423" spans="1:2" ht="15">
      <c r="A12423"/>
      <c r="B12423"/>
    </row>
    <row r="12424" spans="1:2" ht="15">
      <c r="A12424"/>
      <c r="B12424"/>
    </row>
    <row r="12425" spans="1:2" ht="15">
      <c r="A12425"/>
      <c r="B12425"/>
    </row>
    <row r="12426" spans="1:2" ht="15">
      <c r="A12426"/>
      <c r="B12426"/>
    </row>
    <row r="12427" spans="1:2" ht="15">
      <c r="A12427"/>
      <c r="B12427"/>
    </row>
    <row r="12428" spans="1:2" ht="15">
      <c r="A12428"/>
      <c r="B12428"/>
    </row>
    <row r="12429" spans="1:2" ht="15">
      <c r="A12429"/>
      <c r="B12429"/>
    </row>
    <row r="12430" spans="1:2" ht="15">
      <c r="A12430"/>
      <c r="B12430"/>
    </row>
    <row r="12431" spans="1:2" ht="15">
      <c r="A12431"/>
      <c r="B12431"/>
    </row>
    <row r="12432" spans="1:2" ht="15">
      <c r="A12432"/>
      <c r="B12432"/>
    </row>
    <row r="12433" spans="1:2" ht="15">
      <c r="A12433"/>
      <c r="B12433"/>
    </row>
    <row r="12434" spans="1:2" ht="15">
      <c r="A12434"/>
      <c r="B12434"/>
    </row>
    <row r="12435" spans="1:2" ht="15">
      <c r="A12435"/>
      <c r="B12435"/>
    </row>
    <row r="12436" spans="1:2" ht="15">
      <c r="A12436"/>
      <c r="B12436"/>
    </row>
    <row r="12437" spans="1:2" ht="15">
      <c r="A12437"/>
      <c r="B12437"/>
    </row>
    <row r="12438" spans="1:2" ht="15">
      <c r="A12438"/>
      <c r="B12438"/>
    </row>
    <row r="12439" spans="1:2" ht="15">
      <c r="A12439"/>
      <c r="B12439"/>
    </row>
    <row r="12440" spans="1:2" ht="15">
      <c r="A12440"/>
      <c r="B12440"/>
    </row>
    <row r="12441" spans="1:2" ht="15">
      <c r="A12441"/>
      <c r="B12441"/>
    </row>
    <row r="12442" spans="1:2" ht="15">
      <c r="A12442"/>
      <c r="B12442"/>
    </row>
    <row r="12443" spans="1:2" ht="15">
      <c r="A12443"/>
      <c r="B12443"/>
    </row>
    <row r="12444" spans="1:2" ht="15">
      <c r="A12444"/>
      <c r="B12444"/>
    </row>
    <row r="12445" spans="1:2" ht="15">
      <c r="A12445"/>
      <c r="B12445"/>
    </row>
    <row r="12446" spans="1:2" ht="15">
      <c r="A12446"/>
      <c r="B12446"/>
    </row>
    <row r="12447" spans="1:2" ht="15">
      <c r="A12447"/>
      <c r="B12447"/>
    </row>
    <row r="12448" spans="1:2" ht="15">
      <c r="A12448"/>
      <c r="B12448"/>
    </row>
    <row r="12449" spans="1:2" ht="15">
      <c r="A12449"/>
      <c r="B12449"/>
    </row>
    <row r="12450" spans="1:2" ht="15">
      <c r="A12450"/>
      <c r="B12450"/>
    </row>
    <row r="12451" spans="1:2" ht="15">
      <c r="A12451"/>
      <c r="B12451"/>
    </row>
    <row r="12452" spans="1:2" ht="15">
      <c r="A12452"/>
      <c r="B12452"/>
    </row>
    <row r="12453" spans="1:2" ht="15">
      <c r="A12453"/>
      <c r="B12453"/>
    </row>
    <row r="12454" spans="1:2" ht="15">
      <c r="A12454"/>
      <c r="B12454"/>
    </row>
    <row r="12455" spans="1:2" ht="15">
      <c r="A12455"/>
      <c r="B12455"/>
    </row>
    <row r="12456" spans="1:2" ht="15">
      <c r="A12456"/>
      <c r="B12456"/>
    </row>
    <row r="12457" spans="1:2" ht="15">
      <c r="A12457"/>
      <c r="B12457"/>
    </row>
    <row r="12458" spans="1:2" ht="15">
      <c r="A12458"/>
      <c r="B12458"/>
    </row>
    <row r="12459" spans="1:2" ht="15">
      <c r="A12459"/>
      <c r="B12459"/>
    </row>
    <row r="12460" spans="1:2" ht="15">
      <c r="A12460"/>
      <c r="B12460"/>
    </row>
    <row r="12461" spans="1:2" ht="15">
      <c r="A12461"/>
      <c r="B12461"/>
    </row>
    <row r="12462" spans="1:2" ht="15">
      <c r="A12462"/>
      <c r="B12462"/>
    </row>
    <row r="12463" spans="1:2" ht="15">
      <c r="A12463"/>
      <c r="B12463"/>
    </row>
    <row r="12464" spans="1:2" ht="15">
      <c r="A12464"/>
      <c r="B12464"/>
    </row>
    <row r="12465" spans="1:2" ht="15">
      <c r="A12465"/>
      <c r="B12465"/>
    </row>
    <row r="12466" spans="1:2" ht="15">
      <c r="A12466"/>
      <c r="B12466"/>
    </row>
    <row r="12467" spans="1:2" ht="15">
      <c r="A12467"/>
      <c r="B12467"/>
    </row>
    <row r="12468" spans="1:2" ht="15">
      <c r="A12468"/>
      <c r="B12468"/>
    </row>
    <row r="12469" spans="1:2" ht="15">
      <c r="A12469"/>
      <c r="B12469"/>
    </row>
    <row r="12470" spans="1:2" ht="15">
      <c r="A12470"/>
      <c r="B12470"/>
    </row>
    <row r="12471" spans="1:2" ht="15">
      <c r="A12471"/>
      <c r="B12471"/>
    </row>
    <row r="12472" spans="1:2" ht="15">
      <c r="A12472"/>
      <c r="B12472"/>
    </row>
    <row r="12473" spans="1:2" ht="15">
      <c r="A12473"/>
      <c r="B12473"/>
    </row>
    <row r="12474" spans="1:2" ht="15">
      <c r="A12474"/>
      <c r="B12474"/>
    </row>
    <row r="12475" spans="1:2" ht="15">
      <c r="A12475"/>
      <c r="B12475"/>
    </row>
    <row r="12476" spans="1:2" ht="15">
      <c r="A12476"/>
      <c r="B12476"/>
    </row>
    <row r="12477" spans="1:2" ht="15">
      <c r="A12477"/>
      <c r="B12477"/>
    </row>
    <row r="12478" spans="1:2" ht="15">
      <c r="A12478"/>
      <c r="B12478"/>
    </row>
    <row r="12479" spans="1:2" ht="15">
      <c r="A12479"/>
      <c r="B12479"/>
    </row>
    <row r="12480" spans="1:2" ht="15">
      <c r="A12480"/>
      <c r="B12480"/>
    </row>
    <row r="12481" spans="1:2" ht="15">
      <c r="A12481"/>
      <c r="B12481"/>
    </row>
    <row r="12482" spans="1:2" ht="15">
      <c r="A12482"/>
      <c r="B12482"/>
    </row>
    <row r="12483" spans="1:2" ht="15">
      <c r="A12483"/>
      <c r="B12483"/>
    </row>
    <row r="12484" spans="1:2" ht="15">
      <c r="A12484"/>
      <c r="B12484"/>
    </row>
    <row r="12485" spans="1:2" ht="15">
      <c r="A12485"/>
      <c r="B12485"/>
    </row>
    <row r="12486" spans="1:2" ht="15">
      <c r="A12486"/>
      <c r="B12486"/>
    </row>
    <row r="12487" spans="1:2" ht="15">
      <c r="A12487"/>
      <c r="B12487"/>
    </row>
    <row r="12488" spans="1:2" ht="15">
      <c r="A12488"/>
      <c r="B12488"/>
    </row>
    <row r="12489" spans="1:2" ht="15">
      <c r="A12489"/>
      <c r="B12489"/>
    </row>
    <row r="12490" spans="1:2" ht="15">
      <c r="A12490"/>
      <c r="B12490"/>
    </row>
    <row r="12491" spans="1:2" ht="15">
      <c r="A12491"/>
      <c r="B12491"/>
    </row>
    <row r="12492" spans="1:2" ht="15">
      <c r="A12492"/>
      <c r="B12492"/>
    </row>
    <row r="12493" spans="1:2" ht="15">
      <c r="A12493"/>
      <c r="B12493"/>
    </row>
    <row r="12494" spans="1:2" ht="15">
      <c r="A12494"/>
      <c r="B12494"/>
    </row>
    <row r="12495" spans="1:2" ht="15">
      <c r="A12495"/>
      <c r="B12495"/>
    </row>
    <row r="12496" spans="1:2" ht="15">
      <c r="A12496"/>
      <c r="B12496"/>
    </row>
    <row r="12497" spans="1:2" ht="15">
      <c r="A12497"/>
      <c r="B12497"/>
    </row>
    <row r="12498" spans="1:2" ht="15">
      <c r="A12498"/>
      <c r="B12498"/>
    </row>
    <row r="12499" spans="1:2" ht="15">
      <c r="A12499"/>
      <c r="B12499"/>
    </row>
    <row r="12500" spans="1:2" ht="15">
      <c r="A12500"/>
      <c r="B12500"/>
    </row>
    <row r="12501" spans="1:2" ht="15">
      <c r="A12501"/>
      <c r="B12501"/>
    </row>
    <row r="12502" spans="1:2" ht="15">
      <c r="A12502"/>
      <c r="B12502"/>
    </row>
    <row r="12503" spans="1:2" ht="15">
      <c r="A12503"/>
      <c r="B12503"/>
    </row>
    <row r="12504" spans="1:2" ht="15">
      <c r="A12504"/>
      <c r="B12504"/>
    </row>
    <row r="12505" spans="1:2" ht="15">
      <c r="A12505"/>
      <c r="B12505"/>
    </row>
    <row r="12506" spans="1:2" ht="15">
      <c r="A12506"/>
      <c r="B12506"/>
    </row>
    <row r="12507" spans="1:2" ht="15">
      <c r="A12507"/>
      <c r="B12507"/>
    </row>
    <row r="12508" spans="1:2" ht="15">
      <c r="A12508"/>
      <c r="B12508"/>
    </row>
    <row r="12509" spans="1:2" ht="15">
      <c r="A12509"/>
      <c r="B12509"/>
    </row>
    <row r="12510" spans="1:2" ht="15">
      <c r="A12510"/>
      <c r="B12510"/>
    </row>
    <row r="12511" spans="1:2" ht="15">
      <c r="A12511"/>
      <c r="B12511"/>
    </row>
    <row r="12512" spans="1:2" ht="15">
      <c r="A12512"/>
      <c r="B12512"/>
    </row>
    <row r="12513" spans="1:2" ht="15">
      <c r="A12513"/>
      <c r="B12513"/>
    </row>
    <row r="12514" spans="1:2" ht="15">
      <c r="A12514"/>
      <c r="B12514"/>
    </row>
    <row r="12515" spans="1:2" ht="15">
      <c r="A12515"/>
      <c r="B12515"/>
    </row>
    <row r="12516" spans="1:2" ht="15">
      <c r="A12516"/>
      <c r="B12516"/>
    </row>
    <row r="12517" spans="1:2" ht="15">
      <c r="A12517"/>
      <c r="B12517"/>
    </row>
    <row r="12518" spans="1:2" ht="15">
      <c r="A12518"/>
      <c r="B12518"/>
    </row>
    <row r="12519" spans="1:2" ht="15">
      <c r="A12519"/>
      <c r="B12519"/>
    </row>
    <row r="12520" spans="1:2" ht="15">
      <c r="A12520"/>
      <c r="B12520"/>
    </row>
    <row r="12521" spans="1:2" ht="15">
      <c r="A12521"/>
      <c r="B12521"/>
    </row>
    <row r="12522" spans="1:2" ht="15">
      <c r="A12522"/>
      <c r="B12522"/>
    </row>
    <row r="12523" spans="1:2" ht="15">
      <c r="A12523"/>
      <c r="B12523"/>
    </row>
    <row r="12524" spans="1:2" ht="15">
      <c r="A12524"/>
      <c r="B12524"/>
    </row>
    <row r="12525" spans="1:2" ht="15">
      <c r="A12525"/>
      <c r="B12525"/>
    </row>
    <row r="12526" spans="1:2" ht="15">
      <c r="A12526"/>
      <c r="B12526"/>
    </row>
    <row r="12527" spans="1:2" ht="15">
      <c r="A12527"/>
      <c r="B12527"/>
    </row>
    <row r="12528" spans="1:2" ht="15">
      <c r="A12528"/>
      <c r="B12528"/>
    </row>
    <row r="12529" spans="1:2" ht="15">
      <c r="A12529"/>
      <c r="B12529"/>
    </row>
    <row r="12530" spans="1:2" ht="15">
      <c r="A12530"/>
      <c r="B12530"/>
    </row>
    <row r="12531" spans="1:2" ht="15">
      <c r="A12531"/>
      <c r="B12531"/>
    </row>
    <row r="12532" spans="1:2" ht="15">
      <c r="A12532"/>
      <c r="B12532"/>
    </row>
    <row r="12533" spans="1:2" ht="15">
      <c r="A12533"/>
      <c r="B12533"/>
    </row>
    <row r="12534" spans="1:2" ht="15">
      <c r="A12534"/>
      <c r="B12534"/>
    </row>
    <row r="12535" spans="1:2" ht="15">
      <c r="A12535"/>
      <c r="B12535"/>
    </row>
    <row r="12536" spans="1:2" ht="15">
      <c r="A12536"/>
      <c r="B12536"/>
    </row>
    <row r="12537" spans="1:2" ht="15">
      <c r="A12537"/>
      <c r="B12537"/>
    </row>
    <row r="12538" spans="1:2" ht="15">
      <c r="A12538"/>
      <c r="B12538"/>
    </row>
    <row r="12539" spans="1:2" ht="15">
      <c r="A12539"/>
      <c r="B12539"/>
    </row>
    <row r="12540" spans="1:2" ht="15">
      <c r="A12540"/>
      <c r="B12540"/>
    </row>
    <row r="12541" spans="1:2" ht="15">
      <c r="A12541"/>
      <c r="B12541"/>
    </row>
    <row r="12542" spans="1:2" ht="15">
      <c r="A12542"/>
      <c r="B12542"/>
    </row>
    <row r="12543" spans="1:2" ht="15">
      <c r="A12543"/>
      <c r="B12543"/>
    </row>
    <row r="12544" spans="1:2" ht="15">
      <c r="A12544"/>
      <c r="B12544"/>
    </row>
    <row r="12545" spans="1:2" ht="15">
      <c r="A12545"/>
      <c r="B12545"/>
    </row>
    <row r="12546" spans="1:2" ht="15">
      <c r="A12546"/>
      <c r="B12546"/>
    </row>
    <row r="12547" spans="1:2" ht="15">
      <c r="A12547"/>
      <c r="B12547"/>
    </row>
    <row r="12548" spans="1:2" ht="15">
      <c r="A12548"/>
      <c r="B12548"/>
    </row>
    <row r="12549" spans="1:2" ht="15">
      <c r="A12549"/>
      <c r="B12549"/>
    </row>
    <row r="12550" spans="1:2" ht="15">
      <c r="A12550"/>
      <c r="B12550"/>
    </row>
    <row r="12551" spans="1:2" ht="15">
      <c r="A12551"/>
      <c r="B12551"/>
    </row>
    <row r="12552" spans="1:2" ht="15">
      <c r="A12552"/>
      <c r="B12552"/>
    </row>
    <row r="12553" spans="1:2" ht="15">
      <c r="A12553"/>
      <c r="B12553"/>
    </row>
    <row r="12554" spans="1:2" ht="15">
      <c r="A12554"/>
      <c r="B12554"/>
    </row>
    <row r="12555" spans="1:2" ht="15">
      <c r="A12555"/>
      <c r="B12555"/>
    </row>
    <row r="12556" spans="1:2" ht="15">
      <c r="A12556"/>
      <c r="B12556"/>
    </row>
    <row r="12557" spans="1:2" ht="15">
      <c r="A12557"/>
      <c r="B12557"/>
    </row>
    <row r="12558" spans="1:2" ht="15">
      <c r="A12558"/>
      <c r="B12558"/>
    </row>
    <row r="12559" spans="1:2" ht="15">
      <c r="A12559"/>
      <c r="B12559"/>
    </row>
    <row r="12560" spans="1:2" ht="15">
      <c r="A12560"/>
      <c r="B12560"/>
    </row>
    <row r="12561" spans="1:2" ht="15">
      <c r="A12561"/>
      <c r="B12561"/>
    </row>
    <row r="12562" spans="1:2" ht="15">
      <c r="A12562"/>
      <c r="B12562"/>
    </row>
    <row r="12563" spans="1:2" ht="15">
      <c r="A12563"/>
      <c r="B12563"/>
    </row>
    <row r="12564" spans="1:2" ht="15">
      <c r="A12564"/>
      <c r="B12564"/>
    </row>
    <row r="12565" spans="1:2" ht="15">
      <c r="A12565"/>
      <c r="B12565"/>
    </row>
    <row r="12566" spans="1:2" ht="15">
      <c r="A12566"/>
      <c r="B12566"/>
    </row>
    <row r="12567" spans="1:2" ht="15">
      <c r="A12567"/>
      <c r="B12567"/>
    </row>
    <row r="12568" spans="1:2" ht="15">
      <c r="A12568"/>
      <c r="B12568"/>
    </row>
    <row r="12569" spans="1:2" ht="15">
      <c r="A12569"/>
      <c r="B12569"/>
    </row>
    <row r="12570" spans="1:2" ht="15">
      <c r="A12570"/>
      <c r="B12570"/>
    </row>
    <row r="12571" spans="1:2" ht="15">
      <c r="A12571"/>
      <c r="B12571"/>
    </row>
    <row r="12572" spans="1:2" ht="15">
      <c r="A12572"/>
      <c r="B12572"/>
    </row>
    <row r="12573" spans="1:2" ht="15">
      <c r="A12573"/>
      <c r="B12573"/>
    </row>
    <row r="12574" spans="1:2" ht="15">
      <c r="A12574"/>
      <c r="B12574"/>
    </row>
    <row r="12575" spans="1:2" ht="15">
      <c r="A12575"/>
      <c r="B12575"/>
    </row>
    <row r="12576" spans="1:2" ht="15">
      <c r="A12576"/>
      <c r="B12576"/>
    </row>
    <row r="12577" spans="1:2" ht="15">
      <c r="A12577"/>
      <c r="B12577"/>
    </row>
    <row r="12578" spans="1:2" ht="15">
      <c r="A12578"/>
      <c r="B12578"/>
    </row>
    <row r="12579" spans="1:2" ht="15">
      <c r="A12579"/>
      <c r="B12579"/>
    </row>
    <row r="12580" spans="1:2" ht="15">
      <c r="A12580"/>
      <c r="B12580"/>
    </row>
    <row r="12581" spans="1:2" ht="15">
      <c r="A12581"/>
      <c r="B12581"/>
    </row>
    <row r="12582" spans="1:2" ht="15">
      <c r="A12582"/>
      <c r="B12582"/>
    </row>
    <row r="12583" spans="1:2" ht="15">
      <c r="A12583"/>
      <c r="B12583"/>
    </row>
    <row r="12584" spans="1:2" ht="15">
      <c r="A12584"/>
      <c r="B12584"/>
    </row>
    <row r="12585" spans="1:2" ht="15">
      <c r="A12585"/>
      <c r="B12585"/>
    </row>
    <row r="12586" spans="1:2" ht="15">
      <c r="A12586"/>
      <c r="B12586"/>
    </row>
    <row r="12587" spans="1:2" ht="15">
      <c r="A12587"/>
      <c r="B12587"/>
    </row>
    <row r="12588" spans="1:2" ht="15">
      <c r="A12588"/>
      <c r="B12588"/>
    </row>
    <row r="12589" spans="1:2" ht="15">
      <c r="A12589"/>
      <c r="B12589"/>
    </row>
    <row r="12590" spans="1:2" ht="15">
      <c r="A12590"/>
      <c r="B12590"/>
    </row>
    <row r="12591" spans="1:2" ht="15">
      <c r="A12591"/>
      <c r="B12591"/>
    </row>
    <row r="12592" spans="1:2" ht="15">
      <c r="A12592"/>
      <c r="B12592"/>
    </row>
    <row r="12593" spans="1:2" ht="15">
      <c r="A12593"/>
      <c r="B12593"/>
    </row>
    <row r="12594" spans="1:2" ht="15">
      <c r="A12594"/>
      <c r="B12594"/>
    </row>
    <row r="12595" spans="1:2" ht="15">
      <c r="A12595"/>
      <c r="B12595"/>
    </row>
    <row r="12596" spans="1:2" ht="15">
      <c r="A12596"/>
      <c r="B12596"/>
    </row>
    <row r="12597" spans="1:2" ht="15">
      <c r="A12597"/>
      <c r="B12597"/>
    </row>
    <row r="12598" spans="1:2" ht="15">
      <c r="A12598"/>
      <c r="B12598"/>
    </row>
    <row r="12599" spans="1:2" ht="15">
      <c r="A12599"/>
      <c r="B12599"/>
    </row>
    <row r="12600" spans="1:2" ht="15">
      <c r="A12600"/>
      <c r="B12600"/>
    </row>
    <row r="12601" spans="1:2" ht="15">
      <c r="A12601"/>
      <c r="B12601"/>
    </row>
    <row r="12602" spans="1:2" ht="15">
      <c r="A12602"/>
      <c r="B12602"/>
    </row>
    <row r="12603" spans="1:2" ht="15">
      <c r="A12603"/>
      <c r="B12603"/>
    </row>
    <row r="12604" spans="1:2" ht="15">
      <c r="A12604"/>
      <c r="B12604"/>
    </row>
    <row r="12605" spans="1:2" ht="15">
      <c r="A12605"/>
      <c r="B12605"/>
    </row>
    <row r="12606" spans="1:2" ht="15">
      <c r="A12606"/>
      <c r="B12606"/>
    </row>
    <row r="12607" spans="1:2" ht="15">
      <c r="A12607"/>
      <c r="B12607"/>
    </row>
    <row r="12608" spans="1:2" ht="15">
      <c r="A12608"/>
      <c r="B12608"/>
    </row>
    <row r="12609" spans="1:2" ht="15">
      <c r="A12609"/>
      <c r="B12609"/>
    </row>
    <row r="12610" spans="1:2" ht="15">
      <c r="A12610"/>
      <c r="B12610"/>
    </row>
    <row r="12611" spans="1:2" ht="15">
      <c r="A12611"/>
      <c r="B12611"/>
    </row>
    <row r="12612" spans="1:2" ht="15">
      <c r="A12612"/>
      <c r="B12612"/>
    </row>
    <row r="12613" spans="1:2" ht="15">
      <c r="A12613"/>
      <c r="B12613"/>
    </row>
    <row r="12614" spans="1:2" ht="15">
      <c r="A12614"/>
      <c r="B12614"/>
    </row>
    <row r="12615" spans="1:2" ht="15">
      <c r="A12615"/>
      <c r="B12615"/>
    </row>
    <row r="12616" spans="1:2" ht="15">
      <c r="A12616"/>
      <c r="B12616"/>
    </row>
    <row r="12617" spans="1:2" ht="15">
      <c r="A12617"/>
      <c r="B12617"/>
    </row>
    <row r="12618" spans="1:2" ht="15">
      <c r="A12618"/>
      <c r="B12618"/>
    </row>
    <row r="12619" spans="1:2" ht="15">
      <c r="A12619"/>
      <c r="B12619"/>
    </row>
    <row r="12620" spans="1:2" ht="15">
      <c r="A12620"/>
      <c r="B12620"/>
    </row>
    <row r="12621" spans="1:2" ht="15">
      <c r="A12621"/>
      <c r="B12621"/>
    </row>
    <row r="12622" spans="1:2" ht="15">
      <c r="A12622"/>
      <c r="B12622"/>
    </row>
    <row r="12623" spans="1:2" ht="15">
      <c r="A12623"/>
      <c r="B12623"/>
    </row>
    <row r="12624" spans="1:2" ht="15">
      <c r="A12624"/>
      <c r="B12624"/>
    </row>
    <row r="12625" spans="1:2" ht="15">
      <c r="A12625"/>
      <c r="B12625"/>
    </row>
    <row r="12626" spans="1:2" ht="15">
      <c r="A12626"/>
      <c r="B12626"/>
    </row>
    <row r="12627" spans="1:2" ht="15">
      <c r="A12627"/>
      <c r="B12627"/>
    </row>
    <row r="12628" spans="1:2" ht="15">
      <c r="A12628"/>
      <c r="B12628"/>
    </row>
    <row r="12629" spans="1:2" ht="15">
      <c r="A12629"/>
      <c r="B12629"/>
    </row>
    <row r="12630" spans="1:2" ht="15">
      <c r="A12630"/>
      <c r="B12630"/>
    </row>
    <row r="12631" spans="1:2" ht="15">
      <c r="A12631"/>
      <c r="B12631"/>
    </row>
    <row r="12632" spans="1:2" ht="15">
      <c r="A12632"/>
      <c r="B12632"/>
    </row>
    <row r="12633" spans="1:2" ht="15">
      <c r="A12633"/>
      <c r="B12633"/>
    </row>
    <row r="12634" spans="1:2" ht="15">
      <c r="A12634"/>
      <c r="B12634"/>
    </row>
    <row r="12635" spans="1:2" ht="15">
      <c r="A12635"/>
      <c r="B12635"/>
    </row>
    <row r="12636" spans="1:2" ht="15">
      <c r="A12636"/>
      <c r="B12636"/>
    </row>
    <row r="12637" spans="1:2" ht="15">
      <c r="A12637"/>
      <c r="B12637"/>
    </row>
    <row r="12638" spans="1:2" ht="15">
      <c r="A12638"/>
      <c r="B12638"/>
    </row>
    <row r="12639" spans="1:2" ht="15">
      <c r="A12639"/>
      <c r="B12639"/>
    </row>
    <row r="12640" spans="1:2" ht="15">
      <c r="A12640"/>
      <c r="B12640"/>
    </row>
    <row r="12641" spans="1:2" ht="15">
      <c r="A12641"/>
      <c r="B12641"/>
    </row>
    <row r="12642" spans="1:2" ht="15">
      <c r="A12642"/>
      <c r="B12642"/>
    </row>
    <row r="12643" spans="1:2" ht="15">
      <c r="A12643"/>
      <c r="B12643"/>
    </row>
    <row r="12644" spans="1:2" ht="15">
      <c r="A12644"/>
      <c r="B12644"/>
    </row>
    <row r="12645" spans="1:2" ht="15">
      <c r="A12645"/>
      <c r="B12645"/>
    </row>
    <row r="12646" spans="1:2" ht="15">
      <c r="A12646"/>
      <c r="B12646"/>
    </row>
    <row r="12647" spans="1:2" ht="15">
      <c r="A12647"/>
      <c r="B12647"/>
    </row>
    <row r="12648" spans="1:2" ht="15">
      <c r="A12648"/>
      <c r="B12648"/>
    </row>
    <row r="12649" spans="1:2" ht="15">
      <c r="A12649"/>
      <c r="B12649"/>
    </row>
    <row r="12650" spans="1:2" ht="15">
      <c r="A12650"/>
      <c r="B12650"/>
    </row>
    <row r="12651" spans="1:2" ht="15">
      <c r="A12651"/>
      <c r="B12651"/>
    </row>
    <row r="12652" spans="1:2" ht="15">
      <c r="A12652"/>
      <c r="B12652"/>
    </row>
    <row r="12653" spans="1:2" ht="15">
      <c r="A12653"/>
      <c r="B12653"/>
    </row>
    <row r="12654" spans="1:2" ht="15">
      <c r="A12654"/>
      <c r="B12654"/>
    </row>
    <row r="12655" spans="1:2" ht="15">
      <c r="A12655"/>
      <c r="B12655"/>
    </row>
    <row r="12656" spans="1:2" ht="15">
      <c r="A12656"/>
      <c r="B12656"/>
    </row>
    <row r="12657" spans="1:2" ht="15">
      <c r="A12657"/>
      <c r="B12657"/>
    </row>
    <row r="12658" spans="1:2" ht="15">
      <c r="A12658"/>
      <c r="B12658"/>
    </row>
    <row r="12659" spans="1:2" ht="15">
      <c r="A12659"/>
      <c r="B12659"/>
    </row>
    <row r="12660" spans="1:2" ht="15">
      <c r="A12660"/>
      <c r="B12660"/>
    </row>
    <row r="12661" spans="1:2" ht="15">
      <c r="A12661"/>
      <c r="B12661"/>
    </row>
    <row r="12662" spans="1:2" ht="15">
      <c r="A12662"/>
      <c r="B12662"/>
    </row>
    <row r="12663" spans="1:2" ht="15">
      <c r="A12663"/>
      <c r="B12663"/>
    </row>
    <row r="12664" spans="1:2" ht="15">
      <c r="A12664"/>
      <c r="B12664"/>
    </row>
    <row r="12665" spans="1:2" ht="15">
      <c r="A12665"/>
      <c r="B12665"/>
    </row>
    <row r="12666" spans="1:2" ht="15">
      <c r="A12666"/>
      <c r="B12666"/>
    </row>
    <row r="12667" spans="1:2" ht="15">
      <c r="A12667"/>
      <c r="B12667"/>
    </row>
    <row r="12668" spans="1:2" ht="15">
      <c r="A12668"/>
      <c r="B12668"/>
    </row>
    <row r="12669" spans="1:2" ht="15">
      <c r="A12669"/>
      <c r="B12669"/>
    </row>
    <row r="12670" spans="1:2" ht="15">
      <c r="A12670"/>
      <c r="B12670"/>
    </row>
    <row r="12671" spans="1:2" ht="15">
      <c r="A12671"/>
      <c r="B12671"/>
    </row>
    <row r="12672" spans="1:2" ht="15">
      <c r="A12672"/>
      <c r="B12672"/>
    </row>
    <row r="12673" spans="1:2" ht="15">
      <c r="A12673"/>
      <c r="B12673"/>
    </row>
    <row r="12674" spans="1:2" ht="15">
      <c r="A12674"/>
      <c r="B12674"/>
    </row>
    <row r="12675" spans="1:2" ht="15">
      <c r="A12675"/>
      <c r="B12675"/>
    </row>
    <row r="12676" spans="1:2" ht="15">
      <c r="A12676"/>
      <c r="B12676"/>
    </row>
    <row r="12677" spans="1:2" ht="15">
      <c r="A12677"/>
      <c r="B12677"/>
    </row>
    <row r="12678" spans="1:2" ht="15">
      <c r="A12678"/>
      <c r="B12678"/>
    </row>
    <row r="12679" spans="1:2" ht="15">
      <c r="A12679"/>
      <c r="B12679"/>
    </row>
    <row r="12680" spans="1:2" ht="15">
      <c r="A12680"/>
      <c r="B12680"/>
    </row>
    <row r="12681" spans="1:2" ht="15">
      <c r="A12681"/>
      <c r="B12681"/>
    </row>
    <row r="12682" spans="1:2" ht="15">
      <c r="A12682"/>
      <c r="B12682"/>
    </row>
    <row r="12683" spans="1:2" ht="15">
      <c r="A12683"/>
      <c r="B12683"/>
    </row>
    <row r="12684" spans="1:2" ht="15">
      <c r="A12684"/>
      <c r="B12684"/>
    </row>
    <row r="12685" spans="1:2" ht="15">
      <c r="A12685"/>
      <c r="B12685"/>
    </row>
    <row r="12686" spans="1:2" ht="15">
      <c r="A12686"/>
      <c r="B12686"/>
    </row>
    <row r="12687" spans="1:2" ht="15">
      <c r="A12687"/>
      <c r="B12687"/>
    </row>
    <row r="12688" spans="1:2" ht="15">
      <c r="A12688"/>
      <c r="B12688"/>
    </row>
    <row r="12689" spans="1:2" ht="15">
      <c r="A12689"/>
      <c r="B12689"/>
    </row>
    <row r="12690" spans="1:2" ht="15">
      <c r="A12690"/>
      <c r="B12690"/>
    </row>
    <row r="12691" spans="1:2" ht="15">
      <c r="A12691"/>
      <c r="B12691"/>
    </row>
    <row r="12692" spans="1:2" ht="15">
      <c r="A12692"/>
      <c r="B12692"/>
    </row>
    <row r="12693" spans="1:2" ht="15">
      <c r="A12693"/>
      <c r="B12693"/>
    </row>
    <row r="12694" spans="1:2" ht="15">
      <c r="A12694"/>
      <c r="B12694"/>
    </row>
    <row r="12695" spans="1:2" ht="15">
      <c r="A12695"/>
      <c r="B12695"/>
    </row>
    <row r="12696" spans="1:2" ht="15">
      <c r="A12696"/>
      <c r="B12696"/>
    </row>
    <row r="12697" spans="1:2" ht="15">
      <c r="A12697"/>
      <c r="B12697"/>
    </row>
    <row r="12698" spans="1:2" ht="15">
      <c r="A12698"/>
      <c r="B12698"/>
    </row>
    <row r="12699" spans="1:2" ht="15">
      <c r="A12699"/>
      <c r="B12699"/>
    </row>
    <row r="12700" spans="1:2" ht="15">
      <c r="A12700"/>
      <c r="B12700"/>
    </row>
    <row r="12701" spans="1:2" ht="15">
      <c r="A12701"/>
      <c r="B12701"/>
    </row>
    <row r="12702" spans="1:2" ht="15">
      <c r="A12702"/>
      <c r="B12702"/>
    </row>
    <row r="12703" spans="1:2" ht="15">
      <c r="A12703"/>
      <c r="B12703"/>
    </row>
    <row r="12704" spans="1:2" ht="15">
      <c r="A12704"/>
      <c r="B12704"/>
    </row>
    <row r="12705" spans="1:2" ht="15">
      <c r="A12705"/>
      <c r="B12705"/>
    </row>
    <row r="12706" spans="1:2" ht="15">
      <c r="A12706"/>
      <c r="B12706"/>
    </row>
    <row r="12707" spans="1:2" ht="15">
      <c r="A12707"/>
      <c r="B12707"/>
    </row>
    <row r="12708" spans="1:2" ht="15">
      <c r="A12708"/>
      <c r="B12708"/>
    </row>
    <row r="12709" spans="1:2" ht="15">
      <c r="A12709"/>
      <c r="B12709"/>
    </row>
    <row r="12710" spans="1:2" ht="15">
      <c r="A12710"/>
      <c r="B12710"/>
    </row>
    <row r="12711" spans="1:2" ht="15">
      <c r="A12711"/>
      <c r="B12711"/>
    </row>
    <row r="12712" spans="1:2" ht="15">
      <c r="A12712"/>
      <c r="B12712"/>
    </row>
    <row r="12713" spans="1:2" ht="15">
      <c r="A12713"/>
      <c r="B12713"/>
    </row>
    <row r="12714" spans="1:2" ht="15">
      <c r="A12714"/>
      <c r="B12714"/>
    </row>
    <row r="12715" spans="1:2" ht="15">
      <c r="A12715"/>
      <c r="B12715"/>
    </row>
    <row r="12716" spans="1:2" ht="15">
      <c r="A12716"/>
      <c r="B12716"/>
    </row>
    <row r="12717" spans="1:2" ht="15">
      <c r="A12717"/>
      <c r="B12717"/>
    </row>
    <row r="12718" spans="1:2" ht="15">
      <c r="A12718"/>
      <c r="B12718"/>
    </row>
    <row r="12719" spans="1:2" ht="15">
      <c r="A12719"/>
      <c r="B12719"/>
    </row>
    <row r="12720" spans="1:2" ht="15">
      <c r="A12720"/>
      <c r="B12720"/>
    </row>
    <row r="12721" spans="1:2" ht="15">
      <c r="A12721"/>
      <c r="B12721"/>
    </row>
    <row r="12722" spans="1:2" ht="15">
      <c r="A12722"/>
      <c r="B12722"/>
    </row>
    <row r="12723" spans="1:2" ht="15">
      <c r="A12723"/>
      <c r="B12723"/>
    </row>
    <row r="12724" spans="1:2" ht="15">
      <c r="A12724"/>
      <c r="B12724"/>
    </row>
    <row r="12725" spans="1:2" ht="15">
      <c r="A12725"/>
      <c r="B12725"/>
    </row>
    <row r="12726" spans="1:2" ht="15">
      <c r="A12726"/>
      <c r="B12726"/>
    </row>
    <row r="12727" spans="1:2" ht="15">
      <c r="A12727"/>
      <c r="B12727"/>
    </row>
    <row r="12728" spans="1:2" ht="15">
      <c r="A12728"/>
      <c r="B12728"/>
    </row>
    <row r="12729" spans="1:2" ht="15">
      <c r="A12729"/>
      <c r="B12729"/>
    </row>
    <row r="12730" spans="1:2" ht="15">
      <c r="A12730"/>
      <c r="B12730"/>
    </row>
    <row r="12731" spans="1:2" ht="15">
      <c r="A12731"/>
      <c r="B12731"/>
    </row>
    <row r="12732" spans="1:2" ht="15">
      <c r="A12732"/>
      <c r="B12732"/>
    </row>
    <row r="12733" spans="1:2" ht="15">
      <c r="A12733"/>
      <c r="B12733"/>
    </row>
    <row r="12734" spans="1:2" ht="15">
      <c r="A12734"/>
      <c r="B12734"/>
    </row>
    <row r="12735" spans="1:2" ht="15">
      <c r="A12735"/>
      <c r="B12735"/>
    </row>
    <row r="12736" spans="1:2" ht="15">
      <c r="A12736"/>
      <c r="B12736"/>
    </row>
    <row r="12737" spans="1:2" ht="15">
      <c r="A12737"/>
      <c r="B12737"/>
    </row>
    <row r="12738" spans="1:2" ht="15">
      <c r="A12738"/>
      <c r="B12738"/>
    </row>
    <row r="12739" spans="1:2" ht="15">
      <c r="A12739"/>
      <c r="B12739"/>
    </row>
    <row r="12740" spans="1:2" ht="15">
      <c r="A12740"/>
      <c r="B12740"/>
    </row>
    <row r="12741" spans="1:2" ht="15">
      <c r="A12741"/>
      <c r="B12741"/>
    </row>
    <row r="12742" spans="1:2" ht="15">
      <c r="A12742"/>
      <c r="B12742"/>
    </row>
    <row r="12743" spans="1:2" ht="15">
      <c r="A12743"/>
      <c r="B12743"/>
    </row>
    <row r="12744" spans="1:2" ht="15">
      <c r="A12744"/>
      <c r="B12744"/>
    </row>
    <row r="12745" spans="1:2" ht="15">
      <c r="A12745"/>
      <c r="B12745"/>
    </row>
    <row r="12746" spans="1:2" ht="15">
      <c r="A12746"/>
      <c r="B12746"/>
    </row>
    <row r="12747" spans="1:2" ht="15">
      <c r="A12747"/>
      <c r="B12747"/>
    </row>
    <row r="12748" spans="1:2" ht="15">
      <c r="A12748"/>
      <c r="B12748"/>
    </row>
    <row r="12749" spans="1:2" ht="15">
      <c r="A12749"/>
      <c r="B12749"/>
    </row>
    <row r="12750" spans="1:2" ht="15">
      <c r="A12750"/>
      <c r="B12750"/>
    </row>
    <row r="12751" spans="1:2" ht="15">
      <c r="A12751"/>
      <c r="B12751"/>
    </row>
    <row r="12752" spans="1:2" ht="15">
      <c r="A12752"/>
      <c r="B12752"/>
    </row>
    <row r="12753" spans="1:2" ht="15">
      <c r="A12753"/>
      <c r="B12753"/>
    </row>
    <row r="12754" spans="1:2" ht="15">
      <c r="A12754"/>
      <c r="B12754"/>
    </row>
    <row r="12755" spans="1:2" ht="15">
      <c r="A12755"/>
      <c r="B12755"/>
    </row>
    <row r="12756" spans="1:2" ht="15">
      <c r="A12756"/>
      <c r="B12756"/>
    </row>
    <row r="12757" spans="1:2" ht="15">
      <c r="A12757"/>
      <c r="B12757"/>
    </row>
    <row r="12758" spans="1:2" ht="15">
      <c r="A12758"/>
      <c r="B12758"/>
    </row>
    <row r="12759" spans="1:2" ht="15">
      <c r="A12759"/>
      <c r="B12759"/>
    </row>
    <row r="12760" spans="1:2" ht="15">
      <c r="A12760"/>
      <c r="B12760"/>
    </row>
    <row r="12761" spans="1:2" ht="15">
      <c r="A12761"/>
      <c r="B12761"/>
    </row>
    <row r="12762" spans="1:2" ht="15">
      <c r="A12762"/>
      <c r="B12762"/>
    </row>
    <row r="12763" spans="1:2" ht="15">
      <c r="A12763"/>
      <c r="B12763"/>
    </row>
    <row r="12764" spans="1:2" ht="15">
      <c r="A12764"/>
      <c r="B12764"/>
    </row>
    <row r="12765" spans="1:2" ht="15">
      <c r="A12765"/>
      <c r="B12765"/>
    </row>
    <row r="12766" spans="1:2" ht="15">
      <c r="A12766"/>
      <c r="B12766"/>
    </row>
    <row r="12767" spans="1:2" ht="15">
      <c r="A12767"/>
      <c r="B12767"/>
    </row>
    <row r="12768" spans="1:2" ht="15">
      <c r="A12768"/>
      <c r="B12768"/>
    </row>
    <row r="12769" spans="1:2" ht="15">
      <c r="A12769"/>
      <c r="B12769"/>
    </row>
    <row r="12770" spans="1:2" ht="15">
      <c r="A12770"/>
      <c r="B12770"/>
    </row>
    <row r="12771" spans="1:2" ht="15">
      <c r="A12771"/>
      <c r="B12771"/>
    </row>
    <row r="12772" spans="1:2" ht="15">
      <c r="A12772"/>
      <c r="B12772"/>
    </row>
    <row r="12773" spans="1:2" ht="15">
      <c r="A12773"/>
      <c r="B12773"/>
    </row>
    <row r="12774" spans="1:2" ht="15">
      <c r="A12774"/>
      <c r="B12774"/>
    </row>
    <row r="12775" spans="1:2" ht="15">
      <c r="A12775"/>
      <c r="B12775"/>
    </row>
    <row r="12776" spans="1:2" ht="15">
      <c r="A12776"/>
      <c r="B12776"/>
    </row>
    <row r="12777" spans="1:2" ht="15">
      <c r="A12777"/>
      <c r="B12777"/>
    </row>
    <row r="12778" spans="1:2" ht="15">
      <c r="A12778"/>
      <c r="B12778"/>
    </row>
    <row r="12779" spans="1:2" ht="15">
      <c r="A12779"/>
      <c r="B12779"/>
    </row>
    <row r="12780" spans="1:2" ht="15">
      <c r="A12780"/>
      <c r="B12780"/>
    </row>
    <row r="12781" spans="1:2" ht="15">
      <c r="A12781"/>
      <c r="B12781"/>
    </row>
    <row r="12782" spans="1:2" ht="15">
      <c r="A12782"/>
      <c r="B12782"/>
    </row>
    <row r="12783" spans="1:2" ht="15">
      <c r="A12783"/>
      <c r="B12783"/>
    </row>
    <row r="12784" spans="1:2" ht="15">
      <c r="A12784"/>
      <c r="B12784"/>
    </row>
    <row r="12785" spans="1:2" ht="15">
      <c r="A12785"/>
      <c r="B12785"/>
    </row>
    <row r="12786" spans="1:2" ht="15">
      <c r="A12786"/>
      <c r="B12786"/>
    </row>
    <row r="12787" spans="1:2" ht="15">
      <c r="A12787"/>
      <c r="B12787"/>
    </row>
    <row r="12788" spans="1:2" ht="15">
      <c r="A12788"/>
      <c r="B12788"/>
    </row>
    <row r="12789" spans="1:2" ht="15">
      <c r="A12789"/>
      <c r="B12789"/>
    </row>
    <row r="12790" spans="1:2" ht="15">
      <c r="A12790"/>
      <c r="B12790"/>
    </row>
    <row r="12791" spans="1:2" ht="15">
      <c r="A12791"/>
      <c r="B12791"/>
    </row>
    <row r="12792" spans="1:2" ht="15">
      <c r="A12792"/>
      <c r="B12792"/>
    </row>
    <row r="12793" spans="1:2" ht="15">
      <c r="A12793"/>
      <c r="B12793"/>
    </row>
    <row r="12794" spans="1:2" ht="15">
      <c r="A12794"/>
      <c r="B12794"/>
    </row>
    <row r="12795" spans="1:2" ht="15">
      <c r="A12795"/>
      <c r="B12795"/>
    </row>
    <row r="12796" spans="1:2" ht="15">
      <c r="A12796"/>
      <c r="B12796"/>
    </row>
    <row r="12797" spans="1:2" ht="15">
      <c r="A12797"/>
      <c r="B12797"/>
    </row>
    <row r="12798" spans="1:2" ht="15">
      <c r="A12798"/>
      <c r="B12798"/>
    </row>
    <row r="12799" spans="1:2" ht="15">
      <c r="A12799"/>
      <c r="B12799"/>
    </row>
    <row r="12800" spans="1:2" ht="15">
      <c r="A12800"/>
      <c r="B12800"/>
    </row>
    <row r="12801" spans="1:2" ht="15">
      <c r="A12801"/>
      <c r="B12801"/>
    </row>
    <row r="12802" spans="1:2" ht="15">
      <c r="A12802"/>
      <c r="B12802"/>
    </row>
    <row r="12803" spans="1:2" ht="15">
      <c r="A12803"/>
      <c r="B12803"/>
    </row>
    <row r="12804" spans="1:2" ht="15">
      <c r="A12804"/>
      <c r="B12804"/>
    </row>
    <row r="12805" spans="1:2" ht="15">
      <c r="A12805"/>
      <c r="B12805"/>
    </row>
    <row r="12806" spans="1:2" ht="15">
      <c r="A12806"/>
      <c r="B12806"/>
    </row>
    <row r="12807" spans="1:2" ht="15">
      <c r="A12807"/>
      <c r="B12807"/>
    </row>
    <row r="12808" spans="1:2" ht="15">
      <c r="A12808"/>
      <c r="B12808"/>
    </row>
    <row r="12809" spans="1:2" ht="15">
      <c r="A12809"/>
      <c r="B12809"/>
    </row>
    <row r="12810" spans="1:2" ht="15">
      <c r="A12810"/>
      <c r="B12810"/>
    </row>
    <row r="12811" spans="1:2" ht="15">
      <c r="A12811"/>
      <c r="B12811"/>
    </row>
    <row r="12812" spans="1:2" ht="15">
      <c r="A12812"/>
      <c r="B12812"/>
    </row>
    <row r="12813" spans="1:2" ht="15">
      <c r="A12813"/>
      <c r="B12813"/>
    </row>
    <row r="12814" spans="1:2" ht="15">
      <c r="A12814"/>
      <c r="B12814"/>
    </row>
    <row r="12815" spans="1:2" ht="15">
      <c r="A12815"/>
      <c r="B12815"/>
    </row>
    <row r="12816" spans="1:2" ht="15">
      <c r="A12816"/>
      <c r="B12816"/>
    </row>
    <row r="12817" spans="1:2" ht="15">
      <c r="A12817"/>
      <c r="B12817"/>
    </row>
    <row r="12818" spans="1:2" ht="15">
      <c r="A12818"/>
      <c r="B12818"/>
    </row>
    <row r="12819" spans="1:2" ht="15">
      <c r="A12819"/>
      <c r="B12819"/>
    </row>
    <row r="12820" spans="1:2" ht="15">
      <c r="A12820"/>
      <c r="B12820"/>
    </row>
    <row r="12821" spans="1:2" ht="15">
      <c r="A12821"/>
      <c r="B12821"/>
    </row>
    <row r="12822" spans="1:2" ht="15">
      <c r="A12822"/>
      <c r="B12822"/>
    </row>
    <row r="12823" spans="1:2" ht="15">
      <c r="A12823"/>
      <c r="B12823"/>
    </row>
    <row r="12824" spans="1:2" ht="15">
      <c r="A12824"/>
      <c r="B12824"/>
    </row>
    <row r="12825" spans="1:2" ht="15">
      <c r="A12825"/>
      <c r="B12825"/>
    </row>
    <row r="12826" spans="1:2" ht="15">
      <c r="A12826"/>
      <c r="B12826"/>
    </row>
    <row r="12827" spans="1:2" ht="15">
      <c r="A12827"/>
      <c r="B12827"/>
    </row>
    <row r="12828" spans="1:2" ht="15">
      <c r="A12828"/>
      <c r="B12828"/>
    </row>
    <row r="12829" spans="1:2" ht="15">
      <c r="A12829"/>
      <c r="B12829"/>
    </row>
    <row r="12830" spans="1:2" ht="15">
      <c r="A12830"/>
      <c r="B12830"/>
    </row>
    <row r="12831" spans="1:2" ht="15">
      <c r="A12831"/>
      <c r="B12831"/>
    </row>
    <row r="12832" spans="1:2" ht="15">
      <c r="A12832"/>
      <c r="B12832"/>
    </row>
    <row r="12833" spans="1:2" ht="15">
      <c r="A12833"/>
      <c r="B12833"/>
    </row>
    <row r="12834" spans="1:2" ht="15">
      <c r="A12834"/>
      <c r="B12834"/>
    </row>
    <row r="12835" spans="1:2" ht="15">
      <c r="A12835"/>
      <c r="B12835"/>
    </row>
    <row r="12836" spans="1:2" ht="15">
      <c r="A12836"/>
      <c r="B12836"/>
    </row>
    <row r="12837" spans="1:2" ht="15">
      <c r="A12837"/>
      <c r="B12837"/>
    </row>
    <row r="12838" spans="1:2" ht="15">
      <c r="A12838"/>
      <c r="B12838"/>
    </row>
    <row r="12839" spans="1:2" ht="15">
      <c r="A12839"/>
      <c r="B12839"/>
    </row>
    <row r="12840" spans="1:2" ht="15">
      <c r="A12840"/>
      <c r="B12840"/>
    </row>
    <row r="12841" spans="1:2" ht="15">
      <c r="A12841"/>
      <c r="B12841"/>
    </row>
    <row r="12842" spans="1:2" ht="15">
      <c r="A12842"/>
      <c r="B12842"/>
    </row>
    <row r="12843" spans="1:2" ht="15">
      <c r="A12843"/>
      <c r="B12843"/>
    </row>
    <row r="12844" spans="1:2" ht="15">
      <c r="A12844"/>
      <c r="B12844"/>
    </row>
    <row r="12845" spans="1:2" ht="15">
      <c r="A12845"/>
      <c r="B12845"/>
    </row>
    <row r="12846" spans="1:2" ht="15">
      <c r="A12846"/>
      <c r="B12846"/>
    </row>
    <row r="12847" spans="1:2" ht="15">
      <c r="A12847"/>
      <c r="B12847"/>
    </row>
    <row r="12848" spans="1:2" ht="15">
      <c r="A12848"/>
      <c r="B12848"/>
    </row>
    <row r="12849" spans="1:2" ht="15">
      <c r="A12849"/>
      <c r="B12849"/>
    </row>
    <row r="12850" spans="1:2" ht="15">
      <c r="A12850"/>
      <c r="B12850"/>
    </row>
    <row r="12851" spans="1:2" ht="15">
      <c r="A12851"/>
      <c r="B12851"/>
    </row>
    <row r="12852" spans="1:2" ht="15">
      <c r="A12852"/>
      <c r="B12852"/>
    </row>
    <row r="12853" spans="1:2" ht="15">
      <c r="A12853"/>
      <c r="B12853"/>
    </row>
    <row r="12854" spans="1:2" ht="15">
      <c r="A12854"/>
      <c r="B12854"/>
    </row>
    <row r="12855" spans="1:2" ht="15">
      <c r="A12855"/>
      <c r="B12855"/>
    </row>
    <row r="12856" spans="1:2" ht="15">
      <c r="A12856"/>
      <c r="B12856"/>
    </row>
    <row r="12857" spans="1:2" ht="15">
      <c r="A12857"/>
      <c r="B12857"/>
    </row>
    <row r="12858" spans="1:2" ht="15">
      <c r="A12858"/>
      <c r="B12858"/>
    </row>
    <row r="12859" spans="1:2" ht="15">
      <c r="A12859"/>
      <c r="B12859"/>
    </row>
    <row r="12860" spans="1:2" ht="15">
      <c r="A12860"/>
      <c r="B12860"/>
    </row>
    <row r="12861" spans="1:2" ht="15">
      <c r="A12861"/>
      <c r="B12861"/>
    </row>
    <row r="12862" spans="1:2" ht="15">
      <c r="A12862"/>
      <c r="B12862"/>
    </row>
    <row r="12863" spans="1:2" ht="15">
      <c r="A12863"/>
      <c r="B12863"/>
    </row>
    <row r="12864" spans="1:2" ht="15">
      <c r="A12864"/>
      <c r="B12864"/>
    </row>
    <row r="12865" spans="1:2" ht="15">
      <c r="A12865"/>
      <c r="B12865"/>
    </row>
    <row r="12866" spans="1:2" ht="15">
      <c r="A12866"/>
      <c r="B12866"/>
    </row>
    <row r="12867" spans="1:2" ht="15">
      <c r="A12867"/>
      <c r="B12867"/>
    </row>
    <row r="12868" spans="1:2" ht="15">
      <c r="A12868"/>
      <c r="B12868"/>
    </row>
    <row r="12869" spans="1:2" ht="15">
      <c r="A12869"/>
      <c r="B12869"/>
    </row>
    <row r="12870" spans="1:2" ht="15">
      <c r="A12870"/>
      <c r="B12870"/>
    </row>
    <row r="12871" spans="1:2" ht="15">
      <c r="A12871"/>
      <c r="B12871"/>
    </row>
    <row r="12872" spans="1:2" ht="15">
      <c r="A12872"/>
      <c r="B12872"/>
    </row>
    <row r="12873" spans="1:2" ht="15">
      <c r="A12873"/>
      <c r="B12873"/>
    </row>
    <row r="12874" spans="1:2" ht="15">
      <c r="A12874"/>
      <c r="B12874"/>
    </row>
    <row r="12875" spans="1:2" ht="15">
      <c r="A12875"/>
      <c r="B12875"/>
    </row>
    <row r="12876" spans="1:2" ht="15">
      <c r="A12876"/>
      <c r="B12876"/>
    </row>
    <row r="12877" spans="1:2" ht="15">
      <c r="A12877"/>
      <c r="B12877"/>
    </row>
    <row r="12878" spans="1:2" ht="15">
      <c r="A12878"/>
      <c r="B12878"/>
    </row>
    <row r="12879" spans="1:2" ht="15">
      <c r="A12879"/>
      <c r="B12879"/>
    </row>
    <row r="12880" spans="1:2" ht="15">
      <c r="A12880"/>
      <c r="B12880"/>
    </row>
    <row r="12881" spans="1:2" ht="15">
      <c r="A12881"/>
      <c r="B12881"/>
    </row>
    <row r="12882" spans="1:2" ht="15">
      <c r="A12882"/>
      <c r="B12882"/>
    </row>
    <row r="12883" spans="1:2" ht="15">
      <c r="A12883"/>
      <c r="B12883"/>
    </row>
    <row r="12884" spans="1:2" ht="15">
      <c r="A12884"/>
      <c r="B12884"/>
    </row>
    <row r="12885" spans="1:2" ht="15">
      <c r="A12885"/>
      <c r="B12885"/>
    </row>
    <row r="12886" spans="1:2" ht="15">
      <c r="A12886"/>
      <c r="B12886"/>
    </row>
    <row r="12887" spans="1:2" ht="15">
      <c r="A12887"/>
      <c r="B12887"/>
    </row>
    <row r="12888" spans="1:2" ht="15">
      <c r="A12888"/>
      <c r="B12888"/>
    </row>
    <row r="12889" spans="1:2" ht="15">
      <c r="A12889"/>
      <c r="B12889"/>
    </row>
    <row r="12890" spans="1:2" ht="15">
      <c r="A12890"/>
      <c r="B12890"/>
    </row>
    <row r="12891" spans="1:2" ht="15">
      <c r="A12891"/>
      <c r="B12891"/>
    </row>
    <row r="12892" spans="1:2" ht="15">
      <c r="A12892"/>
      <c r="B12892"/>
    </row>
    <row r="12893" spans="1:2" ht="15">
      <c r="A12893"/>
      <c r="B12893"/>
    </row>
    <row r="12894" spans="1:2" ht="15">
      <c r="A12894"/>
      <c r="B12894"/>
    </row>
    <row r="12895" spans="1:2" ht="15">
      <c r="A12895"/>
      <c r="B12895"/>
    </row>
    <row r="12896" spans="1:2" ht="15">
      <c r="A12896"/>
      <c r="B12896"/>
    </row>
    <row r="12897" spans="1:2" ht="15">
      <c r="A12897"/>
      <c r="B12897"/>
    </row>
    <row r="12898" spans="1:2" ht="15">
      <c r="A12898"/>
      <c r="B12898"/>
    </row>
    <row r="12899" spans="1:2" ht="15">
      <c r="A12899"/>
      <c r="B12899"/>
    </row>
    <row r="12900" spans="1:2" ht="15">
      <c r="A12900"/>
      <c r="B12900"/>
    </row>
    <row r="12901" spans="1:2" ht="15">
      <c r="A12901"/>
      <c r="B12901"/>
    </row>
    <row r="12902" spans="1:2" ht="15">
      <c r="A12902"/>
      <c r="B12902"/>
    </row>
    <row r="12903" spans="1:2" ht="15">
      <c r="A12903"/>
      <c r="B12903"/>
    </row>
    <row r="12904" spans="1:2" ht="15">
      <c r="A12904"/>
      <c r="B12904"/>
    </row>
    <row r="12905" spans="1:2" ht="15">
      <c r="A12905"/>
      <c r="B12905"/>
    </row>
    <row r="12906" spans="1:2" ht="15">
      <c r="A12906"/>
      <c r="B12906"/>
    </row>
    <row r="12907" spans="1:2" ht="15">
      <c r="A12907"/>
      <c r="B12907"/>
    </row>
    <row r="12908" spans="1:2" ht="15">
      <c r="A12908"/>
      <c r="B12908"/>
    </row>
    <row r="12909" spans="1:2" ht="15">
      <c r="A12909"/>
      <c r="B12909"/>
    </row>
    <row r="12910" spans="1:2" ht="15">
      <c r="A12910"/>
      <c r="B12910"/>
    </row>
    <row r="12911" spans="1:2" ht="15">
      <c r="A12911"/>
      <c r="B12911"/>
    </row>
    <row r="12912" spans="1:2" ht="15">
      <c r="A12912"/>
      <c r="B12912"/>
    </row>
    <row r="12913" spans="1:2" ht="15">
      <c r="A12913"/>
      <c r="B12913"/>
    </row>
    <row r="12914" spans="1:2" ht="15">
      <c r="A12914"/>
      <c r="B12914"/>
    </row>
    <row r="12915" spans="1:2" ht="15">
      <c r="A12915"/>
      <c r="B12915"/>
    </row>
    <row r="12916" spans="1:2" ht="15">
      <c r="A12916"/>
      <c r="B12916"/>
    </row>
    <row r="12917" spans="1:2" ht="15">
      <c r="A12917"/>
      <c r="B12917"/>
    </row>
    <row r="12918" spans="1:2" ht="15">
      <c r="A12918"/>
      <c r="B12918"/>
    </row>
    <row r="12919" spans="1:2" ht="15">
      <c r="A12919"/>
      <c r="B12919"/>
    </row>
    <row r="12920" spans="1:2" ht="15">
      <c r="A12920"/>
      <c r="B12920"/>
    </row>
    <row r="12921" spans="1:2" ht="15">
      <c r="A12921"/>
      <c r="B12921"/>
    </row>
    <row r="12922" spans="1:2" ht="15">
      <c r="A12922"/>
      <c r="B12922"/>
    </row>
    <row r="12923" spans="1:2" ht="15">
      <c r="A12923"/>
      <c r="B12923"/>
    </row>
    <row r="12924" spans="1:2" ht="15">
      <c r="A12924"/>
      <c r="B12924"/>
    </row>
    <row r="12925" spans="1:2" ht="15">
      <c r="A12925"/>
      <c r="B12925"/>
    </row>
    <row r="12926" spans="1:2" ht="15">
      <c r="A12926"/>
      <c r="B12926"/>
    </row>
    <row r="12927" spans="1:2" ht="15">
      <c r="A12927"/>
      <c r="B12927"/>
    </row>
    <row r="12928" spans="1:2" ht="15">
      <c r="A12928"/>
      <c r="B12928"/>
    </row>
    <row r="12929" spans="1:2" ht="15">
      <c r="A12929"/>
      <c r="B12929"/>
    </row>
    <row r="12930" spans="1:2" ht="15">
      <c r="A12930"/>
      <c r="B12930"/>
    </row>
    <row r="12931" spans="1:2" ht="15">
      <c r="A12931"/>
      <c r="B12931"/>
    </row>
    <row r="12932" spans="1:2" ht="15">
      <c r="A12932"/>
      <c r="B12932"/>
    </row>
    <row r="12933" spans="1:2" ht="15">
      <c r="A12933"/>
      <c r="B12933"/>
    </row>
    <row r="12934" spans="1:2" ht="15">
      <c r="A12934"/>
      <c r="B12934"/>
    </row>
    <row r="12935" spans="1:2" ht="15">
      <c r="A12935"/>
      <c r="B12935"/>
    </row>
    <row r="12936" spans="1:2" ht="15">
      <c r="A12936"/>
      <c r="B12936"/>
    </row>
    <row r="12937" spans="1:2" ht="15">
      <c r="A12937"/>
      <c r="B12937"/>
    </row>
    <row r="12938" spans="1:2" ht="15">
      <c r="A12938"/>
      <c r="B12938"/>
    </row>
    <row r="12939" spans="1:2" ht="15">
      <c r="A12939"/>
      <c r="B12939"/>
    </row>
    <row r="12940" spans="1:2" ht="15">
      <c r="A12940"/>
      <c r="B12940"/>
    </row>
    <row r="12941" spans="1:2" ht="15">
      <c r="A12941"/>
      <c r="B12941"/>
    </row>
    <row r="12942" spans="1:2" ht="15">
      <c r="A12942"/>
      <c r="B12942"/>
    </row>
    <row r="12943" spans="1:2" ht="15">
      <c r="A12943"/>
      <c r="B12943"/>
    </row>
    <row r="12944" spans="1:2" ht="15">
      <c r="A12944"/>
      <c r="B12944"/>
    </row>
    <row r="12945" spans="1:2" ht="15">
      <c r="A12945"/>
      <c r="B12945"/>
    </row>
    <row r="12946" spans="1:2" ht="15">
      <c r="A12946"/>
      <c r="B12946"/>
    </row>
    <row r="12947" spans="1:2" ht="15">
      <c r="A12947"/>
      <c r="B12947"/>
    </row>
    <row r="12948" spans="1:2" ht="15">
      <c r="A12948"/>
      <c r="B12948"/>
    </row>
    <row r="12949" spans="1:2" ht="15">
      <c r="A12949"/>
      <c r="B12949"/>
    </row>
    <row r="12950" spans="1:2" ht="15">
      <c r="A12950"/>
      <c r="B12950"/>
    </row>
    <row r="12951" spans="1:2" ht="15">
      <c r="A12951"/>
      <c r="B12951"/>
    </row>
    <row r="12952" spans="1:2" ht="15">
      <c r="A12952"/>
      <c r="B12952"/>
    </row>
    <row r="12953" spans="1:2" ht="15">
      <c r="A12953"/>
      <c r="B12953"/>
    </row>
    <row r="12954" spans="1:2" ht="15">
      <c r="A12954"/>
      <c r="B12954"/>
    </row>
    <row r="12955" spans="1:2" ht="15">
      <c r="A12955"/>
      <c r="B12955"/>
    </row>
    <row r="12956" spans="1:2" ht="15">
      <c r="A12956"/>
      <c r="B12956"/>
    </row>
    <row r="12957" spans="1:2" ht="15">
      <c r="A12957"/>
      <c r="B12957"/>
    </row>
    <row r="12958" spans="1:2" ht="15">
      <c r="A12958"/>
      <c r="B12958"/>
    </row>
    <row r="12959" spans="1:2" ht="15">
      <c r="A12959"/>
      <c r="B12959"/>
    </row>
    <row r="12960" spans="1:2" ht="15">
      <c r="A12960"/>
      <c r="B12960"/>
    </row>
    <row r="12961" spans="1:2" ht="15">
      <c r="A12961"/>
      <c r="B12961"/>
    </row>
    <row r="12962" spans="1:2" ht="15">
      <c r="A12962"/>
      <c r="B12962"/>
    </row>
    <row r="12963" spans="1:2" ht="15">
      <c r="A12963"/>
      <c r="B12963"/>
    </row>
    <row r="12964" spans="1:2" ht="15">
      <c r="A12964"/>
      <c r="B12964"/>
    </row>
    <row r="12965" spans="1:2" ht="15">
      <c r="A12965"/>
      <c r="B12965"/>
    </row>
    <row r="12966" spans="1:2" ht="15">
      <c r="A12966"/>
      <c r="B12966"/>
    </row>
    <row r="12967" spans="1:2" ht="15">
      <c r="A12967"/>
      <c r="B12967"/>
    </row>
    <row r="12968" spans="1:2" ht="15">
      <c r="A12968"/>
      <c r="B12968"/>
    </row>
    <row r="12969" spans="1:2" ht="15">
      <c r="A12969"/>
      <c r="B12969"/>
    </row>
    <row r="12970" spans="1:2" ht="15">
      <c r="A12970"/>
      <c r="B12970"/>
    </row>
    <row r="12971" spans="1:2" ht="15">
      <c r="A12971"/>
      <c r="B12971"/>
    </row>
    <row r="12972" spans="1:2" ht="15">
      <c r="A12972"/>
      <c r="B12972"/>
    </row>
    <row r="12973" spans="1:2" ht="15">
      <c r="A12973"/>
      <c r="B12973"/>
    </row>
    <row r="12974" spans="1:2" ht="15">
      <c r="A12974"/>
      <c r="B12974"/>
    </row>
    <row r="12975" spans="1:2" ht="15">
      <c r="A12975"/>
      <c r="B12975"/>
    </row>
    <row r="12976" spans="1:2" ht="15">
      <c r="A12976"/>
      <c r="B12976"/>
    </row>
    <row r="12977" spans="1:2" ht="15">
      <c r="A12977"/>
      <c r="B12977"/>
    </row>
    <row r="12978" spans="1:2" ht="15">
      <c r="A12978"/>
      <c r="B12978"/>
    </row>
    <row r="12979" spans="1:2" ht="15">
      <c r="A12979"/>
      <c r="B12979"/>
    </row>
    <row r="12980" spans="1:2" ht="15">
      <c r="A12980"/>
      <c r="B12980"/>
    </row>
    <row r="12981" spans="1:2" ht="15">
      <c r="A12981"/>
      <c r="B12981"/>
    </row>
    <row r="12982" spans="1:2" ht="15">
      <c r="A12982"/>
      <c r="B12982"/>
    </row>
    <row r="12983" spans="1:2" ht="15">
      <c r="A12983"/>
      <c r="B12983"/>
    </row>
    <row r="12984" spans="1:2" ht="15">
      <c r="A12984"/>
      <c r="B12984"/>
    </row>
    <row r="12985" spans="1:2" ht="15">
      <c r="A12985"/>
      <c r="B12985"/>
    </row>
    <row r="12986" spans="1:2" ht="15">
      <c r="A12986"/>
      <c r="B12986"/>
    </row>
    <row r="12987" spans="1:2" ht="15">
      <c r="A12987"/>
      <c r="B12987"/>
    </row>
    <row r="12988" spans="1:2" ht="15">
      <c r="A12988"/>
      <c r="B12988"/>
    </row>
    <row r="12989" spans="1:2" ht="15">
      <c r="A12989"/>
      <c r="B12989"/>
    </row>
    <row r="12990" spans="1:2" ht="15">
      <c r="A12990"/>
      <c r="B12990"/>
    </row>
    <row r="12991" spans="1:2" ht="15">
      <c r="A12991"/>
      <c r="B12991"/>
    </row>
    <row r="12992" spans="1:2" ht="15">
      <c r="A12992"/>
      <c r="B12992"/>
    </row>
    <row r="12993" spans="1:2" ht="15">
      <c r="A12993"/>
      <c r="B12993"/>
    </row>
    <row r="12994" spans="1:2" ht="15">
      <c r="A12994"/>
      <c r="B12994"/>
    </row>
    <row r="12995" spans="1:2" ht="15">
      <c r="A12995"/>
      <c r="B12995"/>
    </row>
    <row r="12996" spans="1:2" ht="15">
      <c r="A12996"/>
      <c r="B12996"/>
    </row>
    <row r="12997" spans="1:2" ht="15">
      <c r="A12997"/>
      <c r="B12997"/>
    </row>
    <row r="12998" spans="1:2" ht="15">
      <c r="A12998"/>
      <c r="B12998"/>
    </row>
    <row r="12999" spans="1:2" ht="15">
      <c r="A12999"/>
      <c r="B12999"/>
    </row>
    <row r="13000" spans="1:2" ht="15">
      <c r="A13000"/>
      <c r="B13000"/>
    </row>
    <row r="13001" spans="1:2" ht="15">
      <c r="A13001"/>
      <c r="B13001"/>
    </row>
    <row r="13002" spans="1:2" ht="15">
      <c r="A13002"/>
      <c r="B13002"/>
    </row>
    <row r="13003" spans="1:2" ht="15">
      <c r="A13003"/>
      <c r="B13003"/>
    </row>
    <row r="13004" spans="1:2" ht="15">
      <c r="A13004"/>
      <c r="B13004"/>
    </row>
    <row r="13005" spans="1:2" ht="15">
      <c r="A13005"/>
      <c r="B13005"/>
    </row>
    <row r="13006" spans="1:2" ht="15">
      <c r="A13006"/>
      <c r="B13006"/>
    </row>
    <row r="13007" spans="1:2" ht="15">
      <c r="A13007"/>
      <c r="B13007"/>
    </row>
    <row r="13008" spans="1:2" ht="15">
      <c r="A13008"/>
      <c r="B13008"/>
    </row>
    <row r="13009" spans="1:2" ht="15">
      <c r="A13009"/>
      <c r="B13009"/>
    </row>
    <row r="13010" spans="1:2" ht="15">
      <c r="A13010"/>
      <c r="B13010"/>
    </row>
    <row r="13011" spans="1:2" ht="15">
      <c r="A13011"/>
      <c r="B13011"/>
    </row>
    <row r="13012" spans="1:2" ht="15">
      <c r="A13012"/>
      <c r="B13012"/>
    </row>
    <row r="13013" spans="1:2" ht="15">
      <c r="A13013"/>
      <c r="B13013"/>
    </row>
    <row r="13014" spans="1:2" ht="15">
      <c r="A13014"/>
      <c r="B13014"/>
    </row>
    <row r="13015" spans="1:2" ht="15">
      <c r="A13015"/>
      <c r="B13015"/>
    </row>
    <row r="13016" spans="1:2" ht="15">
      <c r="A13016"/>
      <c r="B13016"/>
    </row>
    <row r="13017" spans="1:2" ht="15">
      <c r="A13017"/>
      <c r="B13017"/>
    </row>
    <row r="13018" spans="1:2" ht="15">
      <c r="A13018"/>
      <c r="B13018"/>
    </row>
    <row r="13019" spans="1:2" ht="15">
      <c r="A13019"/>
      <c r="B13019"/>
    </row>
    <row r="13020" spans="1:2" ht="15">
      <c r="A13020"/>
      <c r="B13020"/>
    </row>
    <row r="13021" spans="1:2" ht="15">
      <c r="A13021"/>
      <c r="B13021"/>
    </row>
    <row r="13022" spans="1:2" ht="15">
      <c r="A13022"/>
      <c r="B13022"/>
    </row>
    <row r="13023" spans="1:2" ht="15">
      <c r="A13023"/>
      <c r="B13023"/>
    </row>
    <row r="13024" spans="1:2" ht="15">
      <c r="A13024"/>
      <c r="B13024"/>
    </row>
    <row r="13025" spans="1:2" ht="15">
      <c r="A13025"/>
      <c r="B13025"/>
    </row>
    <row r="13026" spans="1:2" ht="15">
      <c r="A13026"/>
      <c r="B13026"/>
    </row>
    <row r="13027" spans="1:2" ht="15">
      <c r="A13027"/>
      <c r="B13027"/>
    </row>
    <row r="13028" spans="1:2" ht="15">
      <c r="A13028"/>
      <c r="B13028"/>
    </row>
    <row r="13029" spans="1:2" ht="15">
      <c r="A13029"/>
      <c r="B13029"/>
    </row>
    <row r="13030" spans="1:2" ht="15">
      <c r="A13030"/>
      <c r="B13030"/>
    </row>
    <row r="13031" spans="1:2" ht="15">
      <c r="A13031"/>
      <c r="B13031"/>
    </row>
    <row r="13032" spans="1:2" ht="15">
      <c r="A13032"/>
      <c r="B13032"/>
    </row>
    <row r="13033" spans="1:2" ht="15">
      <c r="A13033"/>
      <c r="B13033"/>
    </row>
    <row r="13034" spans="1:2" ht="15">
      <c r="A13034"/>
      <c r="B13034"/>
    </row>
    <row r="13035" spans="1:2" ht="15">
      <c r="A13035"/>
      <c r="B13035"/>
    </row>
    <row r="13036" spans="1:2" ht="15">
      <c r="A13036"/>
      <c r="B13036"/>
    </row>
    <row r="13037" spans="1:2" ht="15">
      <c r="A13037"/>
      <c r="B13037"/>
    </row>
    <row r="13038" spans="1:2" ht="15">
      <c r="A13038"/>
      <c r="B13038"/>
    </row>
    <row r="13039" spans="1:2" ht="15">
      <c r="A13039"/>
      <c r="B13039"/>
    </row>
    <row r="13040" spans="1:2" ht="15">
      <c r="A13040"/>
      <c r="B13040"/>
    </row>
    <row r="13041" spans="1:2" ht="15">
      <c r="A13041"/>
      <c r="B13041"/>
    </row>
    <row r="13042" spans="1:2" ht="15">
      <c r="A13042"/>
      <c r="B13042"/>
    </row>
    <row r="13043" spans="1:2" ht="15">
      <c r="A13043"/>
      <c r="B13043"/>
    </row>
    <row r="13044" spans="1:2" ht="15">
      <c r="A13044"/>
      <c r="B13044"/>
    </row>
    <row r="13045" spans="1:2" ht="15">
      <c r="A13045"/>
      <c r="B13045"/>
    </row>
    <row r="13046" spans="1:2" ht="15">
      <c r="A13046"/>
      <c r="B13046"/>
    </row>
    <row r="13047" spans="1:2" ht="15">
      <c r="A13047"/>
      <c r="B13047"/>
    </row>
    <row r="13048" spans="1:2" ht="15">
      <c r="A13048"/>
      <c r="B13048"/>
    </row>
    <row r="13049" spans="1:2" ht="15">
      <c r="A13049"/>
      <c r="B13049"/>
    </row>
    <row r="13050" spans="1:2" ht="15">
      <c r="A13050"/>
      <c r="B13050"/>
    </row>
    <row r="13051" spans="1:2" ht="15">
      <c r="A13051"/>
      <c r="B13051"/>
    </row>
    <row r="13052" spans="1:2" ht="15">
      <c r="A13052"/>
      <c r="B13052"/>
    </row>
    <row r="13053" spans="1:2" ht="15">
      <c r="A13053"/>
      <c r="B13053"/>
    </row>
    <row r="13054" spans="1:2" ht="15">
      <c r="A13054"/>
      <c r="B13054"/>
    </row>
    <row r="13055" spans="1:2" ht="15">
      <c r="A13055"/>
      <c r="B13055"/>
    </row>
    <row r="13056" spans="1:2" ht="15">
      <c r="A13056"/>
      <c r="B13056"/>
    </row>
    <row r="13057" spans="1:2" ht="15">
      <c r="A13057"/>
      <c r="B13057"/>
    </row>
    <row r="13058" spans="1:2" ht="15">
      <c r="A13058"/>
      <c r="B13058"/>
    </row>
    <row r="13059" spans="1:2" ht="15">
      <c r="A13059"/>
      <c r="B13059"/>
    </row>
    <row r="13060" spans="1:2" ht="15">
      <c r="A13060"/>
      <c r="B13060"/>
    </row>
    <row r="13061" spans="1:2" ht="15">
      <c r="A13061"/>
      <c r="B13061"/>
    </row>
    <row r="13062" spans="1:2" ht="15">
      <c r="A13062"/>
      <c r="B13062"/>
    </row>
    <row r="13063" spans="1:2" ht="15">
      <c r="A13063"/>
      <c r="B13063"/>
    </row>
    <row r="13064" spans="1:2" ht="15">
      <c r="A13064"/>
      <c r="B13064"/>
    </row>
    <row r="13065" spans="1:2" ht="15">
      <c r="A13065"/>
      <c r="B13065"/>
    </row>
    <row r="13066" spans="1:2" ht="15">
      <c r="A13066"/>
      <c r="B13066"/>
    </row>
    <row r="13067" spans="1:2" ht="15">
      <c r="A13067"/>
      <c r="B13067"/>
    </row>
    <row r="13068" spans="1:2" ht="15">
      <c r="A13068"/>
      <c r="B13068"/>
    </row>
    <row r="13069" spans="1:2" ht="15">
      <c r="A13069"/>
      <c r="B13069"/>
    </row>
    <row r="13070" spans="1:2" ht="15">
      <c r="A13070"/>
      <c r="B13070"/>
    </row>
    <row r="13071" spans="1:2" ht="15">
      <c r="A13071"/>
      <c r="B13071"/>
    </row>
    <row r="13072" spans="1:2" ht="15">
      <c r="A13072"/>
      <c r="B13072"/>
    </row>
    <row r="13073" spans="1:2" ht="15">
      <c r="A13073"/>
      <c r="B13073"/>
    </row>
    <row r="13074" spans="1:2" ht="15">
      <c r="A13074"/>
      <c r="B13074"/>
    </row>
    <row r="13075" spans="1:2" ht="15">
      <c r="A13075"/>
      <c r="B13075"/>
    </row>
    <row r="13076" spans="1:2" ht="15">
      <c r="A13076"/>
      <c r="B13076"/>
    </row>
    <row r="13077" spans="1:2" ht="15">
      <c r="A13077"/>
      <c r="B13077"/>
    </row>
    <row r="13078" spans="1:2" ht="15">
      <c r="A13078"/>
      <c r="B13078"/>
    </row>
    <row r="13079" spans="1:2" ht="15">
      <c r="A13079"/>
      <c r="B13079"/>
    </row>
    <row r="13080" spans="1:2" ht="15">
      <c r="A13080"/>
      <c r="B13080"/>
    </row>
    <row r="13081" spans="1:2" ht="15">
      <c r="A13081"/>
      <c r="B13081"/>
    </row>
    <row r="13082" spans="1:2" ht="15">
      <c r="A13082"/>
      <c r="B13082"/>
    </row>
    <row r="13083" spans="1:2" ht="15">
      <c r="A13083"/>
      <c r="B13083"/>
    </row>
    <row r="13084" spans="1:2" ht="15">
      <c r="A13084"/>
      <c r="B13084"/>
    </row>
    <row r="13085" spans="1:2" ht="15">
      <c r="A13085"/>
      <c r="B13085"/>
    </row>
    <row r="13086" spans="1:2" ht="15">
      <c r="A13086"/>
      <c r="B13086"/>
    </row>
    <row r="13087" spans="1:2" ht="15">
      <c r="A13087"/>
      <c r="B13087"/>
    </row>
    <row r="13088" spans="1:2" ht="15">
      <c r="A13088"/>
      <c r="B13088"/>
    </row>
    <row r="13089" spans="1:2" ht="15">
      <c r="A13089"/>
      <c r="B13089"/>
    </row>
    <row r="13090" spans="1:2" ht="15">
      <c r="A13090"/>
      <c r="B13090"/>
    </row>
    <row r="13091" spans="1:2" ht="15">
      <c r="A13091"/>
      <c r="B13091"/>
    </row>
    <row r="13092" spans="1:2" ht="15">
      <c r="A13092"/>
      <c r="B13092"/>
    </row>
    <row r="13093" spans="1:2" ht="15">
      <c r="A13093"/>
      <c r="B13093"/>
    </row>
    <row r="13094" spans="1:2" ht="15">
      <c r="A13094"/>
      <c r="B13094"/>
    </row>
    <row r="13095" spans="1:2" ht="15">
      <c r="A13095"/>
      <c r="B13095"/>
    </row>
    <row r="13096" spans="1:2" ht="15">
      <c r="A13096"/>
      <c r="B13096"/>
    </row>
    <row r="13097" spans="1:2" ht="15">
      <c r="A13097"/>
      <c r="B13097"/>
    </row>
    <row r="13098" spans="1:2" ht="15">
      <c r="A13098"/>
      <c r="B13098"/>
    </row>
    <row r="13099" spans="1:2" ht="15">
      <c r="A13099"/>
      <c r="B13099"/>
    </row>
    <row r="13100" spans="1:2" ht="15">
      <c r="A13100"/>
      <c r="B13100"/>
    </row>
    <row r="13101" spans="1:2" ht="15">
      <c r="A13101"/>
      <c r="B13101"/>
    </row>
    <row r="13102" spans="1:2" ht="15">
      <c r="A13102"/>
      <c r="B13102"/>
    </row>
    <row r="13103" spans="1:2" ht="15">
      <c r="A13103"/>
      <c r="B13103"/>
    </row>
    <row r="13104" spans="1:2" ht="15">
      <c r="A13104"/>
      <c r="B13104"/>
    </row>
    <row r="13105" spans="1:2" ht="15">
      <c r="A13105"/>
      <c r="B13105"/>
    </row>
    <row r="13106" spans="1:2" ht="15">
      <c r="A13106"/>
      <c r="B13106"/>
    </row>
    <row r="13107" spans="1:2" ht="15">
      <c r="A13107"/>
      <c r="B13107"/>
    </row>
    <row r="13108" spans="1:2" ht="15">
      <c r="A13108"/>
      <c r="B13108"/>
    </row>
    <row r="13109" spans="1:2" ht="15">
      <c r="A13109"/>
      <c r="B13109"/>
    </row>
    <row r="13110" spans="1:2" ht="15">
      <c r="A13110"/>
      <c r="B13110"/>
    </row>
    <row r="13111" spans="1:2" ht="15">
      <c r="A13111"/>
      <c r="B13111"/>
    </row>
    <row r="13112" spans="1:2" ht="15">
      <c r="A13112"/>
      <c r="B13112"/>
    </row>
    <row r="13113" spans="1:2" ht="15">
      <c r="A13113"/>
      <c r="B13113"/>
    </row>
    <row r="13114" spans="1:2" ht="15">
      <c r="A13114"/>
      <c r="B13114"/>
    </row>
    <row r="13115" spans="1:2" ht="15">
      <c r="A13115"/>
      <c r="B13115"/>
    </row>
    <row r="13116" spans="1:2" ht="15">
      <c r="A13116"/>
      <c r="B13116"/>
    </row>
    <row r="13117" spans="1:2" ht="15">
      <c r="A13117"/>
      <c r="B13117"/>
    </row>
    <row r="13118" spans="1:2" ht="15">
      <c r="A13118"/>
      <c r="B13118"/>
    </row>
    <row r="13119" spans="1:2" ht="15">
      <c r="A13119"/>
      <c r="B13119"/>
    </row>
    <row r="13120" spans="1:2" ht="15">
      <c r="A13120"/>
      <c r="B13120"/>
    </row>
    <row r="13121" spans="1:2" ht="15">
      <c r="A13121"/>
      <c r="B13121"/>
    </row>
    <row r="13122" spans="1:2" ht="15">
      <c r="A13122"/>
      <c r="B13122"/>
    </row>
    <row r="13123" spans="1:2" ht="15">
      <c r="A13123"/>
      <c r="B13123"/>
    </row>
    <row r="13124" spans="1:2" ht="15">
      <c r="A13124"/>
      <c r="B13124"/>
    </row>
    <row r="13125" spans="1:2" ht="15">
      <c r="A13125"/>
      <c r="B13125"/>
    </row>
    <row r="13126" spans="1:2" ht="15">
      <c r="A13126"/>
      <c r="B13126"/>
    </row>
    <row r="13127" spans="1:2" ht="15">
      <c r="A13127"/>
      <c r="B13127"/>
    </row>
    <row r="13128" spans="1:2" ht="15">
      <c r="A13128"/>
      <c r="B13128"/>
    </row>
    <row r="13129" spans="1:2" ht="15">
      <c r="A13129"/>
      <c r="B13129"/>
    </row>
    <row r="13130" spans="1:2" ht="15">
      <c r="A13130"/>
      <c r="B13130"/>
    </row>
    <row r="13131" spans="1:2" ht="15">
      <c r="A13131"/>
      <c r="B13131"/>
    </row>
    <row r="13132" spans="1:2" ht="15">
      <c r="A13132"/>
      <c r="B13132"/>
    </row>
    <row r="13133" spans="1:2" ht="15">
      <c r="A13133"/>
      <c r="B13133"/>
    </row>
    <row r="13134" spans="1:2" ht="15">
      <c r="A13134"/>
      <c r="B13134"/>
    </row>
    <row r="13135" spans="1:2" ht="15">
      <c r="A13135"/>
      <c r="B13135"/>
    </row>
    <row r="13136" spans="1:2" ht="15">
      <c r="A13136"/>
      <c r="B13136"/>
    </row>
    <row r="13137" spans="1:2" ht="15">
      <c r="A13137"/>
      <c r="B13137"/>
    </row>
    <row r="13138" spans="1:2" ht="15">
      <c r="A13138"/>
      <c r="B13138"/>
    </row>
    <row r="13139" spans="1:2" ht="15">
      <c r="A13139"/>
      <c r="B13139"/>
    </row>
    <row r="13140" spans="1:2" ht="15">
      <c r="A13140"/>
      <c r="B13140"/>
    </row>
    <row r="13141" spans="1:2" ht="15">
      <c r="A13141"/>
      <c r="B13141"/>
    </row>
    <row r="13142" spans="1:2" ht="15">
      <c r="A13142"/>
      <c r="B13142"/>
    </row>
    <row r="13143" spans="1:2" ht="15">
      <c r="A13143"/>
      <c r="B13143"/>
    </row>
    <row r="13144" spans="1:2" ht="15">
      <c r="A13144"/>
      <c r="B13144"/>
    </row>
    <row r="13145" spans="1:2" ht="15">
      <c r="A13145"/>
      <c r="B13145"/>
    </row>
    <row r="13146" spans="1:2" ht="15">
      <c r="A13146"/>
      <c r="B13146"/>
    </row>
    <row r="13147" spans="1:2" ht="15">
      <c r="A13147"/>
      <c r="B13147"/>
    </row>
    <row r="13148" spans="1:2" ht="15">
      <c r="A13148"/>
      <c r="B13148"/>
    </row>
    <row r="13149" spans="1:2" ht="15">
      <c r="A13149"/>
      <c r="B13149"/>
    </row>
    <row r="13150" spans="1:2" ht="15">
      <c r="A13150"/>
      <c r="B13150"/>
    </row>
    <row r="13151" spans="1:2" ht="15">
      <c r="A13151"/>
      <c r="B13151"/>
    </row>
    <row r="13152" spans="1:2" ht="15">
      <c r="A13152"/>
      <c r="B13152"/>
    </row>
    <row r="13153" spans="1:2" ht="15">
      <c r="A13153"/>
      <c r="B13153"/>
    </row>
    <row r="13154" spans="1:2" ht="15">
      <c r="A13154"/>
      <c r="B13154"/>
    </row>
    <row r="13155" spans="1:2" ht="15">
      <c r="A13155"/>
      <c r="B13155"/>
    </row>
    <row r="13156" spans="1:2" ht="15">
      <c r="A13156"/>
      <c r="B13156"/>
    </row>
    <row r="13157" spans="1:2" ht="15">
      <c r="A13157"/>
      <c r="B13157"/>
    </row>
    <row r="13158" spans="1:2" ht="15">
      <c r="A13158"/>
      <c r="B13158"/>
    </row>
    <row r="13159" spans="1:2" ht="15">
      <c r="A13159"/>
      <c r="B13159"/>
    </row>
    <row r="13160" spans="1:2" ht="15">
      <c r="A13160"/>
      <c r="B13160"/>
    </row>
    <row r="13161" spans="1:2" ht="15">
      <c r="A13161"/>
      <c r="B13161"/>
    </row>
    <row r="13162" spans="1:2" ht="15">
      <c r="A13162"/>
      <c r="B13162"/>
    </row>
    <row r="13163" spans="1:2" ht="15">
      <c r="A13163"/>
      <c r="B13163"/>
    </row>
    <row r="13164" spans="1:2" ht="15">
      <c r="A13164"/>
      <c r="B13164"/>
    </row>
    <row r="13165" spans="1:2" ht="15">
      <c r="A13165"/>
      <c r="B13165"/>
    </row>
    <row r="13166" spans="1:2" ht="15">
      <c r="A13166"/>
      <c r="B13166"/>
    </row>
    <row r="13167" spans="1:2" ht="15">
      <c r="A13167"/>
      <c r="B13167"/>
    </row>
    <row r="13168" spans="1:2" ht="15">
      <c r="A13168"/>
      <c r="B13168"/>
    </row>
    <row r="13169" spans="1:2" ht="15">
      <c r="A13169"/>
      <c r="B13169"/>
    </row>
    <row r="13170" spans="1:2" ht="15">
      <c r="A13170"/>
      <c r="B13170"/>
    </row>
    <row r="13171" spans="1:2" ht="15">
      <c r="A13171"/>
      <c r="B13171"/>
    </row>
    <row r="13172" spans="1:2" ht="15">
      <c r="A13172"/>
      <c r="B13172"/>
    </row>
    <row r="13173" spans="1:2" ht="15">
      <c r="A13173"/>
      <c r="B13173"/>
    </row>
    <row r="13174" spans="1:2" ht="15">
      <c r="A13174"/>
      <c r="B13174"/>
    </row>
    <row r="13175" spans="1:2" ht="15">
      <c r="A13175"/>
      <c r="B13175"/>
    </row>
    <row r="13176" spans="1:2" ht="15">
      <c r="A13176"/>
      <c r="B13176"/>
    </row>
    <row r="13177" spans="1:2" ht="15">
      <c r="A13177"/>
      <c r="B13177"/>
    </row>
    <row r="13178" spans="1:2" ht="15">
      <c r="A13178"/>
      <c r="B13178"/>
    </row>
    <row r="13179" spans="1:2" ht="15">
      <c r="A13179"/>
      <c r="B13179"/>
    </row>
    <row r="13180" spans="1:2" ht="15">
      <c r="A13180"/>
      <c r="B13180"/>
    </row>
    <row r="13181" spans="1:2" ht="15">
      <c r="A13181"/>
      <c r="B13181"/>
    </row>
    <row r="13182" spans="1:2" ht="15">
      <c r="A13182"/>
      <c r="B13182"/>
    </row>
    <row r="13183" spans="1:2" ht="15">
      <c r="A13183"/>
      <c r="B13183"/>
    </row>
    <row r="13184" spans="1:2" ht="15">
      <c r="A13184"/>
      <c r="B13184"/>
    </row>
    <row r="13185" spans="1:2" ht="15">
      <c r="A13185"/>
      <c r="B13185"/>
    </row>
    <row r="13186" spans="1:2" ht="15">
      <c r="A13186"/>
      <c r="B13186"/>
    </row>
    <row r="13187" spans="1:2" ht="15">
      <c r="A13187"/>
      <c r="B13187"/>
    </row>
    <row r="13188" spans="1:2" ht="15">
      <c r="A13188"/>
      <c r="B13188"/>
    </row>
    <row r="13189" spans="1:2" ht="15">
      <c r="A13189"/>
      <c r="B13189"/>
    </row>
    <row r="13190" spans="1:2" ht="15">
      <c r="A13190"/>
      <c r="B13190"/>
    </row>
    <row r="13191" spans="1:2" ht="15">
      <c r="A13191"/>
      <c r="B13191"/>
    </row>
    <row r="13192" spans="1:2" ht="15">
      <c r="A13192"/>
      <c r="B13192"/>
    </row>
    <row r="13193" spans="1:2" ht="15">
      <c r="A13193"/>
      <c r="B13193"/>
    </row>
    <row r="13194" spans="1:2" ht="15">
      <c r="A13194"/>
      <c r="B13194"/>
    </row>
    <row r="13195" spans="1:2" ht="15">
      <c r="A13195"/>
      <c r="B13195"/>
    </row>
    <row r="13196" spans="1:2" ht="15">
      <c r="A13196"/>
      <c r="B13196"/>
    </row>
    <row r="13197" spans="1:2" ht="15">
      <c r="A13197"/>
      <c r="B13197"/>
    </row>
    <row r="13198" spans="1:2" ht="15">
      <c r="A13198"/>
      <c r="B13198"/>
    </row>
    <row r="13199" spans="1:2" ht="15">
      <c r="A13199"/>
      <c r="B13199"/>
    </row>
    <row r="13200" spans="1:2" ht="15">
      <c r="A13200"/>
      <c r="B13200"/>
    </row>
    <row r="13201" spans="1:2" ht="15">
      <c r="A13201"/>
      <c r="B13201"/>
    </row>
    <row r="13202" spans="1:2" ht="15">
      <c r="A13202"/>
      <c r="B13202"/>
    </row>
    <row r="13203" spans="1:2" ht="15">
      <c r="A13203"/>
      <c r="B13203"/>
    </row>
    <row r="13204" spans="1:2" ht="15">
      <c r="A13204"/>
      <c r="B13204"/>
    </row>
    <row r="13205" spans="1:2" ht="15">
      <c r="A13205"/>
      <c r="B13205"/>
    </row>
    <row r="13206" spans="1:2" ht="15">
      <c r="A13206"/>
      <c r="B13206"/>
    </row>
    <row r="13207" spans="1:2" ht="15">
      <c r="A13207"/>
      <c r="B13207"/>
    </row>
    <row r="13208" spans="1:2" ht="15">
      <c r="A13208"/>
      <c r="B13208"/>
    </row>
    <row r="13209" spans="1:2" ht="15">
      <c r="A13209"/>
      <c r="B13209"/>
    </row>
    <row r="13210" spans="1:2" ht="15">
      <c r="A13210"/>
      <c r="B13210"/>
    </row>
    <row r="13211" spans="1:2" ht="15">
      <c r="A13211"/>
      <c r="B13211"/>
    </row>
    <row r="13212" spans="1:2" ht="15">
      <c r="A13212"/>
      <c r="B13212"/>
    </row>
    <row r="13213" spans="1:2" ht="15">
      <c r="A13213"/>
      <c r="B13213"/>
    </row>
    <row r="13214" spans="1:2" ht="15">
      <c r="A13214"/>
      <c r="B13214"/>
    </row>
    <row r="13215" spans="1:2" ht="15">
      <c r="A13215"/>
      <c r="B13215"/>
    </row>
    <row r="13216" spans="1:2" ht="15">
      <c r="A13216"/>
      <c r="B13216"/>
    </row>
    <row r="13217" spans="1:2" ht="15">
      <c r="A13217"/>
      <c r="B13217"/>
    </row>
    <row r="13218" spans="1:2" ht="15">
      <c r="A13218"/>
      <c r="B13218"/>
    </row>
    <row r="13219" spans="1:2" ht="15">
      <c r="A13219"/>
      <c r="B13219"/>
    </row>
    <row r="13220" spans="1:2" ht="15">
      <c r="A13220"/>
      <c r="B13220"/>
    </row>
    <row r="13221" spans="1:2" ht="15">
      <c r="A13221"/>
      <c r="B13221"/>
    </row>
    <row r="13222" spans="1:2" ht="15">
      <c r="A13222"/>
      <c r="B13222"/>
    </row>
    <row r="13223" spans="1:2" ht="15">
      <c r="A13223"/>
      <c r="B13223"/>
    </row>
    <row r="13224" spans="1:2" ht="15">
      <c r="A13224"/>
      <c r="B13224"/>
    </row>
    <row r="13225" spans="1:2" ht="15">
      <c r="A13225"/>
      <c r="B13225"/>
    </row>
    <row r="13226" spans="1:2" ht="15">
      <c r="A13226"/>
      <c r="B13226"/>
    </row>
    <row r="13227" spans="1:2" ht="15">
      <c r="A13227"/>
      <c r="B13227"/>
    </row>
    <row r="13228" spans="1:2" ht="15">
      <c r="A13228"/>
      <c r="B13228"/>
    </row>
    <row r="13229" spans="1:2" ht="15">
      <c r="A13229"/>
      <c r="B13229"/>
    </row>
    <row r="13230" spans="1:2" ht="15">
      <c r="A13230"/>
      <c r="B13230"/>
    </row>
    <row r="13231" spans="1:2" ht="15">
      <c r="A13231"/>
      <c r="B13231"/>
    </row>
    <row r="13232" spans="1:2" ht="15">
      <c r="A13232"/>
      <c r="B13232"/>
    </row>
    <row r="13233" spans="1:2" ht="15">
      <c r="A13233"/>
      <c r="B13233"/>
    </row>
    <row r="13234" spans="1:2" ht="15">
      <c r="A13234"/>
      <c r="B13234"/>
    </row>
    <row r="13235" spans="1:2" ht="15">
      <c r="A13235"/>
      <c r="B13235"/>
    </row>
    <row r="13236" spans="1:2" ht="15">
      <c r="A13236"/>
      <c r="B13236"/>
    </row>
    <row r="13237" spans="1:2" ht="15">
      <c r="A13237"/>
      <c r="B13237"/>
    </row>
    <row r="13238" spans="1:2" ht="15">
      <c r="A13238"/>
      <c r="B13238"/>
    </row>
    <row r="13239" spans="1:2" ht="15">
      <c r="A13239"/>
      <c r="B13239"/>
    </row>
    <row r="13240" spans="1:2" ht="15">
      <c r="A13240"/>
      <c r="B13240"/>
    </row>
    <row r="13241" spans="1:2" ht="15">
      <c r="A13241"/>
      <c r="B13241"/>
    </row>
    <row r="13242" spans="1:2" ht="15">
      <c r="A13242"/>
      <c r="B13242"/>
    </row>
    <row r="13243" spans="1:2" ht="15">
      <c r="A13243"/>
      <c r="B13243"/>
    </row>
    <row r="13244" spans="1:2" ht="15">
      <c r="A13244"/>
      <c r="B13244"/>
    </row>
    <row r="13245" spans="1:2" ht="15">
      <c r="A13245"/>
      <c r="B13245"/>
    </row>
    <row r="13246" spans="1:2" ht="15">
      <c r="A13246"/>
      <c r="B13246"/>
    </row>
    <row r="13247" spans="1:2" ht="15">
      <c r="A13247"/>
      <c r="B13247"/>
    </row>
    <row r="13248" spans="1:2" ht="15">
      <c r="A13248"/>
      <c r="B13248"/>
    </row>
    <row r="13249" spans="1:2" ht="15">
      <c r="A13249"/>
      <c r="B13249"/>
    </row>
    <row r="13250" spans="1:2" ht="15">
      <c r="A13250"/>
      <c r="B13250"/>
    </row>
    <row r="13251" spans="1:2" ht="15">
      <c r="A13251"/>
      <c r="B13251"/>
    </row>
    <row r="13252" spans="1:2" ht="15">
      <c r="A13252"/>
      <c r="B13252"/>
    </row>
    <row r="13253" spans="1:2" ht="15">
      <c r="A13253"/>
      <c r="B13253"/>
    </row>
    <row r="13254" spans="1:2" ht="15">
      <c r="A13254"/>
      <c r="B13254"/>
    </row>
    <row r="13255" spans="1:2" ht="15">
      <c r="A13255"/>
      <c r="B13255"/>
    </row>
    <row r="13256" spans="1:2" ht="15">
      <c r="A13256"/>
      <c r="B13256"/>
    </row>
    <row r="13257" spans="1:2" ht="15">
      <c r="A13257"/>
      <c r="B13257"/>
    </row>
    <row r="13258" spans="1:2" ht="15">
      <c r="A13258"/>
      <c r="B13258"/>
    </row>
    <row r="13259" spans="1:2" ht="15">
      <c r="A13259"/>
      <c r="B13259"/>
    </row>
    <row r="13260" spans="1:2" ht="15">
      <c r="A13260"/>
      <c r="B13260"/>
    </row>
    <row r="13261" spans="1:2" ht="15">
      <c r="A13261"/>
      <c r="B13261"/>
    </row>
    <row r="13262" spans="1:2" ht="15">
      <c r="A13262"/>
      <c r="B13262"/>
    </row>
    <row r="13263" spans="1:2" ht="15">
      <c r="A13263"/>
      <c r="B13263"/>
    </row>
    <row r="13264" spans="1:2" ht="15">
      <c r="A13264"/>
      <c r="B13264"/>
    </row>
    <row r="13265" spans="1:2" ht="15">
      <c r="A13265"/>
      <c r="B13265"/>
    </row>
    <row r="13266" spans="1:2" ht="15">
      <c r="A13266"/>
      <c r="B13266"/>
    </row>
    <row r="13267" spans="1:2" ht="15">
      <c r="A13267"/>
      <c r="B13267"/>
    </row>
    <row r="13268" spans="1:2" ht="15">
      <c r="A13268"/>
      <c r="B13268"/>
    </row>
    <row r="13269" spans="1:2" ht="15">
      <c r="A13269"/>
      <c r="B13269"/>
    </row>
    <row r="13270" spans="1:2" ht="15">
      <c r="A13270"/>
      <c r="B13270"/>
    </row>
    <row r="13271" spans="1:2" ht="15">
      <c r="A13271"/>
      <c r="B13271"/>
    </row>
    <row r="13272" spans="1:2" ht="15">
      <c r="A13272"/>
      <c r="B13272"/>
    </row>
    <row r="13273" spans="1:2" ht="15">
      <c r="A13273"/>
      <c r="B13273"/>
    </row>
    <row r="13274" spans="1:2" ht="15">
      <c r="A13274"/>
      <c r="B13274"/>
    </row>
    <row r="13275" spans="1:2" ht="15">
      <c r="A13275"/>
      <c r="B13275"/>
    </row>
    <row r="13276" spans="1:2" ht="15">
      <c r="A13276"/>
      <c r="B13276"/>
    </row>
    <row r="13277" spans="1:2" ht="15">
      <c r="A13277"/>
      <c r="B13277"/>
    </row>
    <row r="13278" spans="1:2" ht="15">
      <c r="A13278"/>
      <c r="B13278"/>
    </row>
    <row r="13279" spans="1:2" ht="15">
      <c r="A13279"/>
      <c r="B13279"/>
    </row>
    <row r="13280" spans="1:2" ht="15">
      <c r="A13280"/>
      <c r="B13280"/>
    </row>
    <row r="13281" spans="1:2" ht="15">
      <c r="A13281"/>
      <c r="B13281"/>
    </row>
    <row r="13282" spans="1:2" ht="15">
      <c r="A13282"/>
      <c r="B13282"/>
    </row>
    <row r="13283" spans="1:2" ht="15">
      <c r="A13283"/>
      <c r="B13283"/>
    </row>
    <row r="13284" spans="1:2" ht="15">
      <c r="A13284"/>
      <c r="B13284"/>
    </row>
    <row r="13285" spans="1:2" ht="15">
      <c r="A13285"/>
      <c r="B13285"/>
    </row>
    <row r="13286" spans="1:2" ht="15">
      <c r="A13286"/>
      <c r="B13286"/>
    </row>
    <row r="13287" spans="1:2" ht="15">
      <c r="A13287"/>
      <c r="B13287"/>
    </row>
    <row r="13288" spans="1:2" ht="15">
      <c r="A13288"/>
      <c r="B13288"/>
    </row>
    <row r="13289" spans="1:2" ht="15">
      <c r="A13289"/>
      <c r="B13289"/>
    </row>
    <row r="13290" spans="1:2" ht="15">
      <c r="A13290"/>
      <c r="B13290"/>
    </row>
    <row r="13291" spans="1:2" ht="15">
      <c r="A13291"/>
      <c r="B13291"/>
    </row>
    <row r="13292" spans="1:2" ht="15">
      <c r="A13292"/>
      <c r="B13292"/>
    </row>
    <row r="13293" spans="1:2" ht="15">
      <c r="A13293"/>
      <c r="B13293"/>
    </row>
    <row r="13294" spans="1:2" ht="15">
      <c r="A13294"/>
      <c r="B13294"/>
    </row>
    <row r="13295" spans="1:2" ht="15">
      <c r="A13295"/>
      <c r="B13295"/>
    </row>
    <row r="13296" spans="1:2" ht="15">
      <c r="A13296"/>
      <c r="B13296"/>
    </row>
    <row r="13297" spans="1:2" ht="15">
      <c r="A13297"/>
      <c r="B13297"/>
    </row>
    <row r="13298" spans="1:2" ht="15">
      <c r="A13298"/>
      <c r="B13298"/>
    </row>
    <row r="13299" spans="1:2" ht="15">
      <c r="A13299"/>
      <c r="B13299"/>
    </row>
    <row r="13300" spans="1:2" ht="15">
      <c r="A13300"/>
      <c r="B13300"/>
    </row>
    <row r="13301" spans="1:2" ht="15">
      <c r="A13301"/>
      <c r="B13301"/>
    </row>
    <row r="13302" spans="1:2" ht="15">
      <c r="A13302"/>
      <c r="B13302"/>
    </row>
    <row r="13303" spans="1:2" ht="15">
      <c r="A13303"/>
      <c r="B13303"/>
    </row>
    <row r="13304" spans="1:2" ht="15">
      <c r="A13304"/>
      <c r="B13304"/>
    </row>
    <row r="13305" spans="1:2" ht="15">
      <c r="A13305"/>
      <c r="B13305"/>
    </row>
    <row r="13306" spans="1:2" ht="15">
      <c r="A13306"/>
      <c r="B13306"/>
    </row>
    <row r="13307" spans="1:2" ht="15">
      <c r="A13307"/>
      <c r="B13307"/>
    </row>
    <row r="13308" spans="1:2" ht="15">
      <c r="A13308"/>
      <c r="B13308"/>
    </row>
    <row r="13309" spans="1:2" ht="15">
      <c r="A13309"/>
      <c r="B13309"/>
    </row>
    <row r="13310" spans="1:2" ht="15">
      <c r="A13310"/>
      <c r="B13310"/>
    </row>
    <row r="13311" spans="1:2" ht="15">
      <c r="A13311"/>
      <c r="B13311"/>
    </row>
    <row r="13312" spans="1:2" ht="15">
      <c r="A13312"/>
      <c r="B13312"/>
    </row>
    <row r="13313" spans="1:2" ht="15">
      <c r="A13313"/>
      <c r="B13313"/>
    </row>
    <row r="13314" spans="1:2" ht="15">
      <c r="A13314"/>
      <c r="B13314"/>
    </row>
    <row r="13315" spans="1:2" ht="15">
      <c r="A13315"/>
      <c r="B13315"/>
    </row>
    <row r="13316" spans="1:2" ht="15">
      <c r="A13316"/>
      <c r="B13316"/>
    </row>
    <row r="13317" spans="1:2" ht="15">
      <c r="A13317"/>
      <c r="B13317"/>
    </row>
    <row r="13318" spans="1:2" ht="15">
      <c r="A13318"/>
      <c r="B13318"/>
    </row>
    <row r="13319" spans="1:2" ht="15">
      <c r="A13319"/>
      <c r="B13319"/>
    </row>
    <row r="13320" spans="1:2" ht="15">
      <c r="A13320"/>
      <c r="B13320"/>
    </row>
    <row r="13321" spans="1:2" ht="15">
      <c r="A13321"/>
      <c r="B13321"/>
    </row>
    <row r="13322" spans="1:2" ht="15">
      <c r="A13322"/>
      <c r="B13322"/>
    </row>
    <row r="13323" spans="1:2" ht="15">
      <c r="A13323"/>
      <c r="B13323"/>
    </row>
    <row r="13324" spans="1:2" ht="15">
      <c r="A13324"/>
      <c r="B13324"/>
    </row>
    <row r="13325" spans="1:2" ht="15">
      <c r="A13325"/>
      <c r="B13325"/>
    </row>
    <row r="13326" spans="1:2" ht="15">
      <c r="A13326"/>
      <c r="B13326"/>
    </row>
    <row r="13327" spans="1:2" ht="15">
      <c r="A13327"/>
      <c r="B13327"/>
    </row>
    <row r="13328" spans="1:2" ht="15">
      <c r="A13328"/>
      <c r="B13328"/>
    </row>
    <row r="13329" spans="1:2" ht="15">
      <c r="A13329"/>
      <c r="B13329"/>
    </row>
    <row r="13330" spans="1:2" ht="15">
      <c r="A13330"/>
      <c r="B13330"/>
    </row>
    <row r="13331" spans="1:2" ht="15">
      <c r="A13331"/>
      <c r="B13331"/>
    </row>
    <row r="13332" spans="1:2" ht="15">
      <c r="A13332"/>
      <c r="B13332"/>
    </row>
    <row r="13333" spans="1:2" ht="15">
      <c r="A13333"/>
      <c r="B13333"/>
    </row>
    <row r="13334" spans="1:2" ht="15">
      <c r="A13334"/>
      <c r="B13334"/>
    </row>
    <row r="13335" spans="1:2" ht="15">
      <c r="A13335"/>
      <c r="B13335"/>
    </row>
    <row r="13336" spans="1:2" ht="15">
      <c r="A13336"/>
      <c r="B13336"/>
    </row>
    <row r="13337" spans="1:2" ht="15">
      <c r="A13337"/>
      <c r="B13337"/>
    </row>
    <row r="13338" spans="1:2" ht="15">
      <c r="A13338"/>
      <c r="B13338"/>
    </row>
    <row r="13339" spans="1:2" ht="15">
      <c r="A13339"/>
      <c r="B13339"/>
    </row>
    <row r="13340" spans="1:2" ht="15">
      <c r="A13340"/>
      <c r="B13340"/>
    </row>
    <row r="13341" spans="1:2" ht="15">
      <c r="A13341"/>
      <c r="B13341"/>
    </row>
    <row r="13342" spans="1:2" ht="15">
      <c r="A13342"/>
      <c r="B13342"/>
    </row>
    <row r="13343" spans="1:2" ht="15">
      <c r="A13343"/>
      <c r="B13343"/>
    </row>
    <row r="13344" spans="1:2" ht="15">
      <c r="A13344"/>
      <c r="B13344"/>
    </row>
    <row r="13345" spans="1:2" ht="15">
      <c r="A13345"/>
      <c r="B13345"/>
    </row>
    <row r="13346" spans="1:2" ht="15">
      <c r="A13346"/>
      <c r="B13346"/>
    </row>
    <row r="13347" spans="1:2" ht="15">
      <c r="A13347"/>
      <c r="B13347"/>
    </row>
    <row r="13348" spans="1:2" ht="15">
      <c r="A13348"/>
      <c r="B13348"/>
    </row>
    <row r="13349" spans="1:2" ht="15">
      <c r="A13349"/>
      <c r="B13349"/>
    </row>
    <row r="13350" spans="1:2" ht="15">
      <c r="A13350"/>
      <c r="B13350"/>
    </row>
    <row r="13351" spans="1:2" ht="15">
      <c r="A13351"/>
      <c r="B13351"/>
    </row>
    <row r="13352" spans="1:2" ht="15">
      <c r="A13352"/>
      <c r="B13352"/>
    </row>
    <row r="13353" spans="1:2" ht="15">
      <c r="A13353"/>
      <c r="B13353"/>
    </row>
    <row r="13354" spans="1:2" ht="15">
      <c r="A13354"/>
      <c r="B13354"/>
    </row>
    <row r="13355" spans="1:2" ht="15">
      <c r="A13355"/>
      <c r="B13355"/>
    </row>
    <row r="13356" spans="1:2" ht="15">
      <c r="A13356"/>
      <c r="B13356"/>
    </row>
    <row r="13357" spans="1:2" ht="15">
      <c r="A13357"/>
      <c r="B13357"/>
    </row>
    <row r="13358" spans="1:2" ht="15">
      <c r="A13358"/>
      <c r="B13358"/>
    </row>
    <row r="13359" spans="1:2" ht="15">
      <c r="A13359"/>
      <c r="B13359"/>
    </row>
    <row r="13360" spans="1:2" ht="15">
      <c r="A13360"/>
      <c r="B13360"/>
    </row>
    <row r="13361" spans="1:2" ht="15">
      <c r="A13361"/>
      <c r="B13361"/>
    </row>
    <row r="13362" spans="1:2" ht="15">
      <c r="A13362"/>
      <c r="B13362"/>
    </row>
    <row r="13363" spans="1:2" ht="15">
      <c r="A13363"/>
      <c r="B13363"/>
    </row>
    <row r="13364" spans="1:2" ht="15">
      <c r="A13364"/>
      <c r="B13364"/>
    </row>
    <row r="13365" spans="1:2" ht="15">
      <c r="A13365"/>
      <c r="B13365"/>
    </row>
    <row r="13366" spans="1:2" ht="15">
      <c r="A13366"/>
      <c r="B13366"/>
    </row>
    <row r="13367" spans="1:2" ht="15">
      <c r="A13367"/>
      <c r="B13367"/>
    </row>
    <row r="13368" spans="1:2" ht="15">
      <c r="A13368"/>
      <c r="B13368"/>
    </row>
    <row r="13369" spans="1:2" ht="15">
      <c r="A13369"/>
      <c r="B13369"/>
    </row>
    <row r="13370" spans="1:2" ht="15">
      <c r="A13370"/>
      <c r="B13370"/>
    </row>
    <row r="13371" spans="1:2" ht="15">
      <c r="A13371"/>
      <c r="B13371"/>
    </row>
    <row r="13372" spans="1:2" ht="15">
      <c r="A13372"/>
      <c r="B13372"/>
    </row>
    <row r="13373" spans="1:2" ht="15">
      <c r="A13373"/>
      <c r="B13373"/>
    </row>
    <row r="13374" spans="1:2" ht="15">
      <c r="A13374"/>
      <c r="B13374"/>
    </row>
    <row r="13375" spans="1:2" ht="15">
      <c r="A13375"/>
      <c r="B13375"/>
    </row>
    <row r="13376" spans="1:2" ht="15">
      <c r="A13376"/>
      <c r="B13376"/>
    </row>
    <row r="13377" spans="1:2" ht="15">
      <c r="A13377"/>
      <c r="B13377"/>
    </row>
    <row r="13378" spans="1:2" ht="15">
      <c r="A13378"/>
      <c r="B13378"/>
    </row>
    <row r="13379" spans="1:2" ht="15">
      <c r="A13379"/>
      <c r="B13379"/>
    </row>
    <row r="13380" spans="1:2" ht="15">
      <c r="A13380"/>
      <c r="B13380"/>
    </row>
    <row r="13381" spans="1:2" ht="15">
      <c r="A13381"/>
      <c r="B13381"/>
    </row>
    <row r="13382" spans="1:2" ht="15">
      <c r="A13382"/>
      <c r="B13382"/>
    </row>
    <row r="13383" spans="1:2" ht="15">
      <c r="A13383"/>
      <c r="B13383"/>
    </row>
    <row r="13384" spans="1:2" ht="15">
      <c r="A13384"/>
      <c r="B13384"/>
    </row>
    <row r="13385" spans="1:2" ht="15">
      <c r="A13385"/>
      <c r="B13385"/>
    </row>
    <row r="13386" spans="1:2" ht="15">
      <c r="A13386"/>
      <c r="B13386"/>
    </row>
    <row r="13387" spans="1:2" ht="15">
      <c r="A13387"/>
      <c r="B13387"/>
    </row>
    <row r="13388" spans="1:2" ht="15">
      <c r="A13388"/>
      <c r="B13388"/>
    </row>
    <row r="13389" spans="1:2" ht="15">
      <c r="A13389"/>
      <c r="B13389"/>
    </row>
    <row r="13390" spans="1:2" ht="15">
      <c r="A13390"/>
      <c r="B13390"/>
    </row>
    <row r="13391" spans="1:2" ht="15">
      <c r="A13391"/>
      <c r="B13391"/>
    </row>
    <row r="13392" spans="1:2" ht="15">
      <c r="A13392"/>
      <c r="B13392"/>
    </row>
    <row r="13393" spans="1:2" ht="15">
      <c r="A13393"/>
      <c r="B13393"/>
    </row>
    <row r="13394" spans="1:2" ht="15">
      <c r="A13394"/>
      <c r="B13394"/>
    </row>
    <row r="13395" spans="1:2" ht="15">
      <c r="A13395"/>
      <c r="B13395"/>
    </row>
    <row r="13396" spans="1:2" ht="15">
      <c r="A13396"/>
      <c r="B13396"/>
    </row>
    <row r="13397" spans="1:2" ht="15">
      <c r="A13397"/>
      <c r="B13397"/>
    </row>
    <row r="13398" spans="1:2" ht="15">
      <c r="A13398"/>
      <c r="B13398"/>
    </row>
    <row r="13399" spans="1:2" ht="15">
      <c r="A13399"/>
      <c r="B13399"/>
    </row>
    <row r="13400" spans="1:2" ht="15">
      <c r="A13400"/>
      <c r="B13400"/>
    </row>
    <row r="13401" spans="1:2" ht="15">
      <c r="A13401"/>
      <c r="B13401"/>
    </row>
    <row r="13402" spans="1:2" ht="15">
      <c r="A13402"/>
      <c r="B13402"/>
    </row>
    <row r="13403" spans="1:2" ht="15">
      <c r="A13403"/>
      <c r="B13403"/>
    </row>
    <row r="13404" spans="1:2" ht="15">
      <c r="A13404"/>
      <c r="B13404"/>
    </row>
    <row r="13405" spans="1:2" ht="15">
      <c r="A13405"/>
      <c r="B13405"/>
    </row>
    <row r="13406" spans="1:2" ht="15">
      <c r="A13406"/>
      <c r="B13406"/>
    </row>
    <row r="13407" spans="1:2" ht="15">
      <c r="A13407"/>
      <c r="B13407"/>
    </row>
    <row r="13408" spans="1:2" ht="15">
      <c r="A13408"/>
      <c r="B13408"/>
    </row>
    <row r="13409" spans="1:2" ht="15">
      <c r="A13409"/>
      <c r="B13409"/>
    </row>
    <row r="13410" spans="1:2" ht="15">
      <c r="A13410"/>
      <c r="B13410"/>
    </row>
    <row r="13411" spans="1:2" ht="15">
      <c r="A13411"/>
      <c r="B13411"/>
    </row>
    <row r="13412" spans="1:2" ht="15">
      <c r="A13412"/>
      <c r="B13412"/>
    </row>
    <row r="13413" spans="1:2" ht="15">
      <c r="A13413"/>
      <c r="B13413"/>
    </row>
    <row r="13414" spans="1:2" ht="15">
      <c r="A13414"/>
      <c r="B13414"/>
    </row>
    <row r="13415" spans="1:2" ht="15">
      <c r="A13415"/>
      <c r="B13415"/>
    </row>
    <row r="13416" spans="1:2" ht="15">
      <c r="A13416"/>
      <c r="B13416"/>
    </row>
    <row r="13417" spans="1:2" ht="15">
      <c r="A13417"/>
      <c r="B13417"/>
    </row>
    <row r="13418" spans="1:2" ht="15">
      <c r="A13418"/>
      <c r="B13418"/>
    </row>
    <row r="13419" spans="1:2" ht="15">
      <c r="A13419"/>
      <c r="B13419"/>
    </row>
    <row r="13420" spans="1:2" ht="15">
      <c r="A13420"/>
      <c r="B13420"/>
    </row>
    <row r="13421" spans="1:2" ht="15">
      <c r="A13421"/>
      <c r="B13421"/>
    </row>
    <row r="13422" spans="1:2" ht="15">
      <c r="A13422"/>
      <c r="B13422"/>
    </row>
    <row r="13423" spans="1:2" ht="15">
      <c r="A13423"/>
      <c r="B13423"/>
    </row>
    <row r="13424" spans="1:2" ht="15">
      <c r="A13424"/>
      <c r="B13424"/>
    </row>
    <row r="13425" spans="1:2" ht="15">
      <c r="A13425"/>
      <c r="B13425"/>
    </row>
    <row r="13426" spans="1:2" ht="15">
      <c r="A13426"/>
      <c r="B13426"/>
    </row>
    <row r="13427" spans="1:2" ht="15">
      <c r="A13427"/>
      <c r="B13427"/>
    </row>
    <row r="13428" spans="1:2" ht="15">
      <c r="A13428"/>
      <c r="B13428"/>
    </row>
    <row r="13429" spans="1:2" ht="15">
      <c r="A13429"/>
      <c r="B13429"/>
    </row>
    <row r="13430" spans="1:2" ht="15">
      <c r="A13430"/>
      <c r="B13430"/>
    </row>
    <row r="13431" spans="1:2" ht="15">
      <c r="A13431"/>
      <c r="B13431"/>
    </row>
    <row r="13432" spans="1:2" ht="15">
      <c r="A13432"/>
      <c r="B13432"/>
    </row>
    <row r="13433" spans="1:2" ht="15">
      <c r="A13433"/>
      <c r="B13433"/>
    </row>
    <row r="13434" spans="1:2" ht="15">
      <c r="A13434"/>
      <c r="B13434"/>
    </row>
    <row r="13435" spans="1:2" ht="15">
      <c r="A13435"/>
      <c r="B13435"/>
    </row>
    <row r="13436" spans="1:2" ht="15">
      <c r="A13436"/>
      <c r="B13436"/>
    </row>
    <row r="13437" spans="1:2" ht="15">
      <c r="A13437"/>
      <c r="B13437"/>
    </row>
    <row r="13438" spans="1:2" ht="15">
      <c r="A13438"/>
      <c r="B13438"/>
    </row>
    <row r="13439" spans="1:2" ht="15">
      <c r="A13439"/>
      <c r="B13439"/>
    </row>
    <row r="13440" spans="1:2" ht="15">
      <c r="A13440"/>
      <c r="B13440"/>
    </row>
    <row r="13441" spans="1:2" ht="15">
      <c r="A13441"/>
      <c r="B13441"/>
    </row>
    <row r="13442" spans="1:2" ht="15">
      <c r="A13442"/>
      <c r="B13442"/>
    </row>
    <row r="13443" spans="1:2" ht="15">
      <c r="A13443"/>
      <c r="B13443"/>
    </row>
    <row r="13444" spans="1:2" ht="15">
      <c r="A13444"/>
      <c r="B13444"/>
    </row>
    <row r="13445" spans="1:2" ht="15">
      <c r="A13445"/>
      <c r="B13445"/>
    </row>
    <row r="13446" spans="1:2" ht="15">
      <c r="A13446"/>
      <c r="B13446"/>
    </row>
    <row r="13447" spans="1:2" ht="15">
      <c r="A13447"/>
      <c r="B13447"/>
    </row>
    <row r="13448" spans="1:2" ht="15">
      <c r="A13448"/>
      <c r="B13448"/>
    </row>
    <row r="13449" spans="1:2" ht="15">
      <c r="A13449"/>
      <c r="B13449"/>
    </row>
    <row r="13450" spans="1:2" ht="15">
      <c r="A13450"/>
      <c r="B13450"/>
    </row>
    <row r="13451" spans="1:2" ht="15">
      <c r="A13451"/>
      <c r="B13451"/>
    </row>
    <row r="13452" spans="1:2" ht="15">
      <c r="A13452"/>
      <c r="B13452"/>
    </row>
    <row r="13453" spans="1:2" ht="15">
      <c r="A13453"/>
      <c r="B13453"/>
    </row>
    <row r="13454" spans="1:2" ht="15">
      <c r="A13454"/>
      <c r="B13454"/>
    </row>
    <row r="13455" spans="1:2" ht="15">
      <c r="A13455"/>
      <c r="B13455"/>
    </row>
    <row r="13456" spans="1:2" ht="15">
      <c r="A13456"/>
      <c r="B13456"/>
    </row>
    <row r="13457" spans="1:2" ht="15">
      <c r="A13457"/>
      <c r="B13457"/>
    </row>
    <row r="13458" spans="1:2" ht="15">
      <c r="A13458"/>
      <c r="B13458"/>
    </row>
    <row r="13459" spans="1:2" ht="15">
      <c r="A13459"/>
      <c r="B13459"/>
    </row>
    <row r="13460" spans="1:2" ht="15">
      <c r="A13460"/>
      <c r="B13460"/>
    </row>
    <row r="13461" spans="1:2" ht="15">
      <c r="A13461"/>
      <c r="B13461"/>
    </row>
    <row r="13462" spans="1:2" ht="15">
      <c r="A13462"/>
      <c r="B13462"/>
    </row>
    <row r="13463" spans="1:2" ht="15">
      <c r="A13463"/>
      <c r="B13463"/>
    </row>
    <row r="13464" spans="1:2" ht="15">
      <c r="A13464"/>
      <c r="B13464"/>
    </row>
    <row r="13465" spans="1:2" ht="15">
      <c r="A13465"/>
      <c r="B13465"/>
    </row>
    <row r="13466" spans="1:2" ht="15">
      <c r="A13466"/>
      <c r="B13466"/>
    </row>
    <row r="13467" spans="1:2" ht="15">
      <c r="A13467"/>
      <c r="B13467"/>
    </row>
    <row r="13468" spans="1:2" ht="15">
      <c r="A13468"/>
      <c r="B13468"/>
    </row>
    <row r="13469" spans="1:2" ht="15">
      <c r="A13469"/>
      <c r="B13469"/>
    </row>
    <row r="13470" spans="1:2" ht="15">
      <c r="A13470"/>
      <c r="B13470"/>
    </row>
    <row r="13471" spans="1:2" ht="15">
      <c r="A13471"/>
      <c r="B13471"/>
    </row>
    <row r="13472" spans="1:2" ht="15">
      <c r="A13472"/>
      <c r="B13472"/>
    </row>
    <row r="13473" spans="1:2" ht="15">
      <c r="A13473"/>
      <c r="B13473"/>
    </row>
    <row r="13474" spans="1:2" ht="15">
      <c r="A13474"/>
      <c r="B13474"/>
    </row>
    <row r="13475" spans="1:2" ht="15">
      <c r="A13475"/>
      <c r="B13475"/>
    </row>
    <row r="13476" spans="1:2" ht="15">
      <c r="A13476"/>
      <c r="B13476"/>
    </row>
    <row r="13477" spans="1:2" ht="15">
      <c r="A13477"/>
      <c r="B13477"/>
    </row>
    <row r="13478" spans="1:2" ht="15">
      <c r="A13478"/>
      <c r="B13478"/>
    </row>
    <row r="13479" spans="1:2" ht="15">
      <c r="A13479"/>
      <c r="B13479"/>
    </row>
    <row r="13480" spans="1:2" ht="15">
      <c r="A13480"/>
      <c r="B13480"/>
    </row>
    <row r="13481" spans="1:2" ht="15">
      <c r="A13481"/>
      <c r="B13481"/>
    </row>
    <row r="13482" spans="1:2" ht="15">
      <c r="A13482"/>
      <c r="B13482"/>
    </row>
    <row r="13483" spans="1:2" ht="15">
      <c r="A13483"/>
      <c r="B13483"/>
    </row>
    <row r="13484" spans="1:2" ht="15">
      <c r="A13484"/>
      <c r="B13484"/>
    </row>
    <row r="13485" spans="1:2" ht="15">
      <c r="A13485"/>
      <c r="B13485"/>
    </row>
    <row r="13486" spans="1:2" ht="15">
      <c r="A13486"/>
      <c r="B13486"/>
    </row>
    <row r="13487" spans="1:2" ht="15">
      <c r="A13487"/>
      <c r="B13487"/>
    </row>
    <row r="13488" spans="1:2" ht="15">
      <c r="A13488"/>
      <c r="B13488"/>
    </row>
    <row r="13489" spans="1:2" ht="15">
      <c r="A13489"/>
      <c r="B13489"/>
    </row>
    <row r="13490" spans="1:2" ht="15">
      <c r="A13490"/>
      <c r="B13490"/>
    </row>
    <row r="13491" spans="1:2" ht="15">
      <c r="A13491"/>
      <c r="B13491"/>
    </row>
    <row r="13492" spans="1:2" ht="15">
      <c r="A13492"/>
      <c r="B13492"/>
    </row>
    <row r="13493" spans="1:2" ht="15">
      <c r="A13493"/>
      <c r="B13493"/>
    </row>
    <row r="13494" spans="1:2" ht="15">
      <c r="A13494"/>
      <c r="B13494"/>
    </row>
    <row r="13495" spans="1:2" ht="15">
      <c r="A13495"/>
      <c r="B13495"/>
    </row>
    <row r="13496" spans="1:2" ht="15">
      <c r="A13496"/>
      <c r="B13496"/>
    </row>
    <row r="13497" spans="1:2" ht="15">
      <c r="A13497"/>
      <c r="B13497"/>
    </row>
    <row r="13498" spans="1:2" ht="15">
      <c r="A13498"/>
      <c r="B13498"/>
    </row>
    <row r="13499" spans="1:2" ht="15">
      <c r="A13499"/>
      <c r="B13499"/>
    </row>
    <row r="13500" spans="1:2" ht="15">
      <c r="A13500"/>
      <c r="B13500"/>
    </row>
    <row r="13501" spans="1:2" ht="15">
      <c r="A13501"/>
      <c r="B13501"/>
    </row>
    <row r="13502" spans="1:2" ht="15">
      <c r="A13502"/>
      <c r="B13502"/>
    </row>
    <row r="13503" spans="1:2" ht="15">
      <c r="A13503"/>
      <c r="B13503"/>
    </row>
    <row r="13504" spans="1:2" ht="15">
      <c r="A13504"/>
      <c r="B13504"/>
    </row>
    <row r="13505" spans="1:2" ht="15">
      <c r="A13505"/>
      <c r="B13505"/>
    </row>
    <row r="13506" spans="1:2" ht="15">
      <c r="A13506"/>
      <c r="B13506"/>
    </row>
    <row r="13507" spans="1:2" ht="15">
      <c r="A13507"/>
      <c r="B13507"/>
    </row>
    <row r="13508" spans="1:2" ht="15">
      <c r="A13508"/>
      <c r="B13508"/>
    </row>
    <row r="13509" spans="1:2" ht="15">
      <c r="A13509"/>
      <c r="B13509"/>
    </row>
    <row r="13510" spans="1:2" ht="15">
      <c r="A13510"/>
      <c r="B13510"/>
    </row>
    <row r="13511" spans="1:2" ht="15">
      <c r="A13511"/>
      <c r="B13511"/>
    </row>
    <row r="13512" spans="1:2" ht="15">
      <c r="A13512"/>
      <c r="B13512"/>
    </row>
    <row r="13513" spans="1:2" ht="15">
      <c r="A13513"/>
      <c r="B13513"/>
    </row>
    <row r="13514" spans="1:2" ht="15">
      <c r="A13514"/>
      <c r="B13514"/>
    </row>
    <row r="13515" spans="1:2" ht="15">
      <c r="A13515"/>
      <c r="B13515"/>
    </row>
    <row r="13516" spans="1:2" ht="15">
      <c r="A13516"/>
      <c r="B13516"/>
    </row>
    <row r="13517" spans="1:2" ht="15">
      <c r="A13517"/>
      <c r="B13517"/>
    </row>
    <row r="13518" spans="1:2" ht="15">
      <c r="A13518"/>
      <c r="B13518"/>
    </row>
    <row r="13519" spans="1:2" ht="15">
      <c r="A13519"/>
      <c r="B13519"/>
    </row>
    <row r="13520" spans="1:2" ht="15">
      <c r="A13520"/>
      <c r="B13520"/>
    </row>
    <row r="13521" spans="1:2" ht="15">
      <c r="A13521"/>
      <c r="B13521"/>
    </row>
    <row r="13522" spans="1:2" ht="15">
      <c r="A13522"/>
      <c r="B13522"/>
    </row>
    <row r="13523" spans="1:2" ht="15">
      <c r="A13523"/>
      <c r="B13523"/>
    </row>
    <row r="13524" spans="1:2" ht="15">
      <c r="A13524"/>
      <c r="B13524"/>
    </row>
    <row r="13525" spans="1:2" ht="15">
      <c r="A13525"/>
      <c r="B13525"/>
    </row>
    <row r="13526" spans="1:2" ht="15">
      <c r="A13526"/>
      <c r="B13526"/>
    </row>
    <row r="13527" spans="1:2" ht="15">
      <c r="A13527"/>
      <c r="B13527"/>
    </row>
    <row r="13528" spans="1:2" ht="15">
      <c r="A13528"/>
      <c r="B13528"/>
    </row>
    <row r="13529" spans="1:2" ht="15">
      <c r="A13529"/>
      <c r="B13529"/>
    </row>
    <row r="13530" spans="1:2" ht="15">
      <c r="A13530"/>
      <c r="B13530"/>
    </row>
    <row r="13531" spans="1:2" ht="15">
      <c r="A13531"/>
      <c r="B13531"/>
    </row>
    <row r="13532" spans="1:2" ht="15">
      <c r="A13532"/>
      <c r="B13532"/>
    </row>
    <row r="13533" spans="1:2" ht="15">
      <c r="A13533"/>
      <c r="B13533"/>
    </row>
    <row r="13534" spans="1:2" ht="15">
      <c r="A13534"/>
      <c r="B13534"/>
    </row>
    <row r="13535" spans="1:2" ht="15">
      <c r="A13535"/>
      <c r="B13535"/>
    </row>
    <row r="13536" spans="1:2" ht="15">
      <c r="A13536"/>
      <c r="B13536"/>
    </row>
    <row r="13537" spans="1:2" ht="15">
      <c r="A13537"/>
      <c r="B13537"/>
    </row>
    <row r="13538" spans="1:2" ht="15">
      <c r="A13538"/>
      <c r="B13538"/>
    </row>
    <row r="13539" spans="1:2" ht="15">
      <c r="A13539"/>
      <c r="B13539"/>
    </row>
    <row r="13540" spans="1:2" ht="15">
      <c r="A13540"/>
      <c r="B13540"/>
    </row>
    <row r="13541" spans="1:2" ht="15">
      <c r="A13541"/>
      <c r="B13541"/>
    </row>
    <row r="13542" spans="1:2" ht="15">
      <c r="A13542"/>
      <c r="B13542"/>
    </row>
    <row r="13543" spans="1:2" ht="15">
      <c r="A13543"/>
      <c r="B13543"/>
    </row>
    <row r="13544" spans="1:2" ht="15">
      <c r="A13544"/>
      <c r="B13544"/>
    </row>
    <row r="13545" spans="1:2" ht="15">
      <c r="A13545"/>
      <c r="B13545"/>
    </row>
    <row r="13546" spans="1:2" ht="15">
      <c r="A13546"/>
      <c r="B13546"/>
    </row>
    <row r="13547" spans="1:2" ht="15">
      <c r="A13547"/>
      <c r="B13547"/>
    </row>
    <row r="13548" spans="1:2" ht="15">
      <c r="A13548"/>
      <c r="B13548"/>
    </row>
    <row r="13549" spans="1:2" ht="15">
      <c r="A13549"/>
      <c r="B13549"/>
    </row>
    <row r="13550" spans="1:2" ht="15">
      <c r="A13550"/>
      <c r="B13550"/>
    </row>
    <row r="13551" spans="1:2" ht="15">
      <c r="A13551"/>
      <c r="B13551"/>
    </row>
    <row r="13552" spans="1:2" ht="15">
      <c r="A13552"/>
      <c r="B13552"/>
    </row>
    <row r="13553" spans="1:2" ht="15">
      <c r="A13553"/>
      <c r="B13553"/>
    </row>
    <row r="13554" spans="1:2" ht="15">
      <c r="A13554"/>
      <c r="B13554"/>
    </row>
    <row r="13555" spans="1:2" ht="15">
      <c r="A13555"/>
      <c r="B13555"/>
    </row>
    <row r="13556" spans="1:2" ht="15">
      <c r="A13556"/>
      <c r="B13556"/>
    </row>
    <row r="13557" spans="1:2" ht="15">
      <c r="A13557"/>
      <c r="B13557"/>
    </row>
    <row r="13558" spans="1:2" ht="15">
      <c r="A13558"/>
      <c r="B13558"/>
    </row>
    <row r="13559" spans="1:2" ht="15">
      <c r="A13559"/>
      <c r="B13559"/>
    </row>
    <row r="13560" spans="1:2" ht="15">
      <c r="A13560"/>
      <c r="B13560"/>
    </row>
    <row r="13561" spans="1:2" ht="15">
      <c r="A13561"/>
      <c r="B13561"/>
    </row>
    <row r="13562" spans="1:2" ht="15">
      <c r="A13562"/>
      <c r="B13562"/>
    </row>
    <row r="13563" spans="1:2" ht="15">
      <c r="A13563"/>
      <c r="B13563"/>
    </row>
    <row r="13564" spans="1:2" ht="15">
      <c r="A13564"/>
      <c r="B13564"/>
    </row>
    <row r="13565" spans="1:2" ht="15">
      <c r="A13565"/>
      <c r="B13565"/>
    </row>
    <row r="13566" spans="1:2" ht="15">
      <c r="A13566"/>
      <c r="B13566"/>
    </row>
    <row r="13567" spans="1:2" ht="15">
      <c r="A13567"/>
      <c r="B13567"/>
    </row>
    <row r="13568" spans="1:2" ht="15">
      <c r="A13568"/>
      <c r="B13568"/>
    </row>
    <row r="13569" spans="1:2" ht="15">
      <c r="A13569"/>
      <c r="B13569"/>
    </row>
    <row r="13570" spans="1:2" ht="15">
      <c r="A13570"/>
      <c r="B13570"/>
    </row>
    <row r="13571" spans="1:2" ht="15">
      <c r="A13571"/>
      <c r="B13571"/>
    </row>
    <row r="13572" spans="1:2" ht="15">
      <c r="A13572"/>
      <c r="B13572"/>
    </row>
    <row r="13573" spans="1:2" ht="15">
      <c r="A13573"/>
      <c r="B13573"/>
    </row>
    <row r="13574" spans="1:2" ht="15">
      <c r="A13574"/>
      <c r="B13574"/>
    </row>
    <row r="13575" spans="1:2" ht="15">
      <c r="A13575"/>
      <c r="B13575"/>
    </row>
    <row r="13576" spans="1:2" ht="15">
      <c r="A13576"/>
      <c r="B13576"/>
    </row>
    <row r="13577" spans="1:2" ht="15">
      <c r="A13577"/>
      <c r="B13577"/>
    </row>
    <row r="13578" spans="1:2" ht="15">
      <c r="A13578"/>
      <c r="B13578"/>
    </row>
    <row r="13579" spans="1:2" ht="15">
      <c r="A13579"/>
      <c r="B13579"/>
    </row>
    <row r="13580" spans="1:2" ht="15">
      <c r="A13580"/>
      <c r="B13580"/>
    </row>
    <row r="13581" spans="1:2" ht="15">
      <c r="A13581"/>
      <c r="B13581"/>
    </row>
    <row r="13582" spans="1:2" ht="15">
      <c r="A13582"/>
      <c r="B13582"/>
    </row>
    <row r="13583" spans="1:2" ht="15">
      <c r="A13583"/>
      <c r="B13583"/>
    </row>
    <row r="13584" spans="1:2" ht="15">
      <c r="A13584"/>
      <c r="B13584"/>
    </row>
    <row r="13585" spans="1:2" ht="15">
      <c r="A13585"/>
      <c r="B13585"/>
    </row>
    <row r="13586" spans="1:2" ht="15">
      <c r="A13586"/>
      <c r="B13586"/>
    </row>
    <row r="13587" spans="1:2" ht="15">
      <c r="A13587"/>
      <c r="B13587"/>
    </row>
    <row r="13588" spans="1:2" ht="15">
      <c r="A13588"/>
      <c r="B13588"/>
    </row>
    <row r="13589" spans="1:2" ht="15">
      <c r="A13589"/>
      <c r="B13589"/>
    </row>
    <row r="13590" spans="1:2" ht="15">
      <c r="A13590"/>
      <c r="B13590"/>
    </row>
    <row r="13591" spans="1:2" ht="15">
      <c r="A13591"/>
      <c r="B13591"/>
    </row>
    <row r="13592" spans="1:2" ht="15">
      <c r="A13592"/>
      <c r="B13592"/>
    </row>
    <row r="13593" spans="1:2" ht="15">
      <c r="A13593"/>
      <c r="B13593"/>
    </row>
    <row r="13594" spans="1:2" ht="15">
      <c r="A13594"/>
      <c r="B13594"/>
    </row>
    <row r="13595" spans="1:2" ht="15">
      <c r="A13595"/>
      <c r="B13595"/>
    </row>
    <row r="13596" spans="1:2" ht="15">
      <c r="A13596"/>
      <c r="B13596"/>
    </row>
    <row r="13597" spans="1:2" ht="15">
      <c r="A13597"/>
      <c r="B13597"/>
    </row>
    <row r="13598" spans="1:2" ht="15">
      <c r="A13598"/>
      <c r="B13598"/>
    </row>
    <row r="13599" spans="1:2" ht="15">
      <c r="A13599"/>
      <c r="B13599"/>
    </row>
    <row r="13600" spans="1:2" ht="15">
      <c r="A13600"/>
      <c r="B13600"/>
    </row>
    <row r="13601" spans="1:2" ht="15">
      <c r="A13601"/>
      <c r="B13601"/>
    </row>
    <row r="13602" spans="1:2" ht="15">
      <c r="A13602"/>
      <c r="B13602"/>
    </row>
    <row r="13603" spans="1:2" ht="15">
      <c r="A13603"/>
      <c r="B13603"/>
    </row>
    <row r="13604" spans="1:2" ht="15">
      <c r="A13604"/>
      <c r="B13604"/>
    </row>
    <row r="13605" spans="1:2" ht="15">
      <c r="A13605"/>
      <c r="B13605"/>
    </row>
    <row r="13606" spans="1:2" ht="15">
      <c r="A13606"/>
      <c r="B13606"/>
    </row>
    <row r="13607" spans="1:2" ht="15">
      <c r="A13607"/>
      <c r="B13607"/>
    </row>
    <row r="13608" spans="1:2" ht="15">
      <c r="A13608"/>
      <c r="B13608"/>
    </row>
    <row r="13609" spans="1:2" ht="15">
      <c r="A13609"/>
      <c r="B13609"/>
    </row>
    <row r="13610" spans="1:2" ht="15">
      <c r="A13610"/>
      <c r="B13610"/>
    </row>
    <row r="13611" spans="1:2" ht="15">
      <c r="A13611"/>
      <c r="B13611"/>
    </row>
    <row r="13612" spans="1:2" ht="15">
      <c r="A13612"/>
      <c r="B13612"/>
    </row>
    <row r="13613" spans="1:2" ht="15">
      <c r="A13613"/>
      <c r="B13613"/>
    </row>
    <row r="13614" spans="1:2" ht="15">
      <c r="A13614"/>
      <c r="B13614"/>
    </row>
    <row r="13615" spans="1:2" ht="15">
      <c r="A13615"/>
      <c r="B13615"/>
    </row>
    <row r="13616" spans="1:2" ht="15">
      <c r="A13616"/>
      <c r="B13616"/>
    </row>
    <row r="13617" spans="1:2" ht="15">
      <c r="A13617"/>
      <c r="B13617"/>
    </row>
    <row r="13618" spans="1:2" ht="15">
      <c r="A13618"/>
      <c r="B13618"/>
    </row>
    <row r="13619" spans="1:2" ht="15">
      <c r="A13619"/>
      <c r="B13619"/>
    </row>
    <row r="13620" spans="1:2" ht="15">
      <c r="A13620"/>
      <c r="B13620"/>
    </row>
    <row r="13621" spans="1:2" ht="15">
      <c r="A13621"/>
      <c r="B13621"/>
    </row>
    <row r="13622" spans="1:2" ht="15">
      <c r="A13622"/>
      <c r="B13622"/>
    </row>
    <row r="13623" spans="1:2" ht="15">
      <c r="A13623"/>
      <c r="B13623"/>
    </row>
    <row r="13624" spans="1:2" ht="15">
      <c r="A13624"/>
      <c r="B13624"/>
    </row>
    <row r="13625" spans="1:2" ht="15">
      <c r="A13625"/>
      <c r="B13625"/>
    </row>
    <row r="13626" spans="1:2" ht="15">
      <c r="A13626"/>
      <c r="B13626"/>
    </row>
    <row r="13627" spans="1:2" ht="15">
      <c r="A13627"/>
      <c r="B13627"/>
    </row>
    <row r="13628" spans="1:2" ht="15">
      <c r="A13628"/>
      <c r="B13628"/>
    </row>
    <row r="13629" spans="1:2" ht="15">
      <c r="A13629"/>
      <c r="B13629"/>
    </row>
    <row r="13630" spans="1:2" ht="15">
      <c r="A13630"/>
      <c r="B13630"/>
    </row>
    <row r="13631" spans="1:2" ht="15">
      <c r="A13631"/>
      <c r="B13631"/>
    </row>
    <row r="13632" spans="1:2" ht="15">
      <c r="A13632"/>
      <c r="B13632"/>
    </row>
    <row r="13633" spans="1:2" ht="15">
      <c r="A13633"/>
      <c r="B13633"/>
    </row>
    <row r="13634" spans="1:2" ht="15">
      <c r="A13634"/>
      <c r="B13634"/>
    </row>
    <row r="13635" spans="1:2" ht="15">
      <c r="A13635"/>
      <c r="B13635"/>
    </row>
    <row r="13636" spans="1:2" ht="15">
      <c r="A13636"/>
      <c r="B13636"/>
    </row>
    <row r="13637" spans="1:2" ht="15">
      <c r="A13637"/>
      <c r="B13637"/>
    </row>
    <row r="13638" spans="1:2" ht="15">
      <c r="A13638"/>
      <c r="B13638"/>
    </row>
    <row r="13639" spans="1:2" ht="15">
      <c r="A13639"/>
      <c r="B13639"/>
    </row>
    <row r="13640" spans="1:2" ht="15">
      <c r="A13640"/>
      <c r="B13640"/>
    </row>
    <row r="13641" spans="1:2" ht="15">
      <c r="A13641"/>
      <c r="B13641"/>
    </row>
    <row r="13642" spans="1:2" ht="15">
      <c r="A13642"/>
      <c r="B13642"/>
    </row>
    <row r="13643" spans="1:2" ht="15">
      <c r="A13643"/>
      <c r="B13643"/>
    </row>
    <row r="13644" spans="1:2" ht="15">
      <c r="A13644"/>
      <c r="B13644"/>
    </row>
    <row r="13645" spans="1:2" ht="15">
      <c r="A13645"/>
      <c r="B13645"/>
    </row>
    <row r="13646" spans="1:2" ht="15">
      <c r="A13646"/>
      <c r="B13646"/>
    </row>
    <row r="13647" spans="1:2" ht="15">
      <c r="A13647"/>
      <c r="B13647"/>
    </row>
    <row r="13648" spans="1:2" ht="15">
      <c r="A13648"/>
      <c r="B13648"/>
    </row>
    <row r="13649" spans="1:2" ht="15">
      <c r="A13649"/>
      <c r="B13649"/>
    </row>
    <row r="13650" spans="1:2" ht="15">
      <c r="A13650"/>
      <c r="B13650"/>
    </row>
    <row r="13651" spans="1:2" ht="15">
      <c r="A13651"/>
      <c r="B13651"/>
    </row>
    <row r="13652" spans="1:2" ht="15">
      <c r="A13652"/>
      <c r="B13652"/>
    </row>
    <row r="13653" spans="1:2" ht="15">
      <c r="A13653"/>
      <c r="B13653"/>
    </row>
    <row r="13654" spans="1:2" ht="15">
      <c r="A13654"/>
      <c r="B13654"/>
    </row>
    <row r="13655" spans="1:2" ht="15">
      <c r="A13655"/>
      <c r="B13655"/>
    </row>
    <row r="13656" spans="1:2" ht="15">
      <c r="A13656"/>
      <c r="B13656"/>
    </row>
    <row r="13657" spans="1:2" ht="15">
      <c r="A13657"/>
      <c r="B13657"/>
    </row>
    <row r="13658" spans="1:2" ht="15">
      <c r="A13658"/>
      <c r="B13658"/>
    </row>
    <row r="13659" spans="1:2" ht="15">
      <c r="A13659"/>
      <c r="B13659"/>
    </row>
    <row r="13660" spans="1:2" ht="15">
      <c r="A13660"/>
      <c r="B13660"/>
    </row>
    <row r="13661" spans="1:2" ht="15">
      <c r="A13661"/>
      <c r="B13661"/>
    </row>
    <row r="13662" spans="1:2" ht="15">
      <c r="A13662"/>
      <c r="B13662"/>
    </row>
    <row r="13663" spans="1:2" ht="15">
      <c r="A13663"/>
      <c r="B13663"/>
    </row>
    <row r="13664" spans="1:2" ht="15">
      <c r="A13664"/>
      <c r="B13664"/>
    </row>
    <row r="13665" spans="1:2" ht="15">
      <c r="A13665"/>
      <c r="B13665"/>
    </row>
    <row r="13666" spans="1:2" ht="15">
      <c r="A13666"/>
      <c r="B13666"/>
    </row>
    <row r="13667" spans="1:2" ht="15">
      <c r="A13667"/>
      <c r="B13667"/>
    </row>
    <row r="13668" spans="1:2" ht="15">
      <c r="A13668"/>
      <c r="B13668"/>
    </row>
    <row r="13669" spans="1:2" ht="15">
      <c r="A13669"/>
      <c r="B13669"/>
    </row>
    <row r="13670" spans="1:2" ht="15">
      <c r="A13670"/>
      <c r="B13670"/>
    </row>
    <row r="13671" spans="1:2" ht="15">
      <c r="A13671"/>
      <c r="B13671"/>
    </row>
    <row r="13672" spans="1:2" ht="15">
      <c r="A13672"/>
      <c r="B13672"/>
    </row>
    <row r="13673" spans="1:2" ht="15">
      <c r="A13673"/>
      <c r="B13673"/>
    </row>
    <row r="13674" spans="1:2" ht="15">
      <c r="A13674"/>
      <c r="B13674"/>
    </row>
    <row r="13675" spans="1:2" ht="15">
      <c r="A13675"/>
      <c r="B13675"/>
    </row>
    <row r="13676" spans="1:2" ht="15">
      <c r="A13676"/>
      <c r="B13676"/>
    </row>
    <row r="13677" spans="1:2" ht="15">
      <c r="A13677"/>
      <c r="B13677"/>
    </row>
    <row r="13678" spans="1:2" ht="15">
      <c r="A13678"/>
      <c r="B13678"/>
    </row>
    <row r="13679" spans="1:2" ht="15">
      <c r="A13679"/>
      <c r="B13679"/>
    </row>
    <row r="13680" spans="1:2" ht="15">
      <c r="A13680"/>
      <c r="B13680"/>
    </row>
    <row r="13681" spans="1:2" ht="15">
      <c r="A13681"/>
      <c r="B13681"/>
    </row>
    <row r="13682" spans="1:2" ht="15">
      <c r="A13682"/>
      <c r="B13682"/>
    </row>
    <row r="13683" spans="1:2" ht="15">
      <c r="A13683"/>
      <c r="B13683"/>
    </row>
    <row r="13684" spans="1:2" ht="15">
      <c r="A13684"/>
      <c r="B13684"/>
    </row>
    <row r="13685" spans="1:2" ht="15">
      <c r="A13685"/>
      <c r="B13685"/>
    </row>
    <row r="13686" spans="1:2" ht="15">
      <c r="A13686"/>
      <c r="B13686"/>
    </row>
    <row r="13687" spans="1:2" ht="15">
      <c r="A13687"/>
      <c r="B13687"/>
    </row>
    <row r="13688" spans="1:2" ht="15">
      <c r="A13688"/>
      <c r="B13688"/>
    </row>
    <row r="13689" spans="1:2" ht="15">
      <c r="A13689"/>
      <c r="B13689"/>
    </row>
    <row r="13690" spans="1:2" ht="15">
      <c r="A13690"/>
      <c r="B13690"/>
    </row>
    <row r="13691" spans="1:2" ht="15">
      <c r="A13691"/>
      <c r="B13691"/>
    </row>
    <row r="13692" spans="1:2" ht="15">
      <c r="A13692"/>
      <c r="B13692"/>
    </row>
    <row r="13693" spans="1:2" ht="15">
      <c r="A13693"/>
      <c r="B13693"/>
    </row>
    <row r="13694" spans="1:2" ht="15">
      <c r="A13694"/>
      <c r="B13694"/>
    </row>
    <row r="13695" spans="1:2" ht="15">
      <c r="A13695"/>
      <c r="B13695"/>
    </row>
    <row r="13696" spans="1:2" ht="15">
      <c r="A13696"/>
      <c r="B13696"/>
    </row>
    <row r="13697" spans="1:2" ht="15">
      <c r="A13697"/>
      <c r="B13697"/>
    </row>
    <row r="13698" spans="1:2" ht="15">
      <c r="A13698"/>
      <c r="B13698"/>
    </row>
    <row r="13699" spans="1:2" ht="15">
      <c r="A13699"/>
      <c r="B13699"/>
    </row>
    <row r="13700" spans="1:2" ht="15">
      <c r="A13700"/>
      <c r="B13700"/>
    </row>
    <row r="13701" spans="1:2" ht="15">
      <c r="A13701"/>
      <c r="B13701"/>
    </row>
    <row r="13702" spans="1:2" ht="15">
      <c r="A13702"/>
      <c r="B13702"/>
    </row>
    <row r="13703" spans="1:2" ht="15">
      <c r="A13703"/>
      <c r="B13703"/>
    </row>
    <row r="13704" spans="1:2" ht="15">
      <c r="A13704"/>
      <c r="B13704"/>
    </row>
    <row r="13705" spans="1:2" ht="15">
      <c r="A13705"/>
      <c r="B13705"/>
    </row>
    <row r="13706" spans="1:2" ht="15">
      <c r="A13706"/>
      <c r="B13706"/>
    </row>
    <row r="13707" spans="1:2" ht="15">
      <c r="A13707"/>
      <c r="B13707"/>
    </row>
    <row r="13708" spans="1:2" ht="15">
      <c r="A13708"/>
      <c r="B13708"/>
    </row>
    <row r="13709" spans="1:2" ht="15">
      <c r="A13709"/>
      <c r="B13709"/>
    </row>
    <row r="13710" spans="1:2" ht="15">
      <c r="A13710"/>
      <c r="B13710"/>
    </row>
    <row r="13711" spans="1:2" ht="15">
      <c r="A13711"/>
      <c r="B13711"/>
    </row>
    <row r="13712" spans="1:2" ht="15">
      <c r="A13712"/>
      <c r="B13712"/>
    </row>
    <row r="13713" spans="1:2" ht="15">
      <c r="A13713"/>
      <c r="B13713"/>
    </row>
    <row r="13714" spans="1:2" ht="15">
      <c r="A13714"/>
      <c r="B13714"/>
    </row>
    <row r="13715" spans="1:2" ht="15">
      <c r="A13715"/>
      <c r="B13715"/>
    </row>
    <row r="13716" spans="1:2" ht="15">
      <c r="A13716"/>
      <c r="B13716"/>
    </row>
    <row r="13717" spans="1:2" ht="15">
      <c r="A13717"/>
      <c r="B13717"/>
    </row>
    <row r="13718" spans="1:2" ht="15">
      <c r="A13718"/>
      <c r="B13718"/>
    </row>
    <row r="13719" spans="1:2" ht="15">
      <c r="A13719"/>
      <c r="B13719"/>
    </row>
    <row r="13720" spans="1:2" ht="15">
      <c r="A13720"/>
      <c r="B13720"/>
    </row>
    <row r="13721" spans="1:2" ht="15">
      <c r="A13721"/>
      <c r="B13721"/>
    </row>
    <row r="13722" spans="1:2" ht="15">
      <c r="A13722"/>
      <c r="B13722"/>
    </row>
    <row r="13723" spans="1:2" ht="15">
      <c r="A13723"/>
      <c r="B13723"/>
    </row>
    <row r="13724" spans="1:2" ht="15">
      <c r="A13724"/>
      <c r="B13724"/>
    </row>
    <row r="13725" spans="1:2" ht="15">
      <c r="A13725"/>
      <c r="B13725"/>
    </row>
    <row r="13726" spans="1:2" ht="15">
      <c r="A13726"/>
      <c r="B13726"/>
    </row>
    <row r="13727" spans="1:2" ht="15">
      <c r="A13727"/>
      <c r="B13727"/>
    </row>
    <row r="13728" spans="1:2" ht="15">
      <c r="A13728"/>
      <c r="B13728"/>
    </row>
    <row r="13729" spans="1:2" ht="15">
      <c r="A13729"/>
      <c r="B13729"/>
    </row>
    <row r="13730" spans="1:2" ht="15">
      <c r="A13730"/>
      <c r="B13730"/>
    </row>
    <row r="13731" spans="1:2" ht="15">
      <c r="A13731"/>
      <c r="B13731"/>
    </row>
    <row r="13732" spans="1:2" ht="15">
      <c r="A13732"/>
      <c r="B13732"/>
    </row>
    <row r="13733" spans="1:2" ht="15">
      <c r="A13733"/>
      <c r="B13733"/>
    </row>
    <row r="13734" spans="1:2" ht="15">
      <c r="A13734"/>
      <c r="B13734"/>
    </row>
    <row r="13735" spans="1:2" ht="15">
      <c r="A13735"/>
      <c r="B13735"/>
    </row>
    <row r="13736" spans="1:2" ht="15">
      <c r="A13736"/>
      <c r="B13736"/>
    </row>
    <row r="13737" spans="1:2" ht="15">
      <c r="A13737"/>
      <c r="B13737"/>
    </row>
    <row r="13738" spans="1:2" ht="15">
      <c r="A13738"/>
      <c r="B13738"/>
    </row>
    <row r="13739" spans="1:2" ht="15">
      <c r="A13739"/>
      <c r="B13739"/>
    </row>
    <row r="13740" spans="1:2" ht="15">
      <c r="A13740"/>
      <c r="B13740"/>
    </row>
    <row r="13741" spans="1:2" ht="15">
      <c r="A13741"/>
      <c r="B13741"/>
    </row>
    <row r="13742" spans="1:2" ht="15">
      <c r="A13742"/>
      <c r="B13742"/>
    </row>
    <row r="13743" spans="1:2" ht="15">
      <c r="A13743"/>
      <c r="B13743"/>
    </row>
    <row r="13744" spans="1:2" ht="15">
      <c r="A13744"/>
      <c r="B13744"/>
    </row>
    <row r="13745" spans="1:2" ht="15">
      <c r="A13745"/>
      <c r="B13745"/>
    </row>
    <row r="13746" spans="1:2" ht="15">
      <c r="A13746"/>
      <c r="B13746"/>
    </row>
    <row r="13747" spans="1:2" ht="15">
      <c r="A13747"/>
      <c r="B13747"/>
    </row>
    <row r="13748" spans="1:2" ht="15">
      <c r="A13748"/>
      <c r="B13748"/>
    </row>
    <row r="13749" spans="1:2" ht="15">
      <c r="A13749"/>
      <c r="B13749"/>
    </row>
    <row r="13750" spans="1:2" ht="15">
      <c r="A13750"/>
      <c r="B13750"/>
    </row>
    <row r="13751" spans="1:2" ht="15">
      <c r="A13751"/>
      <c r="B13751"/>
    </row>
    <row r="13752" spans="1:2" ht="15">
      <c r="A13752"/>
      <c r="B13752"/>
    </row>
    <row r="13753" spans="1:2" ht="15">
      <c r="A13753"/>
      <c r="B13753"/>
    </row>
    <row r="13754" spans="1:2" ht="15">
      <c r="A13754"/>
      <c r="B13754"/>
    </row>
    <row r="13755" spans="1:2" ht="15">
      <c r="A13755"/>
      <c r="B13755"/>
    </row>
    <row r="13756" spans="1:2" ht="15">
      <c r="A13756"/>
      <c r="B13756"/>
    </row>
    <row r="13757" spans="1:2" ht="15">
      <c r="A13757"/>
      <c r="B13757"/>
    </row>
    <row r="13758" spans="1:2" ht="15">
      <c r="A13758"/>
      <c r="B13758"/>
    </row>
    <row r="13759" spans="1:2" ht="15">
      <c r="A13759"/>
      <c r="B13759"/>
    </row>
    <row r="13760" spans="1:2" ht="15">
      <c r="A13760"/>
      <c r="B13760"/>
    </row>
    <row r="13761" spans="1:2" ht="15">
      <c r="A13761"/>
      <c r="B13761"/>
    </row>
    <row r="13762" spans="1:2" ht="15">
      <c r="A13762"/>
      <c r="B13762"/>
    </row>
    <row r="13763" spans="1:2" ht="15">
      <c r="A13763"/>
      <c r="B13763"/>
    </row>
    <row r="13764" spans="1:2" ht="15">
      <c r="A13764"/>
      <c r="B13764"/>
    </row>
    <row r="13765" spans="1:2" ht="15">
      <c r="A13765"/>
      <c r="B13765"/>
    </row>
    <row r="13766" spans="1:2" ht="15">
      <c r="A13766"/>
      <c r="B13766"/>
    </row>
    <row r="13767" spans="1:2" ht="15">
      <c r="A13767"/>
      <c r="B13767"/>
    </row>
    <row r="13768" spans="1:2" ht="15">
      <c r="A13768"/>
      <c r="B13768"/>
    </row>
    <row r="13769" spans="1:2" ht="15">
      <c r="A13769"/>
      <c r="B13769"/>
    </row>
    <row r="13770" spans="1:2" ht="15">
      <c r="A13770"/>
      <c r="B13770"/>
    </row>
    <row r="13771" spans="1:2" ht="15">
      <c r="A13771"/>
      <c r="B13771"/>
    </row>
    <row r="13772" spans="1:2" ht="15">
      <c r="A13772"/>
      <c r="B13772"/>
    </row>
    <row r="13773" spans="1:2" ht="15">
      <c r="A13773"/>
      <c r="B13773"/>
    </row>
    <row r="13774" spans="1:2" ht="15">
      <c r="A13774"/>
      <c r="B13774"/>
    </row>
    <row r="13775" spans="1:2" ht="15">
      <c r="A13775"/>
      <c r="B13775"/>
    </row>
    <row r="13776" spans="1:2" ht="15">
      <c r="A13776"/>
      <c r="B13776"/>
    </row>
    <row r="13777" spans="1:2" ht="15">
      <c r="A13777"/>
      <c r="B13777"/>
    </row>
    <row r="13778" spans="1:2" ht="15">
      <c r="A13778"/>
      <c r="B13778"/>
    </row>
    <row r="13779" spans="1:2" ht="15">
      <c r="A13779"/>
      <c r="B13779"/>
    </row>
    <row r="13780" spans="1:2" ht="15">
      <c r="A13780"/>
      <c r="B13780"/>
    </row>
    <row r="13781" spans="1:2" ht="15">
      <c r="A13781"/>
      <c r="B13781"/>
    </row>
    <row r="13782" spans="1:2" ht="15">
      <c r="A13782"/>
      <c r="B13782"/>
    </row>
    <row r="13783" spans="1:2" ht="15">
      <c r="A13783"/>
      <c r="B13783"/>
    </row>
    <row r="13784" spans="1:2" ht="15">
      <c r="A13784"/>
      <c r="B13784"/>
    </row>
    <row r="13785" spans="1:2" ht="15">
      <c r="A13785"/>
      <c r="B13785"/>
    </row>
    <row r="13786" spans="1:2" ht="15">
      <c r="A13786"/>
      <c r="B13786"/>
    </row>
    <row r="13787" spans="1:2" ht="15">
      <c r="A13787"/>
      <c r="B13787"/>
    </row>
    <row r="13788" spans="1:2" ht="15">
      <c r="A13788"/>
      <c r="B13788"/>
    </row>
    <row r="13789" spans="1:2" ht="15">
      <c r="A13789"/>
      <c r="B13789"/>
    </row>
    <row r="13790" spans="1:2" ht="15">
      <c r="A13790"/>
      <c r="B13790"/>
    </row>
    <row r="13791" spans="1:2" ht="15">
      <c r="A13791"/>
      <c r="B13791"/>
    </row>
    <row r="13792" spans="1:2" ht="15">
      <c r="A13792"/>
      <c r="B13792"/>
    </row>
    <row r="13793" spans="1:2" ht="15">
      <c r="A13793"/>
      <c r="B13793"/>
    </row>
    <row r="13794" spans="1:2" ht="15">
      <c r="A13794"/>
      <c r="B13794"/>
    </row>
    <row r="13795" spans="1:2" ht="15">
      <c r="A13795"/>
      <c r="B13795"/>
    </row>
    <row r="13796" spans="1:2" ht="15">
      <c r="A13796"/>
      <c r="B13796"/>
    </row>
    <row r="13797" spans="1:2" ht="15">
      <c r="A13797"/>
      <c r="B13797"/>
    </row>
    <row r="13798" spans="1:2" ht="15">
      <c r="A13798"/>
      <c r="B13798"/>
    </row>
    <row r="13799" spans="1:2" ht="15">
      <c r="A13799"/>
      <c r="B13799"/>
    </row>
    <row r="13800" spans="1:2" ht="15">
      <c r="A13800"/>
      <c r="B13800"/>
    </row>
    <row r="13801" spans="1:2" ht="15">
      <c r="A13801"/>
      <c r="B13801"/>
    </row>
    <row r="13802" spans="1:2" ht="15">
      <c r="A13802"/>
      <c r="B13802"/>
    </row>
    <row r="13803" spans="1:2" ht="15">
      <c r="A13803"/>
      <c r="B13803"/>
    </row>
    <row r="13804" spans="1:2" ht="15">
      <c r="A13804"/>
      <c r="B13804"/>
    </row>
    <row r="13805" spans="1:2" ht="15">
      <c r="A13805"/>
      <c r="B13805"/>
    </row>
    <row r="13806" spans="1:2" ht="15">
      <c r="A13806"/>
      <c r="B13806"/>
    </row>
    <row r="13807" spans="1:2" ht="15">
      <c r="A13807"/>
      <c r="B13807"/>
    </row>
    <row r="13808" spans="1:2" ht="15">
      <c r="A13808"/>
      <c r="B13808"/>
    </row>
    <row r="13809" spans="1:2" ht="15">
      <c r="A13809"/>
      <c r="B13809"/>
    </row>
    <row r="13810" spans="1:2" ht="15">
      <c r="A13810"/>
      <c r="B13810"/>
    </row>
    <row r="13811" spans="1:2" ht="15">
      <c r="A13811"/>
      <c r="B13811"/>
    </row>
    <row r="13812" spans="1:2" ht="15">
      <c r="A13812"/>
      <c r="B13812"/>
    </row>
    <row r="13813" spans="1:2" ht="15">
      <c r="A13813"/>
      <c r="B13813"/>
    </row>
    <row r="13814" spans="1:2" ht="15">
      <c r="A13814"/>
      <c r="B13814"/>
    </row>
    <row r="13815" spans="1:2" ht="15">
      <c r="A13815"/>
      <c r="B13815"/>
    </row>
    <row r="13816" spans="1:2" ht="15">
      <c r="A13816"/>
      <c r="B13816"/>
    </row>
    <row r="13817" spans="1:2" ht="15">
      <c r="A13817"/>
      <c r="B13817"/>
    </row>
    <row r="13818" spans="1:2" ht="15">
      <c r="A13818"/>
      <c r="B13818"/>
    </row>
    <row r="13819" spans="1:2" ht="15">
      <c r="A13819"/>
      <c r="B13819"/>
    </row>
    <row r="13820" spans="1:2" ht="15">
      <c r="A13820"/>
      <c r="B13820"/>
    </row>
    <row r="13821" spans="1:2" ht="15">
      <c r="A13821"/>
      <c r="B13821"/>
    </row>
    <row r="13822" spans="1:2" ht="15">
      <c r="A13822"/>
      <c r="B13822"/>
    </row>
    <row r="13823" spans="1:2" ht="15">
      <c r="A13823"/>
      <c r="B13823"/>
    </row>
    <row r="13824" spans="1:2" ht="15">
      <c r="A13824"/>
      <c r="B13824"/>
    </row>
    <row r="13825" spans="1:2" ht="15">
      <c r="A13825"/>
      <c r="B13825"/>
    </row>
    <row r="13826" spans="1:2" ht="15">
      <c r="A13826"/>
      <c r="B13826"/>
    </row>
    <row r="13827" spans="1:2" ht="15">
      <c r="A13827"/>
      <c r="B13827"/>
    </row>
    <row r="13828" spans="1:2" ht="15">
      <c r="A13828"/>
      <c r="B13828"/>
    </row>
    <row r="13829" spans="1:2" ht="15">
      <c r="A13829"/>
      <c r="B13829"/>
    </row>
    <row r="13830" spans="1:2" ht="15">
      <c r="A13830"/>
      <c r="B13830"/>
    </row>
    <row r="13831" spans="1:2" ht="15">
      <c r="A13831"/>
      <c r="B13831"/>
    </row>
    <row r="13832" spans="1:2" ht="15">
      <c r="A13832"/>
      <c r="B13832"/>
    </row>
    <row r="13833" spans="1:2" ht="15">
      <c r="A13833"/>
      <c r="B13833"/>
    </row>
    <row r="13834" spans="1:2" ht="15">
      <c r="A13834"/>
      <c r="B13834"/>
    </row>
    <row r="13835" spans="1:2" ht="15">
      <c r="A13835"/>
      <c r="B13835"/>
    </row>
    <row r="13836" spans="1:2" ht="15">
      <c r="A13836"/>
      <c r="B13836"/>
    </row>
    <row r="13837" spans="1:2" ht="15">
      <c r="A13837"/>
      <c r="B13837"/>
    </row>
    <row r="13838" spans="1:2" ht="15">
      <c r="A13838"/>
      <c r="B13838"/>
    </row>
    <row r="13839" spans="1:2" ht="15">
      <c r="A13839"/>
      <c r="B13839"/>
    </row>
    <row r="13840" spans="1:2" ht="15">
      <c r="A13840"/>
      <c r="B13840"/>
    </row>
    <row r="13841" spans="1:2" ht="15">
      <c r="A13841"/>
      <c r="B13841"/>
    </row>
    <row r="13842" spans="1:2" ht="15">
      <c r="A13842"/>
      <c r="B13842"/>
    </row>
    <row r="13843" spans="1:2" ht="15">
      <c r="A13843"/>
      <c r="B13843"/>
    </row>
    <row r="13844" spans="1:2" ht="15">
      <c r="A13844"/>
      <c r="B13844"/>
    </row>
    <row r="13845" spans="1:2" ht="15">
      <c r="A13845"/>
      <c r="B13845"/>
    </row>
    <row r="13846" spans="1:2" ht="15">
      <c r="A13846"/>
      <c r="B13846"/>
    </row>
    <row r="13847" spans="1:2" ht="15">
      <c r="A13847"/>
      <c r="B13847"/>
    </row>
    <row r="13848" spans="1:2" ht="15">
      <c r="A13848"/>
      <c r="B13848"/>
    </row>
    <row r="13849" spans="1:2" ht="15">
      <c r="A13849"/>
      <c r="B13849"/>
    </row>
    <row r="13850" spans="1:2" ht="15">
      <c r="A13850"/>
      <c r="B13850"/>
    </row>
    <row r="13851" spans="1:2" ht="15">
      <c r="A13851"/>
      <c r="B13851"/>
    </row>
    <row r="13852" spans="1:2" ht="15">
      <c r="A13852"/>
      <c r="B13852"/>
    </row>
    <row r="13853" spans="1:2" ht="15">
      <c r="A13853"/>
      <c r="B13853"/>
    </row>
    <row r="13854" spans="1:2" ht="15">
      <c r="A13854"/>
      <c r="B13854"/>
    </row>
    <row r="13855" spans="1:2" ht="15">
      <c r="A13855"/>
      <c r="B13855"/>
    </row>
    <row r="13856" spans="1:2" ht="15">
      <c r="A13856"/>
      <c r="B13856"/>
    </row>
    <row r="13857" spans="1:2" ht="15">
      <c r="A13857"/>
      <c r="B13857"/>
    </row>
    <row r="13858" spans="1:2" ht="15">
      <c r="A13858"/>
      <c r="B13858"/>
    </row>
    <row r="13859" spans="1:2" ht="15">
      <c r="A13859"/>
      <c r="B13859"/>
    </row>
    <row r="13860" spans="1:2" ht="15">
      <c r="A13860"/>
      <c r="B13860"/>
    </row>
    <row r="13861" spans="1:2" ht="15">
      <c r="A13861"/>
      <c r="B13861"/>
    </row>
    <row r="13862" spans="1:2" ht="15">
      <c r="A13862"/>
      <c r="B13862"/>
    </row>
    <row r="13863" spans="1:2" ht="15">
      <c r="A13863"/>
      <c r="B13863"/>
    </row>
    <row r="13864" spans="1:2" ht="15">
      <c r="A13864"/>
      <c r="B13864"/>
    </row>
    <row r="13865" spans="1:2" ht="15">
      <c r="A13865"/>
      <c r="B13865"/>
    </row>
    <row r="13866" spans="1:2" ht="15">
      <c r="A13866"/>
      <c r="B13866"/>
    </row>
    <row r="13867" spans="1:2" ht="15">
      <c r="A13867"/>
      <c r="B13867"/>
    </row>
    <row r="13868" spans="1:2" ht="15">
      <c r="A13868"/>
      <c r="B13868"/>
    </row>
    <row r="13869" spans="1:2" ht="15">
      <c r="A13869"/>
      <c r="B13869"/>
    </row>
    <row r="13870" spans="1:2" ht="15">
      <c r="A13870"/>
      <c r="B13870"/>
    </row>
    <row r="13871" spans="1:2" ht="15">
      <c r="A13871"/>
      <c r="B13871"/>
    </row>
    <row r="13872" spans="1:2" ht="15">
      <c r="A13872"/>
      <c r="B13872"/>
    </row>
    <row r="13873" spans="1:2" ht="15">
      <c r="A13873"/>
      <c r="B13873"/>
    </row>
    <row r="13874" spans="1:2" ht="15">
      <c r="A13874"/>
      <c r="B13874"/>
    </row>
    <row r="13875" spans="1:2" ht="15">
      <c r="A13875"/>
      <c r="B13875"/>
    </row>
    <row r="13876" spans="1:2" ht="15">
      <c r="A13876"/>
      <c r="B13876"/>
    </row>
    <row r="13877" spans="1:2" ht="15">
      <c r="A13877"/>
      <c r="B13877"/>
    </row>
    <row r="13878" spans="1:2" ht="15">
      <c r="A13878"/>
      <c r="B13878"/>
    </row>
    <row r="13879" spans="1:2" ht="15">
      <c r="A13879"/>
      <c r="B13879"/>
    </row>
    <row r="13880" spans="1:2" ht="15">
      <c r="A13880"/>
      <c r="B13880"/>
    </row>
    <row r="13881" spans="1:2" ht="15">
      <c r="A13881"/>
      <c r="B13881"/>
    </row>
    <row r="13882" spans="1:2" ht="15">
      <c r="A13882"/>
      <c r="B13882"/>
    </row>
    <row r="13883" spans="1:2" ht="15">
      <c r="A13883"/>
      <c r="B13883"/>
    </row>
    <row r="13884" spans="1:2" ht="15">
      <c r="A13884"/>
      <c r="B13884"/>
    </row>
    <row r="13885" spans="1:2" ht="15">
      <c r="A13885"/>
      <c r="B13885"/>
    </row>
    <row r="13886" spans="1:2" ht="15">
      <c r="A13886"/>
      <c r="B13886"/>
    </row>
    <row r="13887" spans="1:2" ht="15">
      <c r="A13887"/>
      <c r="B13887"/>
    </row>
    <row r="13888" spans="1:2" ht="15">
      <c r="A13888"/>
      <c r="B13888"/>
    </row>
    <row r="13889" spans="1:2" ht="15">
      <c r="A13889"/>
      <c r="B13889"/>
    </row>
    <row r="13890" spans="1:2" ht="15">
      <c r="A13890"/>
      <c r="B13890"/>
    </row>
    <row r="13891" spans="1:2" ht="15">
      <c r="A13891"/>
      <c r="B13891"/>
    </row>
    <row r="13892" spans="1:2" ht="15">
      <c r="A13892"/>
      <c r="B13892"/>
    </row>
    <row r="13893" spans="1:2" ht="15">
      <c r="A13893"/>
      <c r="B13893"/>
    </row>
    <row r="13894" spans="1:2" ht="15">
      <c r="A13894"/>
      <c r="B13894"/>
    </row>
    <row r="13895" spans="1:2" ht="15">
      <c r="A13895"/>
      <c r="B13895"/>
    </row>
    <row r="13896" spans="1:2" ht="15">
      <c r="A13896"/>
      <c r="B13896"/>
    </row>
    <row r="13897" spans="1:2" ht="15">
      <c r="A13897"/>
      <c r="B13897"/>
    </row>
    <row r="13898" spans="1:2" ht="15">
      <c r="A13898"/>
      <c r="B13898"/>
    </row>
    <row r="13899" spans="1:2" ht="15">
      <c r="A13899"/>
      <c r="B13899"/>
    </row>
    <row r="13900" spans="1:2" ht="15">
      <c r="A13900"/>
      <c r="B13900"/>
    </row>
    <row r="13901" spans="1:2" ht="15">
      <c r="A13901"/>
      <c r="B13901"/>
    </row>
    <row r="13902" spans="1:2" ht="15">
      <c r="A13902"/>
      <c r="B13902"/>
    </row>
    <row r="13903" spans="1:2" ht="15">
      <c r="A13903"/>
      <c r="B13903"/>
    </row>
    <row r="13904" spans="1:2" ht="15">
      <c r="A13904"/>
      <c r="B13904"/>
    </row>
    <row r="13905" spans="1:2" ht="15">
      <c r="A13905"/>
      <c r="B13905"/>
    </row>
    <row r="13906" spans="1:2" ht="15">
      <c r="A13906"/>
      <c r="B13906"/>
    </row>
    <row r="13907" spans="1:2" ht="15">
      <c r="A13907"/>
      <c r="B13907"/>
    </row>
    <row r="13908" spans="1:2" ht="15">
      <c r="A13908"/>
      <c r="B13908"/>
    </row>
    <row r="13909" spans="1:2" ht="15">
      <c r="A13909"/>
      <c r="B13909"/>
    </row>
    <row r="13910" spans="1:2" ht="15">
      <c r="A13910"/>
      <c r="B13910"/>
    </row>
    <row r="13911" spans="1:2" ht="15">
      <c r="A13911"/>
      <c r="B13911"/>
    </row>
    <row r="13912" spans="1:2" ht="15">
      <c r="A13912"/>
      <c r="B13912"/>
    </row>
    <row r="13913" spans="1:2" ht="15">
      <c r="A13913"/>
      <c r="B13913"/>
    </row>
    <row r="13914" spans="1:2" ht="15">
      <c r="A13914"/>
      <c r="B13914"/>
    </row>
    <row r="13915" spans="1:2" ht="15">
      <c r="A13915"/>
      <c r="B13915"/>
    </row>
    <row r="13916" spans="1:2" ht="15">
      <c r="A13916"/>
      <c r="B13916"/>
    </row>
    <row r="13917" spans="1:2" ht="15">
      <c r="A13917"/>
      <c r="B13917"/>
    </row>
    <row r="13918" spans="1:2" ht="15">
      <c r="A13918"/>
      <c r="B13918"/>
    </row>
    <row r="13919" spans="1:2" ht="15">
      <c r="A13919"/>
      <c r="B13919"/>
    </row>
    <row r="13920" spans="1:2" ht="15">
      <c r="A13920"/>
      <c r="B13920"/>
    </row>
    <row r="13921" spans="1:2" ht="15">
      <c r="A13921"/>
      <c r="B13921"/>
    </row>
    <row r="13922" spans="1:2" ht="15">
      <c r="A13922"/>
      <c r="B13922"/>
    </row>
    <row r="13923" spans="1:2" ht="15">
      <c r="A13923"/>
      <c r="B13923"/>
    </row>
    <row r="13924" spans="1:2" ht="15">
      <c r="A13924"/>
      <c r="B13924"/>
    </row>
    <row r="13925" spans="1:2" ht="15">
      <c r="A13925"/>
      <c r="B13925"/>
    </row>
    <row r="13926" spans="1:2" ht="15">
      <c r="A13926"/>
      <c r="B13926"/>
    </row>
    <row r="13927" spans="1:2" ht="15">
      <c r="A13927"/>
      <c r="B13927"/>
    </row>
    <row r="13928" spans="1:2" ht="15">
      <c r="A13928"/>
      <c r="B13928"/>
    </row>
    <row r="13929" spans="1:2" ht="15">
      <c r="A13929"/>
      <c r="B13929"/>
    </row>
    <row r="13930" spans="1:2" ht="15">
      <c r="A13930"/>
      <c r="B13930"/>
    </row>
    <row r="13931" spans="1:2" ht="15">
      <c r="A13931"/>
      <c r="B13931"/>
    </row>
    <row r="13932" spans="1:2" ht="15">
      <c r="A13932"/>
      <c r="B13932"/>
    </row>
    <row r="13933" spans="1:2" ht="15">
      <c r="A13933"/>
      <c r="B13933"/>
    </row>
    <row r="13934" spans="1:2" ht="15">
      <c r="A13934"/>
      <c r="B13934"/>
    </row>
    <row r="13935" spans="1:2" ht="15">
      <c r="A13935"/>
      <c r="B13935"/>
    </row>
    <row r="13936" spans="1:2" ht="15">
      <c r="A13936"/>
      <c r="B13936"/>
    </row>
    <row r="13937" spans="1:2" ht="15">
      <c r="A13937"/>
      <c r="B13937"/>
    </row>
    <row r="13938" spans="1:2" ht="15">
      <c r="A13938"/>
      <c r="B13938"/>
    </row>
    <row r="13939" spans="1:2" ht="15">
      <c r="A13939"/>
      <c r="B13939"/>
    </row>
    <row r="13940" spans="1:2" ht="15">
      <c r="A13940"/>
      <c r="B13940"/>
    </row>
    <row r="13941" spans="1:2" ht="15">
      <c r="A13941"/>
      <c r="B13941"/>
    </row>
    <row r="13942" spans="1:2" ht="15">
      <c r="A13942"/>
      <c r="B13942"/>
    </row>
    <row r="13943" spans="1:2" ht="15">
      <c r="A13943"/>
      <c r="B13943"/>
    </row>
    <row r="13944" spans="1:2" ht="15">
      <c r="A13944"/>
      <c r="B13944"/>
    </row>
    <row r="13945" spans="1:2" ht="15">
      <c r="A13945"/>
      <c r="B13945"/>
    </row>
    <row r="13946" spans="1:2" ht="15">
      <c r="A13946"/>
      <c r="B13946"/>
    </row>
    <row r="13947" spans="1:2" ht="15">
      <c r="A13947"/>
      <c r="B13947"/>
    </row>
    <row r="13948" spans="1:2" ht="15">
      <c r="A13948"/>
      <c r="B13948"/>
    </row>
    <row r="13949" spans="1:2" ht="15">
      <c r="A13949"/>
      <c r="B13949"/>
    </row>
    <row r="13950" spans="1:2" ht="15">
      <c r="A13950"/>
      <c r="B13950"/>
    </row>
    <row r="13951" spans="1:2" ht="15">
      <c r="A13951"/>
      <c r="B13951"/>
    </row>
    <row r="13952" spans="1:2" ht="15">
      <c r="A13952"/>
      <c r="B13952"/>
    </row>
    <row r="13953" spans="1:2" ht="15">
      <c r="A13953"/>
      <c r="B13953"/>
    </row>
    <row r="13954" spans="1:2" ht="15">
      <c r="A13954"/>
      <c r="B13954"/>
    </row>
    <row r="13955" spans="1:2" ht="15">
      <c r="A13955"/>
      <c r="B13955"/>
    </row>
    <row r="13956" spans="1:2" ht="15">
      <c r="A13956"/>
      <c r="B13956"/>
    </row>
    <row r="13957" spans="1:2" ht="15">
      <c r="A13957"/>
      <c r="B13957"/>
    </row>
    <row r="13958" spans="1:2" ht="15">
      <c r="A13958"/>
      <c r="B13958"/>
    </row>
    <row r="13959" spans="1:2" ht="15">
      <c r="A13959"/>
      <c r="B13959"/>
    </row>
    <row r="13960" spans="1:2" ht="15">
      <c r="A13960"/>
      <c r="B13960"/>
    </row>
    <row r="13961" spans="1:2" ht="15">
      <c r="A13961"/>
      <c r="B13961"/>
    </row>
    <row r="13962" spans="1:2" ht="15">
      <c r="A13962"/>
      <c r="B13962"/>
    </row>
    <row r="13963" spans="1:2" ht="15">
      <c r="A13963"/>
      <c r="B13963"/>
    </row>
    <row r="13964" spans="1:2" ht="15">
      <c r="A13964"/>
      <c r="B13964"/>
    </row>
    <row r="13965" spans="1:2" ht="15">
      <c r="A13965"/>
      <c r="B13965"/>
    </row>
    <row r="13966" spans="1:2" ht="15">
      <c r="A13966"/>
      <c r="B13966"/>
    </row>
    <row r="13967" spans="1:2" ht="15">
      <c r="A13967"/>
      <c r="B13967"/>
    </row>
    <row r="13968" spans="1:2" ht="15">
      <c r="A13968"/>
      <c r="B13968"/>
    </row>
    <row r="13969" spans="1:2" ht="15">
      <c r="A13969"/>
      <c r="B13969"/>
    </row>
    <row r="13970" spans="1:2" ht="15">
      <c r="A13970"/>
      <c r="B13970"/>
    </row>
    <row r="13971" spans="1:2" ht="15">
      <c r="A13971"/>
      <c r="B13971"/>
    </row>
    <row r="13972" spans="1:2" ht="15">
      <c r="A13972"/>
      <c r="B13972"/>
    </row>
    <row r="13973" spans="1:2" ht="15">
      <c r="A13973"/>
      <c r="B13973"/>
    </row>
    <row r="13974" spans="1:2" ht="15">
      <c r="A13974"/>
      <c r="B13974"/>
    </row>
    <row r="13975" spans="1:2" ht="15">
      <c r="A13975"/>
      <c r="B13975"/>
    </row>
    <row r="13976" spans="1:2" ht="15">
      <c r="A13976"/>
      <c r="B13976"/>
    </row>
    <row r="13977" spans="1:2" ht="15">
      <c r="A13977"/>
      <c r="B13977"/>
    </row>
    <row r="13978" spans="1:2" ht="15">
      <c r="A13978"/>
      <c r="B13978"/>
    </row>
    <row r="13979" spans="1:2" ht="15">
      <c r="A13979"/>
      <c r="B13979"/>
    </row>
    <row r="13980" spans="1:2" ht="15">
      <c r="A13980"/>
      <c r="B13980"/>
    </row>
    <row r="13981" spans="1:2" ht="15">
      <c r="A13981"/>
      <c r="B13981"/>
    </row>
    <row r="13982" spans="1:2" ht="15">
      <c r="A13982"/>
      <c r="B13982"/>
    </row>
    <row r="13983" spans="1:2" ht="15">
      <c r="A13983"/>
      <c r="B13983"/>
    </row>
    <row r="13984" spans="1:2" ht="15">
      <c r="A13984"/>
      <c r="B13984"/>
    </row>
    <row r="13985" spans="1:2" ht="15">
      <c r="A13985"/>
      <c r="B13985"/>
    </row>
    <row r="13986" spans="1:2" ht="15">
      <c r="A13986"/>
      <c r="B13986"/>
    </row>
    <row r="13987" spans="1:2" ht="15">
      <c r="A13987"/>
      <c r="B13987"/>
    </row>
    <row r="13988" spans="1:2" ht="15">
      <c r="A13988"/>
      <c r="B13988"/>
    </row>
    <row r="13989" spans="1:2" ht="15">
      <c r="A13989"/>
      <c r="B13989"/>
    </row>
    <row r="13990" spans="1:2" ht="15">
      <c r="A13990"/>
      <c r="B13990"/>
    </row>
    <row r="13991" spans="1:2" ht="15">
      <c r="A13991"/>
      <c r="B13991"/>
    </row>
    <row r="13992" spans="1:2" ht="15">
      <c r="A13992"/>
      <c r="B13992"/>
    </row>
    <row r="13993" spans="1:2" ht="15">
      <c r="A13993"/>
      <c r="B13993"/>
    </row>
    <row r="13994" spans="1:2" ht="15">
      <c r="A13994"/>
      <c r="B13994"/>
    </row>
    <row r="13995" spans="1:2" ht="15">
      <c r="A13995"/>
      <c r="B13995"/>
    </row>
    <row r="13996" spans="1:2" ht="15">
      <c r="A13996"/>
      <c r="B13996"/>
    </row>
    <row r="13997" spans="1:2" ht="15">
      <c r="A13997"/>
      <c r="B13997"/>
    </row>
    <row r="13998" spans="1:2" ht="15">
      <c r="A13998"/>
      <c r="B13998"/>
    </row>
    <row r="13999" spans="1:2" ht="15">
      <c r="A13999"/>
      <c r="B13999"/>
    </row>
    <row r="14000" spans="1:2" ht="15">
      <c r="A14000"/>
      <c r="B14000"/>
    </row>
    <row r="14001" spans="1:2" ht="15">
      <c r="A14001"/>
      <c r="B14001"/>
    </row>
    <row r="14002" spans="1:2" ht="15">
      <c r="A14002"/>
      <c r="B14002"/>
    </row>
    <row r="14003" spans="1:2" ht="15">
      <c r="A14003"/>
      <c r="B14003"/>
    </row>
    <row r="14004" spans="1:2" ht="15">
      <c r="A14004"/>
      <c r="B14004"/>
    </row>
    <row r="14005" spans="1:2" ht="15">
      <c r="A14005"/>
      <c r="B14005"/>
    </row>
    <row r="14006" spans="1:2" ht="15">
      <c r="A14006"/>
      <c r="B14006"/>
    </row>
    <row r="14007" spans="1:2" ht="15">
      <c r="A14007"/>
      <c r="B14007"/>
    </row>
    <row r="14008" spans="1:2" ht="15">
      <c r="A14008"/>
      <c r="B14008"/>
    </row>
    <row r="14009" spans="1:2" ht="15">
      <c r="A14009"/>
      <c r="B14009"/>
    </row>
    <row r="14010" spans="1:2" ht="15">
      <c r="A14010"/>
      <c r="B14010"/>
    </row>
    <row r="14011" spans="1:2" ht="15">
      <c r="A14011"/>
      <c r="B14011"/>
    </row>
    <row r="14012" spans="1:2" ht="15">
      <c r="A14012"/>
      <c r="B14012"/>
    </row>
    <row r="14013" spans="1:2" ht="15">
      <c r="A14013"/>
      <c r="B14013"/>
    </row>
    <row r="14014" spans="1:2" ht="15">
      <c r="A14014"/>
      <c r="B14014"/>
    </row>
    <row r="14015" spans="1:2" ht="15">
      <c r="A14015"/>
      <c r="B14015"/>
    </row>
    <row r="14016" spans="1:2" ht="15">
      <c r="A14016"/>
      <c r="B14016"/>
    </row>
    <row r="14017" spans="1:2" ht="15">
      <c r="A14017"/>
      <c r="B14017"/>
    </row>
    <row r="14018" spans="1:2" ht="15">
      <c r="A14018"/>
      <c r="B14018"/>
    </row>
    <row r="14019" spans="1:2" ht="15">
      <c r="A14019"/>
      <c r="B14019"/>
    </row>
    <row r="14020" spans="1:2" ht="15">
      <c r="A14020"/>
      <c r="B14020"/>
    </row>
    <row r="14021" spans="1:2" ht="15">
      <c r="A14021"/>
      <c r="B14021"/>
    </row>
    <row r="14022" spans="1:2" ht="15">
      <c r="A14022"/>
      <c r="B14022"/>
    </row>
    <row r="14023" spans="1:2" ht="15">
      <c r="A14023"/>
      <c r="B14023"/>
    </row>
    <row r="14024" spans="1:2" ht="15">
      <c r="A14024"/>
      <c r="B14024"/>
    </row>
    <row r="14025" spans="1:2" ht="15">
      <c r="A14025"/>
      <c r="B14025"/>
    </row>
    <row r="14026" spans="1:2" ht="15">
      <c r="A14026"/>
      <c r="B14026"/>
    </row>
    <row r="14027" spans="1:2" ht="15">
      <c r="A14027"/>
      <c r="B14027"/>
    </row>
    <row r="14028" spans="1:2" ht="15">
      <c r="A14028"/>
      <c r="B14028"/>
    </row>
    <row r="14029" spans="1:2" ht="15">
      <c r="A14029"/>
      <c r="B14029"/>
    </row>
    <row r="14030" spans="1:2" ht="15">
      <c r="A14030"/>
      <c r="B14030"/>
    </row>
    <row r="14031" spans="1:2" ht="15">
      <c r="A14031"/>
      <c r="B14031"/>
    </row>
    <row r="14032" spans="1:2" ht="15">
      <c r="A14032"/>
      <c r="B14032"/>
    </row>
    <row r="14033" spans="1:2" ht="15">
      <c r="A14033"/>
      <c r="B14033"/>
    </row>
    <row r="14034" spans="1:2" ht="15">
      <c r="A14034"/>
      <c r="B14034"/>
    </row>
    <row r="14035" spans="1:2" ht="15">
      <c r="A14035"/>
      <c r="B14035"/>
    </row>
    <row r="14036" spans="1:2" ht="15">
      <c r="A14036"/>
      <c r="B14036"/>
    </row>
    <row r="14037" spans="1:2" ht="15">
      <c r="A14037"/>
      <c r="B14037"/>
    </row>
    <row r="14038" spans="1:2" ht="15">
      <c r="A14038"/>
      <c r="B14038"/>
    </row>
    <row r="14039" spans="1:2" ht="15">
      <c r="A14039"/>
      <c r="B14039"/>
    </row>
    <row r="14040" spans="1:2" ht="15">
      <c r="A14040"/>
      <c r="B14040"/>
    </row>
    <row r="14041" spans="1:2" ht="15">
      <c r="A14041"/>
      <c r="B14041"/>
    </row>
    <row r="14042" spans="1:2" ht="15">
      <c r="A14042"/>
      <c r="B14042"/>
    </row>
    <row r="14043" spans="1:2" ht="15">
      <c r="A14043"/>
      <c r="B14043"/>
    </row>
    <row r="14044" spans="1:2" ht="15">
      <c r="A14044"/>
      <c r="B14044"/>
    </row>
    <row r="14045" spans="1:2" ht="15">
      <c r="A14045"/>
      <c r="B14045"/>
    </row>
    <row r="14046" spans="1:2" ht="15">
      <c r="A14046"/>
      <c r="B14046"/>
    </row>
    <row r="14047" spans="1:2" ht="15">
      <c r="A14047"/>
      <c r="B14047"/>
    </row>
    <row r="14048" spans="1:2" ht="15">
      <c r="A14048"/>
      <c r="B14048"/>
    </row>
    <row r="14049" spans="1:2" ht="15">
      <c r="A14049"/>
      <c r="B14049"/>
    </row>
    <row r="14050" spans="1:2" ht="15">
      <c r="A14050"/>
      <c r="B14050"/>
    </row>
    <row r="14051" spans="1:2" ht="15">
      <c r="A14051"/>
      <c r="B14051"/>
    </row>
    <row r="14052" spans="1:2" ht="15">
      <c r="A14052"/>
      <c r="B14052"/>
    </row>
    <row r="14053" spans="1:2" ht="15">
      <c r="A14053"/>
      <c r="B14053"/>
    </row>
    <row r="14054" spans="1:2" ht="15">
      <c r="A14054"/>
      <c r="B14054"/>
    </row>
    <row r="14055" spans="1:2" ht="15">
      <c r="A14055"/>
      <c r="B14055"/>
    </row>
    <row r="14056" spans="1:2" ht="15">
      <c r="A14056"/>
      <c r="B14056"/>
    </row>
    <row r="14057" spans="1:2" ht="15">
      <c r="A14057"/>
      <c r="B14057"/>
    </row>
    <row r="14058" spans="1:2" ht="15">
      <c r="A14058"/>
      <c r="B14058"/>
    </row>
    <row r="14059" spans="1:2" ht="15">
      <c r="A14059"/>
      <c r="B14059"/>
    </row>
    <row r="14060" spans="1:2" ht="15">
      <c r="A14060"/>
      <c r="B14060"/>
    </row>
    <row r="14061" spans="1:2" ht="15">
      <c r="A14061"/>
      <c r="B14061"/>
    </row>
    <row r="14062" spans="1:2" ht="15">
      <c r="A14062"/>
      <c r="B14062"/>
    </row>
    <row r="14063" spans="1:2" ht="15">
      <c r="A14063"/>
      <c r="B14063"/>
    </row>
    <row r="14064" spans="1:2" ht="15">
      <c r="A14064"/>
      <c r="B14064"/>
    </row>
    <row r="14065" spans="1:2" ht="15">
      <c r="A14065"/>
      <c r="B14065"/>
    </row>
    <row r="14066" spans="1:2" ht="15">
      <c r="A14066"/>
      <c r="B14066"/>
    </row>
    <row r="14067" spans="1:2" ht="15">
      <c r="A14067"/>
      <c r="B14067"/>
    </row>
    <row r="14068" spans="1:2" ht="15">
      <c r="A14068"/>
      <c r="B14068"/>
    </row>
    <row r="14069" spans="1:2" ht="15">
      <c r="A14069"/>
      <c r="B14069"/>
    </row>
    <row r="14070" spans="1:2" ht="15">
      <c r="A14070"/>
      <c r="B14070"/>
    </row>
    <row r="14071" spans="1:2" ht="15">
      <c r="A14071"/>
      <c r="B14071"/>
    </row>
    <row r="14072" spans="1:2" ht="15">
      <c r="A14072"/>
      <c r="B14072"/>
    </row>
    <row r="14073" spans="1:2" ht="15">
      <c r="A14073"/>
      <c r="B14073"/>
    </row>
    <row r="14074" spans="1:2" ht="15">
      <c r="A14074"/>
      <c r="B14074"/>
    </row>
    <row r="14075" spans="1:2" ht="15">
      <c r="A14075"/>
      <c r="B14075"/>
    </row>
    <row r="14076" spans="1:2" ht="15">
      <c r="A14076"/>
      <c r="B14076"/>
    </row>
    <row r="14077" spans="1:2" ht="15">
      <c r="A14077"/>
      <c r="B14077"/>
    </row>
    <row r="14078" spans="1:2" ht="15">
      <c r="A14078"/>
      <c r="B14078"/>
    </row>
    <row r="14079" spans="1:2" ht="15">
      <c r="A14079"/>
      <c r="B14079"/>
    </row>
    <row r="14080" spans="1:2" ht="15">
      <c r="A14080"/>
      <c r="B14080"/>
    </row>
    <row r="14081" spans="1:2" ht="15">
      <c r="A14081"/>
      <c r="B14081"/>
    </row>
    <row r="14082" spans="1:2" ht="15">
      <c r="A14082"/>
      <c r="B14082"/>
    </row>
    <row r="14083" spans="1:2" ht="15">
      <c r="A14083"/>
      <c r="B14083"/>
    </row>
    <row r="14084" spans="1:2" ht="15">
      <c r="A14084"/>
      <c r="B14084"/>
    </row>
    <row r="14085" spans="1:2" ht="15">
      <c r="A14085"/>
      <c r="B14085"/>
    </row>
    <row r="14086" spans="1:2" ht="15">
      <c r="A14086"/>
      <c r="B14086"/>
    </row>
    <row r="14087" spans="1:2" ht="15">
      <c r="A14087"/>
      <c r="B14087"/>
    </row>
    <row r="14088" spans="1:2" ht="15">
      <c r="A14088"/>
      <c r="B14088"/>
    </row>
    <row r="14089" spans="1:2" ht="15">
      <c r="A14089"/>
      <c r="B14089"/>
    </row>
    <row r="14090" spans="1:2" ht="15">
      <c r="A14090"/>
      <c r="B14090"/>
    </row>
    <row r="14091" spans="1:2" ht="15">
      <c r="A14091"/>
      <c r="B14091"/>
    </row>
    <row r="14092" spans="1:2" ht="15">
      <c r="A14092"/>
      <c r="B14092"/>
    </row>
    <row r="14093" spans="1:2" ht="15">
      <c r="A14093"/>
      <c r="B14093"/>
    </row>
    <row r="14094" spans="1:2" ht="15">
      <c r="A14094"/>
      <c r="B14094"/>
    </row>
    <row r="14095" spans="1:2" ht="15">
      <c r="A14095"/>
      <c r="B14095"/>
    </row>
    <row r="14096" spans="1:2" ht="15">
      <c r="A14096"/>
      <c r="B14096"/>
    </row>
    <row r="14097" spans="1:2" ht="15">
      <c r="A14097"/>
      <c r="B14097"/>
    </row>
    <row r="14098" spans="1:2" ht="15">
      <c r="A14098"/>
      <c r="B14098"/>
    </row>
    <row r="14099" spans="1:2" ht="15">
      <c r="A14099"/>
      <c r="B14099"/>
    </row>
    <row r="14100" spans="1:2" ht="15">
      <c r="A14100"/>
      <c r="B14100"/>
    </row>
    <row r="14101" spans="1:2" ht="15">
      <c r="A14101"/>
      <c r="B14101"/>
    </row>
    <row r="14102" spans="1:2" ht="15">
      <c r="A14102"/>
      <c r="B14102"/>
    </row>
    <row r="14103" spans="1:2" ht="15">
      <c r="A14103"/>
      <c r="B14103"/>
    </row>
    <row r="14104" spans="1:2" ht="15">
      <c r="A14104"/>
      <c r="B14104"/>
    </row>
    <row r="14105" spans="1:2" ht="15">
      <c r="A14105"/>
      <c r="B14105"/>
    </row>
    <row r="14106" spans="1:2" ht="15">
      <c r="A14106"/>
      <c r="B14106"/>
    </row>
    <row r="14107" spans="1:2" ht="15">
      <c r="A14107"/>
      <c r="B14107"/>
    </row>
    <row r="14108" spans="1:2" ht="15">
      <c r="A14108"/>
      <c r="B14108"/>
    </row>
    <row r="14109" spans="1:2" ht="15">
      <c r="A14109"/>
      <c r="B14109"/>
    </row>
    <row r="14110" spans="1:2" ht="15">
      <c r="A14110"/>
      <c r="B14110"/>
    </row>
    <row r="14111" spans="1:2" ht="15">
      <c r="A14111"/>
      <c r="B14111"/>
    </row>
    <row r="14112" spans="1:2" ht="15">
      <c r="A14112"/>
      <c r="B14112"/>
    </row>
    <row r="14113" spans="1:2" ht="15">
      <c r="A14113"/>
      <c r="B14113"/>
    </row>
    <row r="14114" spans="1:2" ht="15">
      <c r="A14114"/>
      <c r="B14114"/>
    </row>
    <row r="14115" spans="1:2" ht="15">
      <c r="A14115"/>
      <c r="B14115"/>
    </row>
    <row r="14116" spans="1:2" ht="15">
      <c r="A14116"/>
      <c r="B14116"/>
    </row>
    <row r="14117" spans="1:2" ht="15">
      <c r="A14117"/>
      <c r="B14117"/>
    </row>
    <row r="14118" spans="1:2" ht="15">
      <c r="A14118"/>
      <c r="B14118"/>
    </row>
    <row r="14119" spans="1:2" ht="15">
      <c r="A14119"/>
      <c r="B14119"/>
    </row>
    <row r="14120" spans="1:2" ht="15">
      <c r="A14120"/>
      <c r="B14120"/>
    </row>
    <row r="14121" spans="1:2" ht="15">
      <c r="A14121"/>
      <c r="B14121"/>
    </row>
    <row r="14122" spans="1:2" ht="15">
      <c r="A14122"/>
      <c r="B14122"/>
    </row>
    <row r="14123" spans="1:2" ht="15">
      <c r="A14123"/>
      <c r="B14123"/>
    </row>
    <row r="14124" spans="1:2" ht="15">
      <c r="A14124"/>
      <c r="B14124"/>
    </row>
    <row r="14125" spans="1:2" ht="15">
      <c r="A14125"/>
      <c r="B14125"/>
    </row>
    <row r="14126" spans="1:2" ht="15">
      <c r="A14126"/>
      <c r="B14126"/>
    </row>
    <row r="14127" spans="1:2" ht="15">
      <c r="A14127"/>
      <c r="B14127"/>
    </row>
    <row r="14128" spans="1:2" ht="15">
      <c r="A14128"/>
      <c r="B14128"/>
    </row>
    <row r="14129" spans="1:2" ht="15">
      <c r="A14129"/>
      <c r="B14129"/>
    </row>
    <row r="14130" spans="1:2" ht="15">
      <c r="A14130"/>
      <c r="B14130"/>
    </row>
    <row r="14131" spans="1:2" ht="15">
      <c r="A14131"/>
      <c r="B14131"/>
    </row>
    <row r="14132" spans="1:2" ht="15">
      <c r="A14132"/>
      <c r="B14132"/>
    </row>
    <row r="14133" spans="1:2" ht="15">
      <c r="A14133"/>
      <c r="B14133"/>
    </row>
    <row r="14134" spans="1:2" ht="15">
      <c r="A14134"/>
      <c r="B14134"/>
    </row>
    <row r="14135" spans="1:2" ht="15">
      <c r="A14135"/>
      <c r="B14135"/>
    </row>
    <row r="14136" spans="1:2" ht="15">
      <c r="A14136"/>
      <c r="B14136"/>
    </row>
    <row r="14137" spans="1:2" ht="15">
      <c r="A14137"/>
      <c r="B14137"/>
    </row>
    <row r="14138" spans="1:2" ht="15">
      <c r="A14138"/>
      <c r="B14138"/>
    </row>
    <row r="14139" spans="1:2" ht="15">
      <c r="A14139"/>
      <c r="B14139"/>
    </row>
    <row r="14140" spans="1:2" ht="15">
      <c r="A14140"/>
      <c r="B14140"/>
    </row>
    <row r="14141" spans="1:2" ht="15">
      <c r="A14141"/>
      <c r="B14141"/>
    </row>
    <row r="14142" spans="1:2" ht="15">
      <c r="A14142"/>
      <c r="B14142"/>
    </row>
    <row r="14143" spans="1:2" ht="15">
      <c r="A14143"/>
      <c r="B14143"/>
    </row>
    <row r="14144" spans="1:2" ht="15">
      <c r="A14144"/>
      <c r="B14144"/>
    </row>
    <row r="14145" spans="1:2" ht="15">
      <c r="A14145"/>
      <c r="B14145"/>
    </row>
    <row r="14146" spans="1:2" ht="15">
      <c r="A14146"/>
      <c r="B14146"/>
    </row>
    <row r="14147" spans="1:2" ht="15">
      <c r="A14147"/>
      <c r="B14147"/>
    </row>
    <row r="14148" spans="1:2" ht="15">
      <c r="A14148"/>
      <c r="B14148"/>
    </row>
    <row r="14149" spans="1:2" ht="15">
      <c r="A14149"/>
      <c r="B14149"/>
    </row>
    <row r="14150" spans="1:2" ht="15">
      <c r="A14150"/>
      <c r="B14150"/>
    </row>
    <row r="14151" spans="1:2" ht="15">
      <c r="A14151"/>
      <c r="B14151"/>
    </row>
    <row r="14152" spans="1:2" ht="15">
      <c r="A14152"/>
      <c r="B14152"/>
    </row>
    <row r="14153" spans="1:2" ht="15">
      <c r="A14153"/>
      <c r="B14153"/>
    </row>
    <row r="14154" spans="1:2" ht="15">
      <c r="A14154"/>
      <c r="B14154"/>
    </row>
    <row r="14155" spans="1:2" ht="15">
      <c r="A14155"/>
      <c r="B14155"/>
    </row>
    <row r="14156" spans="1:2" ht="15">
      <c r="A14156"/>
      <c r="B14156"/>
    </row>
    <row r="14157" spans="1:2" ht="15">
      <c r="A14157"/>
      <c r="B14157"/>
    </row>
    <row r="14158" spans="1:2" ht="15">
      <c r="A14158"/>
      <c r="B14158"/>
    </row>
    <row r="14159" spans="1:2" ht="15">
      <c r="A14159"/>
      <c r="B14159"/>
    </row>
    <row r="14160" spans="1:2" ht="15">
      <c r="A14160"/>
      <c r="B14160"/>
    </row>
    <row r="14161" spans="1:2" ht="15">
      <c r="A14161"/>
      <c r="B14161"/>
    </row>
    <row r="14162" spans="1:2" ht="15">
      <c r="A14162"/>
      <c r="B14162"/>
    </row>
    <row r="14163" spans="1:2" ht="15">
      <c r="A14163"/>
      <c r="B14163"/>
    </row>
    <row r="14164" spans="1:2" ht="15">
      <c r="A14164"/>
      <c r="B14164"/>
    </row>
    <row r="14165" spans="1:2" ht="15">
      <c r="A14165"/>
      <c r="B14165"/>
    </row>
    <row r="14166" spans="1:2" ht="15">
      <c r="A14166"/>
      <c r="B14166"/>
    </row>
    <row r="14167" spans="1:2" ht="15">
      <c r="A14167"/>
      <c r="B14167"/>
    </row>
    <row r="14168" spans="1:2" ht="15">
      <c r="A14168"/>
      <c r="B14168"/>
    </row>
    <row r="14169" spans="1:2" ht="15">
      <c r="A14169"/>
      <c r="B14169"/>
    </row>
    <row r="14170" spans="1:2" ht="15">
      <c r="A14170"/>
      <c r="B14170"/>
    </row>
    <row r="14171" spans="1:2" ht="15">
      <c r="A14171"/>
      <c r="B14171"/>
    </row>
    <row r="14172" spans="1:2" ht="15">
      <c r="A14172"/>
      <c r="B14172"/>
    </row>
    <row r="14173" spans="1:2" ht="15">
      <c r="A14173"/>
      <c r="B14173"/>
    </row>
    <row r="14174" spans="1:2" ht="15">
      <c r="A14174"/>
      <c r="B14174"/>
    </row>
    <row r="14175" spans="1:2" ht="15">
      <c r="A14175"/>
      <c r="B14175"/>
    </row>
    <row r="14176" spans="1:2" ht="15">
      <c r="A14176"/>
      <c r="B14176"/>
    </row>
    <row r="14177" spans="1:2" ht="15">
      <c r="A14177"/>
      <c r="B14177"/>
    </row>
    <row r="14178" spans="1:2" ht="15">
      <c r="A14178"/>
      <c r="B14178"/>
    </row>
    <row r="14179" spans="1:2" ht="15">
      <c r="A14179"/>
      <c r="B14179"/>
    </row>
    <row r="14180" spans="1:2" ht="15">
      <c r="A14180"/>
      <c r="B14180"/>
    </row>
    <row r="14181" spans="1:2" ht="15">
      <c r="A14181"/>
      <c r="B14181"/>
    </row>
    <row r="14182" spans="1:2" ht="15">
      <c r="A14182"/>
      <c r="B14182"/>
    </row>
    <row r="14183" spans="1:2" ht="15">
      <c r="A14183"/>
      <c r="B14183"/>
    </row>
    <row r="14184" spans="1:2" ht="15">
      <c r="A14184"/>
      <c r="B14184"/>
    </row>
    <row r="14185" spans="1:2" ht="15">
      <c r="A14185"/>
      <c r="B14185"/>
    </row>
    <row r="14186" spans="1:2" ht="15">
      <c r="A14186"/>
      <c r="B14186"/>
    </row>
    <row r="14187" spans="1:2" ht="15">
      <c r="A14187"/>
      <c r="B14187"/>
    </row>
    <row r="14188" spans="1:2" ht="15">
      <c r="A14188"/>
      <c r="B14188"/>
    </row>
    <row r="14189" spans="1:2" ht="15">
      <c r="A14189"/>
      <c r="B14189"/>
    </row>
    <row r="14190" spans="1:2" ht="15">
      <c r="A14190"/>
      <c r="B14190"/>
    </row>
    <row r="14191" spans="1:2" ht="15">
      <c r="A14191"/>
      <c r="B14191"/>
    </row>
    <row r="14192" spans="1:2" ht="15">
      <c r="A14192"/>
      <c r="B14192"/>
    </row>
    <row r="14193" spans="1:2" ht="15">
      <c r="A14193"/>
      <c r="B14193"/>
    </row>
    <row r="14194" spans="1:2" ht="15">
      <c r="A14194"/>
      <c r="B14194"/>
    </row>
    <row r="14195" spans="1:2" ht="15">
      <c r="A14195"/>
      <c r="B14195"/>
    </row>
    <row r="14196" spans="1:2" ht="15">
      <c r="A14196"/>
      <c r="B14196"/>
    </row>
    <row r="14197" spans="1:2" ht="15">
      <c r="A14197"/>
      <c r="B14197"/>
    </row>
    <row r="14198" spans="1:2" ht="15">
      <c r="A14198"/>
      <c r="B14198"/>
    </row>
    <row r="14199" spans="1:2" ht="15">
      <c r="A14199"/>
      <c r="B14199"/>
    </row>
    <row r="14200" spans="1:2" ht="15">
      <c r="A14200"/>
      <c r="B14200"/>
    </row>
    <row r="14201" spans="1:2" ht="15">
      <c r="A14201"/>
      <c r="B14201"/>
    </row>
    <row r="14202" spans="1:2" ht="15">
      <c r="A14202"/>
      <c r="B14202"/>
    </row>
    <row r="14203" spans="1:2" ht="15">
      <c r="A14203"/>
      <c r="B14203"/>
    </row>
    <row r="14204" spans="1:2" ht="15">
      <c r="A14204"/>
      <c r="B14204"/>
    </row>
    <row r="14205" spans="1:2" ht="15">
      <c r="A14205"/>
      <c r="B14205"/>
    </row>
    <row r="14206" spans="1:2" ht="15">
      <c r="A14206"/>
      <c r="B14206"/>
    </row>
    <row r="14207" spans="1:2" ht="15">
      <c r="A14207"/>
      <c r="B14207"/>
    </row>
    <row r="14208" spans="1:2" ht="15">
      <c r="A14208"/>
      <c r="B14208"/>
    </row>
    <row r="14209" spans="1:2" ht="15">
      <c r="A14209"/>
      <c r="B14209"/>
    </row>
    <row r="14210" spans="1:2" ht="15">
      <c r="A14210"/>
      <c r="B14210"/>
    </row>
    <row r="14211" spans="1:2" ht="15">
      <c r="A14211"/>
      <c r="B14211"/>
    </row>
    <row r="14212" spans="1:2" ht="15">
      <c r="A14212"/>
      <c r="B14212"/>
    </row>
    <row r="14213" spans="1:2" ht="15">
      <c r="A14213"/>
      <c r="B14213"/>
    </row>
    <row r="14214" spans="1:2" ht="15">
      <c r="A14214"/>
      <c r="B14214"/>
    </row>
    <row r="14215" spans="1:2" ht="15">
      <c r="A14215"/>
      <c r="B14215"/>
    </row>
    <row r="14216" spans="1:2" ht="15">
      <c r="A14216"/>
      <c r="B14216"/>
    </row>
    <row r="14217" spans="1:2" ht="15">
      <c r="A14217"/>
      <c r="B14217"/>
    </row>
    <row r="14218" spans="1:2" ht="15">
      <c r="A14218"/>
      <c r="B14218"/>
    </row>
    <row r="14219" spans="1:2" ht="15">
      <c r="A14219"/>
      <c r="B14219"/>
    </row>
    <row r="14220" spans="1:2" ht="15">
      <c r="A14220"/>
      <c r="B14220"/>
    </row>
    <row r="14221" spans="1:2" ht="15">
      <c r="A14221"/>
      <c r="B14221"/>
    </row>
    <row r="14222" spans="1:2" ht="15">
      <c r="A14222"/>
      <c r="B14222"/>
    </row>
    <row r="14223" spans="1:2" ht="15">
      <c r="A14223"/>
      <c r="B14223"/>
    </row>
    <row r="14224" spans="1:2" ht="15">
      <c r="A14224"/>
      <c r="B14224"/>
    </row>
    <row r="14225" spans="1:2" ht="15">
      <c r="A14225"/>
      <c r="B14225"/>
    </row>
    <row r="14226" spans="1:2" ht="15">
      <c r="A14226"/>
      <c r="B14226"/>
    </row>
    <row r="14227" spans="1:2" ht="15">
      <c r="A14227"/>
      <c r="B14227"/>
    </row>
    <row r="14228" spans="1:2" ht="15">
      <c r="A14228"/>
      <c r="B14228"/>
    </row>
    <row r="14229" spans="1:2" ht="15">
      <c r="A14229"/>
      <c r="B14229"/>
    </row>
    <row r="14230" spans="1:2" ht="15">
      <c r="A14230"/>
      <c r="B14230"/>
    </row>
    <row r="14231" spans="1:2" ht="15">
      <c r="A14231"/>
      <c r="B14231"/>
    </row>
    <row r="14232" spans="1:2" ht="15">
      <c r="A14232"/>
      <c r="B14232"/>
    </row>
    <row r="14233" spans="1:2" ht="15">
      <c r="A14233"/>
      <c r="B14233"/>
    </row>
    <row r="14234" spans="1:2" ht="15">
      <c r="A14234"/>
      <c r="B14234"/>
    </row>
    <row r="14235" spans="1:2" ht="15">
      <c r="A14235"/>
      <c r="B14235"/>
    </row>
    <row r="14236" spans="1:2" ht="15">
      <c r="A14236"/>
      <c r="B14236"/>
    </row>
    <row r="14237" spans="1:2" ht="15">
      <c r="A14237"/>
      <c r="B14237"/>
    </row>
    <row r="14238" spans="1:2" ht="15">
      <c r="A14238"/>
      <c r="B14238"/>
    </row>
    <row r="14239" spans="1:2" ht="15">
      <c r="A14239"/>
      <c r="B14239"/>
    </row>
    <row r="14240" spans="1:2" ht="15">
      <c r="A14240"/>
      <c r="B14240"/>
    </row>
    <row r="14241" spans="1:2" ht="15">
      <c r="A14241"/>
      <c r="B14241"/>
    </row>
    <row r="14242" spans="1:2" ht="15">
      <c r="A14242"/>
      <c r="B14242"/>
    </row>
    <row r="14243" spans="1:2" ht="15">
      <c r="A14243"/>
      <c r="B14243"/>
    </row>
    <row r="14244" spans="1:2" ht="15">
      <c r="A14244"/>
      <c r="B14244"/>
    </row>
    <row r="14245" spans="1:2" ht="15">
      <c r="A14245"/>
      <c r="B14245"/>
    </row>
    <row r="14246" spans="1:2" ht="15">
      <c r="A14246"/>
      <c r="B14246"/>
    </row>
    <row r="14247" spans="1:2" ht="15">
      <c r="A14247"/>
      <c r="B14247"/>
    </row>
    <row r="14248" spans="1:2" ht="15">
      <c r="A14248"/>
      <c r="B14248"/>
    </row>
    <row r="14249" spans="1:2" ht="15">
      <c r="A14249"/>
      <c r="B14249"/>
    </row>
    <row r="14250" spans="1:2" ht="15">
      <c r="A14250"/>
      <c r="B14250"/>
    </row>
    <row r="14251" spans="1:2" ht="15">
      <c r="A14251"/>
      <c r="B14251"/>
    </row>
    <row r="14252" spans="1:2" ht="15">
      <c r="A14252"/>
      <c r="B14252"/>
    </row>
    <row r="14253" spans="1:2" ht="15">
      <c r="A14253"/>
      <c r="B14253"/>
    </row>
    <row r="14254" spans="1:2" ht="15">
      <c r="A14254"/>
      <c r="B14254"/>
    </row>
    <row r="14255" spans="1:2" ht="15">
      <c r="A14255"/>
      <c r="B14255"/>
    </row>
    <row r="14256" spans="1:2" ht="15">
      <c r="A14256"/>
      <c r="B14256"/>
    </row>
    <row r="14257" spans="1:2" ht="15">
      <c r="A14257"/>
      <c r="B14257"/>
    </row>
    <row r="14258" spans="1:2" ht="15">
      <c r="A14258"/>
      <c r="B14258"/>
    </row>
    <row r="14259" spans="1:2" ht="15">
      <c r="A14259"/>
      <c r="B14259"/>
    </row>
    <row r="14260" spans="1:2" ht="15">
      <c r="A14260"/>
      <c r="B14260"/>
    </row>
    <row r="14261" spans="1:2" ht="15">
      <c r="A14261"/>
      <c r="B14261"/>
    </row>
    <row r="14262" spans="1:2" ht="15">
      <c r="A14262"/>
      <c r="B14262"/>
    </row>
    <row r="14263" spans="1:2" ht="15">
      <c r="A14263"/>
      <c r="B14263"/>
    </row>
    <row r="14264" spans="1:2" ht="15">
      <c r="A14264"/>
      <c r="B14264"/>
    </row>
    <row r="14265" spans="1:2" ht="15">
      <c r="A14265"/>
      <c r="B14265"/>
    </row>
    <row r="14266" spans="1:2" ht="15">
      <c r="A14266"/>
      <c r="B14266"/>
    </row>
    <row r="14267" spans="1:2" ht="15">
      <c r="A14267"/>
      <c r="B14267"/>
    </row>
    <row r="14268" spans="1:2" ht="15">
      <c r="A14268"/>
      <c r="B14268"/>
    </row>
    <row r="14269" spans="1:2" ht="15">
      <c r="A14269"/>
      <c r="B14269"/>
    </row>
    <row r="14270" spans="1:2" ht="15">
      <c r="A14270"/>
      <c r="B14270"/>
    </row>
    <row r="14271" spans="1:2" ht="15">
      <c r="A14271"/>
      <c r="B14271"/>
    </row>
    <row r="14272" spans="1:2" ht="15">
      <c r="A14272"/>
      <c r="B14272"/>
    </row>
    <row r="14273" spans="1:2" ht="15">
      <c r="A14273"/>
      <c r="B14273"/>
    </row>
    <row r="14274" spans="1:2" ht="15">
      <c r="A14274"/>
      <c r="B14274"/>
    </row>
    <row r="14275" spans="1:2" ht="15">
      <c r="A14275"/>
      <c r="B14275"/>
    </row>
    <row r="14276" spans="1:2" ht="15">
      <c r="A14276"/>
      <c r="B14276"/>
    </row>
    <row r="14277" spans="1:2" ht="15">
      <c r="A14277"/>
      <c r="B14277"/>
    </row>
    <row r="14278" spans="1:2" ht="15">
      <c r="A14278"/>
      <c r="B14278"/>
    </row>
    <row r="14279" spans="1:2" ht="15">
      <c r="A14279"/>
      <c r="B14279"/>
    </row>
    <row r="14280" spans="1:2" ht="15">
      <c r="A14280"/>
      <c r="B14280"/>
    </row>
    <row r="14281" spans="1:2" ht="15">
      <c r="A14281"/>
      <c r="B14281"/>
    </row>
    <row r="14282" spans="1:2" ht="15">
      <c r="A14282"/>
      <c r="B14282"/>
    </row>
    <row r="14283" spans="1:2" ht="15">
      <c r="A14283"/>
      <c r="B14283"/>
    </row>
    <row r="14284" spans="1:2" ht="15">
      <c r="A14284"/>
      <c r="B14284"/>
    </row>
    <row r="14285" spans="1:2" ht="15">
      <c r="A14285"/>
      <c r="B14285"/>
    </row>
    <row r="14286" spans="1:2" ht="15">
      <c r="A14286"/>
      <c r="B14286"/>
    </row>
    <row r="14287" spans="1:2" ht="15">
      <c r="A14287"/>
      <c r="B14287"/>
    </row>
    <row r="14288" spans="1:2" ht="15">
      <c r="A14288"/>
      <c r="B14288"/>
    </row>
    <row r="14289" spans="1:2" ht="15">
      <c r="A14289"/>
      <c r="B14289"/>
    </row>
    <row r="14290" spans="1:2" ht="15">
      <c r="A14290"/>
      <c r="B14290"/>
    </row>
    <row r="14291" spans="1:2" ht="15">
      <c r="A14291"/>
      <c r="B14291"/>
    </row>
    <row r="14292" spans="1:2" ht="15">
      <c r="A14292"/>
      <c r="B14292"/>
    </row>
    <row r="14293" spans="1:2" ht="15">
      <c r="A14293"/>
      <c r="B14293"/>
    </row>
    <row r="14294" spans="1:2" ht="15">
      <c r="A14294"/>
      <c r="B14294"/>
    </row>
    <row r="14295" spans="1:2" ht="15">
      <c r="A14295"/>
      <c r="B14295"/>
    </row>
    <row r="14296" spans="1:2" ht="15">
      <c r="A14296"/>
      <c r="B14296"/>
    </row>
    <row r="14297" spans="1:2" ht="15">
      <c r="A14297"/>
      <c r="B14297"/>
    </row>
    <row r="14298" spans="1:2" ht="15">
      <c r="A14298"/>
      <c r="B14298"/>
    </row>
    <row r="14299" spans="1:2" ht="15">
      <c r="A14299"/>
      <c r="B14299"/>
    </row>
    <row r="14300" spans="1:2" ht="15">
      <c r="A14300"/>
      <c r="B14300"/>
    </row>
    <row r="14301" spans="1:2" ht="15">
      <c r="A14301"/>
      <c r="B14301"/>
    </row>
    <row r="14302" spans="1:2" ht="15">
      <c r="A14302"/>
      <c r="B14302"/>
    </row>
    <row r="14303" spans="1:2" ht="15">
      <c r="A14303"/>
      <c r="B14303"/>
    </row>
    <row r="14304" spans="1:2" ht="15">
      <c r="A14304"/>
      <c r="B14304"/>
    </row>
    <row r="14305" spans="1:2" ht="15">
      <c r="A14305"/>
      <c r="B14305"/>
    </row>
    <row r="14306" spans="1:2" ht="15">
      <c r="A14306"/>
      <c r="B14306"/>
    </row>
    <row r="14307" spans="1:2" ht="15">
      <c r="A14307"/>
      <c r="B14307"/>
    </row>
    <row r="14308" spans="1:2" ht="15">
      <c r="A14308"/>
      <c r="B14308"/>
    </row>
    <row r="14309" spans="1:2" ht="15">
      <c r="A14309"/>
      <c r="B14309"/>
    </row>
    <row r="14310" spans="1:2" ht="15">
      <c r="A14310"/>
      <c r="B14310"/>
    </row>
    <row r="14311" spans="1:2" ht="15">
      <c r="A14311"/>
      <c r="B14311"/>
    </row>
    <row r="14312" spans="1:2" ht="15">
      <c r="A14312"/>
      <c r="B14312"/>
    </row>
    <row r="14313" spans="1:2" ht="15">
      <c r="A14313"/>
      <c r="B14313"/>
    </row>
    <row r="14314" spans="1:2" ht="15">
      <c r="A14314"/>
      <c r="B14314"/>
    </row>
    <row r="14315" spans="1:2" ht="15">
      <c r="A14315"/>
      <c r="B14315"/>
    </row>
    <row r="14316" spans="1:2" ht="15">
      <c r="A14316"/>
      <c r="B14316"/>
    </row>
    <row r="14317" spans="1:2" ht="15">
      <c r="A14317"/>
      <c r="B14317"/>
    </row>
    <row r="14318" spans="1:2" ht="15">
      <c r="A14318"/>
      <c r="B14318"/>
    </row>
    <row r="14319" spans="1:2" ht="15">
      <c r="A14319"/>
      <c r="B14319"/>
    </row>
    <row r="14320" spans="1:2" ht="15">
      <c r="A14320"/>
      <c r="B14320"/>
    </row>
    <row r="14321" spans="1:2" ht="15">
      <c r="A14321"/>
      <c r="B14321"/>
    </row>
    <row r="14322" spans="1:2" ht="15">
      <c r="A14322"/>
      <c r="B14322"/>
    </row>
    <row r="14323" spans="1:2" ht="15">
      <c r="A14323"/>
      <c r="B14323"/>
    </row>
    <row r="14324" spans="1:2" ht="15">
      <c r="A14324"/>
      <c r="B14324"/>
    </row>
    <row r="14325" spans="1:2" ht="15">
      <c r="A14325"/>
      <c r="B14325"/>
    </row>
    <row r="14326" spans="1:2" ht="15">
      <c r="A14326"/>
      <c r="B14326"/>
    </row>
    <row r="14327" spans="1:2" ht="15">
      <c r="A14327"/>
      <c r="B14327"/>
    </row>
    <row r="14328" spans="1:2" ht="15">
      <c r="A14328"/>
      <c r="B14328"/>
    </row>
    <row r="14329" spans="1:2" ht="15">
      <c r="A14329"/>
      <c r="B14329"/>
    </row>
    <row r="14330" spans="1:2" ht="15">
      <c r="A14330"/>
      <c r="B14330"/>
    </row>
    <row r="14331" spans="1:2" ht="15">
      <c r="A14331"/>
      <c r="B14331"/>
    </row>
    <row r="14332" spans="1:2" ht="15">
      <c r="A14332"/>
      <c r="B14332"/>
    </row>
    <row r="14333" spans="1:2" ht="15">
      <c r="A14333"/>
      <c r="B14333"/>
    </row>
    <row r="14334" spans="1:2" ht="15">
      <c r="A14334"/>
      <c r="B14334"/>
    </row>
    <row r="14335" spans="1:2" ht="15">
      <c r="A14335"/>
      <c r="B14335"/>
    </row>
    <row r="14336" spans="1:2" ht="15">
      <c r="A14336"/>
      <c r="B14336"/>
    </row>
    <row r="14337" spans="1:2" ht="15">
      <c r="A14337"/>
      <c r="B14337"/>
    </row>
    <row r="14338" spans="1:2" ht="15">
      <c r="A14338"/>
      <c r="B14338"/>
    </row>
    <row r="14339" spans="1:2" ht="15">
      <c r="A14339"/>
      <c r="B14339"/>
    </row>
    <row r="14340" spans="1:2" ht="15">
      <c r="A14340"/>
      <c r="B14340"/>
    </row>
    <row r="14341" spans="1:2" ht="15">
      <c r="A14341"/>
      <c r="B14341"/>
    </row>
    <row r="14342" spans="1:2" ht="15">
      <c r="A14342"/>
      <c r="B14342"/>
    </row>
    <row r="14343" spans="1:2" ht="15">
      <c r="A14343"/>
      <c r="B14343"/>
    </row>
    <row r="14344" spans="1:2" ht="15">
      <c r="A14344"/>
      <c r="B14344"/>
    </row>
    <row r="14345" spans="1:2" ht="15">
      <c r="A14345"/>
      <c r="B14345"/>
    </row>
    <row r="14346" spans="1:2" ht="15">
      <c r="A14346"/>
      <c r="B14346"/>
    </row>
    <row r="14347" spans="1:2" ht="15">
      <c r="A14347"/>
      <c r="B14347"/>
    </row>
    <row r="14348" spans="1:2" ht="15">
      <c r="A14348"/>
      <c r="B14348"/>
    </row>
    <row r="14349" spans="1:2" ht="15">
      <c r="A14349"/>
      <c r="B14349"/>
    </row>
    <row r="14350" spans="1:2" ht="15">
      <c r="A14350"/>
      <c r="B14350"/>
    </row>
    <row r="14351" spans="1:2" ht="15">
      <c r="A14351"/>
      <c r="B14351"/>
    </row>
    <row r="14352" spans="1:2" ht="15">
      <c r="A14352"/>
      <c r="B14352"/>
    </row>
    <row r="14353" spans="1:2" ht="15">
      <c r="A14353"/>
      <c r="B14353"/>
    </row>
    <row r="14354" spans="1:2" ht="15">
      <c r="A14354"/>
      <c r="B14354"/>
    </row>
    <row r="14355" spans="1:2" ht="15">
      <c r="A14355"/>
      <c r="B14355"/>
    </row>
    <row r="14356" spans="1:2" ht="15">
      <c r="A14356"/>
      <c r="B14356"/>
    </row>
    <row r="14357" spans="1:2" ht="15">
      <c r="A14357"/>
      <c r="B14357"/>
    </row>
    <row r="14358" spans="1:2" ht="15">
      <c r="A14358"/>
      <c r="B14358"/>
    </row>
    <row r="14359" spans="1:2" ht="15">
      <c r="A14359"/>
      <c r="B14359"/>
    </row>
    <row r="14360" spans="1:2" ht="15">
      <c r="A14360"/>
      <c r="B14360"/>
    </row>
    <row r="14361" spans="1:2" ht="15">
      <c r="A14361"/>
      <c r="B14361"/>
    </row>
    <row r="14362" spans="1:2" ht="15">
      <c r="A14362"/>
      <c r="B14362"/>
    </row>
    <row r="14363" spans="1:2" ht="15">
      <c r="A14363"/>
      <c r="B14363"/>
    </row>
    <row r="14364" spans="1:2" ht="15">
      <c r="A14364"/>
      <c r="B14364"/>
    </row>
    <row r="14365" spans="1:2" ht="15">
      <c r="A14365"/>
      <c r="B14365"/>
    </row>
    <row r="14366" spans="1:2" ht="15">
      <c r="A14366"/>
      <c r="B14366"/>
    </row>
    <row r="14367" spans="1:2" ht="15">
      <c r="A14367"/>
      <c r="B14367"/>
    </row>
    <row r="14368" spans="1:2" ht="15">
      <c r="A14368"/>
      <c r="B14368"/>
    </row>
    <row r="14369" spans="1:2" ht="15">
      <c r="A14369"/>
      <c r="B14369"/>
    </row>
    <row r="14370" spans="1:2" ht="15">
      <c r="A14370"/>
      <c r="B14370"/>
    </row>
    <row r="14371" spans="1:2" ht="15">
      <c r="A14371"/>
      <c r="B14371"/>
    </row>
    <row r="14372" spans="1:2" ht="15">
      <c r="A14372"/>
      <c r="B14372"/>
    </row>
    <row r="14373" spans="1:2" ht="15">
      <c r="A14373"/>
      <c r="B14373"/>
    </row>
    <row r="14374" spans="1:2" ht="15">
      <c r="A14374"/>
      <c r="B14374"/>
    </row>
    <row r="14375" spans="1:2" ht="15">
      <c r="A14375"/>
      <c r="B14375"/>
    </row>
    <row r="14376" spans="1:2" ht="15">
      <c r="A14376"/>
      <c r="B14376"/>
    </row>
    <row r="14377" spans="1:2" ht="15">
      <c r="A14377"/>
      <c r="B14377"/>
    </row>
    <row r="14378" spans="1:2" ht="15">
      <c r="A14378"/>
      <c r="B14378"/>
    </row>
    <row r="14379" spans="1:2" ht="15">
      <c r="A14379"/>
      <c r="B14379"/>
    </row>
    <row r="14380" spans="1:2" ht="15">
      <c r="A14380"/>
      <c r="B14380"/>
    </row>
    <row r="14381" spans="1:2" ht="15">
      <c r="A14381"/>
      <c r="B14381"/>
    </row>
    <row r="14382" spans="1:2" ht="15">
      <c r="A14382"/>
      <c r="B14382"/>
    </row>
    <row r="14383" spans="1:2" ht="15">
      <c r="A14383"/>
      <c r="B14383"/>
    </row>
    <row r="14384" spans="1:2" ht="15">
      <c r="A14384"/>
      <c r="B14384"/>
    </row>
    <row r="14385" spans="1:2" ht="15">
      <c r="A14385"/>
      <c r="B14385"/>
    </row>
    <row r="14386" spans="1:2" ht="15">
      <c r="A14386"/>
      <c r="B14386"/>
    </row>
    <row r="14387" spans="1:2" ht="15">
      <c r="A14387"/>
      <c r="B14387"/>
    </row>
    <row r="14388" spans="1:2" ht="15">
      <c r="A14388"/>
      <c r="B14388"/>
    </row>
    <row r="14389" spans="1:2" ht="15">
      <c r="A14389"/>
      <c r="B14389"/>
    </row>
    <row r="14390" spans="1:2" ht="15">
      <c r="A14390"/>
      <c r="B14390"/>
    </row>
    <row r="14391" spans="1:2" ht="15">
      <c r="A14391"/>
      <c r="B14391"/>
    </row>
    <row r="14392" spans="1:2" ht="15">
      <c r="A14392"/>
      <c r="B14392"/>
    </row>
    <row r="14393" spans="1:2" ht="15">
      <c r="A14393"/>
      <c r="B14393"/>
    </row>
    <row r="14394" spans="1:2" ht="15">
      <c r="A14394"/>
      <c r="B14394"/>
    </row>
    <row r="14395" spans="1:2" ht="15">
      <c r="A14395"/>
      <c r="B14395"/>
    </row>
    <row r="14396" spans="1:2" ht="15">
      <c r="A14396"/>
      <c r="B14396"/>
    </row>
    <row r="14397" spans="1:2" ht="15">
      <c r="A14397"/>
      <c r="B14397"/>
    </row>
    <row r="14398" spans="1:2" ht="15">
      <c r="A14398"/>
      <c r="B14398"/>
    </row>
    <row r="14399" spans="1:2" ht="15">
      <c r="A14399"/>
      <c r="B14399"/>
    </row>
    <row r="14400" spans="1:2" ht="15">
      <c r="A14400"/>
      <c r="B14400"/>
    </row>
    <row r="14401" spans="1:2" ht="15">
      <c r="A14401"/>
      <c r="B14401"/>
    </row>
    <row r="14402" spans="1:2" ht="15">
      <c r="A14402"/>
      <c r="B14402"/>
    </row>
    <row r="14403" spans="1:2" ht="15">
      <c r="A14403"/>
      <c r="B14403"/>
    </row>
    <row r="14404" spans="1:2" ht="15">
      <c r="A14404"/>
      <c r="B14404"/>
    </row>
    <row r="14405" spans="1:2" ht="15">
      <c r="A14405"/>
      <c r="B14405"/>
    </row>
    <row r="14406" spans="1:2" ht="15">
      <c r="A14406"/>
      <c r="B14406"/>
    </row>
    <row r="14407" spans="1:2" ht="15">
      <c r="A14407"/>
      <c r="B14407"/>
    </row>
    <row r="14408" spans="1:2" ht="15">
      <c r="A14408"/>
      <c r="B14408"/>
    </row>
    <row r="14409" spans="1:2" ht="15">
      <c r="A14409"/>
      <c r="B14409"/>
    </row>
    <row r="14410" spans="1:2" ht="15">
      <c r="A14410"/>
      <c r="B14410"/>
    </row>
    <row r="14411" spans="1:2" ht="15">
      <c r="A14411"/>
      <c r="B14411"/>
    </row>
    <row r="14412" spans="1:2" ht="15">
      <c r="A14412"/>
      <c r="B14412"/>
    </row>
    <row r="14413" spans="1:2" ht="15">
      <c r="A14413"/>
      <c r="B14413"/>
    </row>
    <row r="14414" spans="1:2" ht="15">
      <c r="A14414"/>
      <c r="B14414"/>
    </row>
    <row r="14415" spans="1:2" ht="15">
      <c r="A14415"/>
      <c r="B14415"/>
    </row>
    <row r="14416" spans="1:2" ht="15">
      <c r="A14416"/>
      <c r="B14416"/>
    </row>
    <row r="14417" spans="1:2" ht="15">
      <c r="A14417"/>
      <c r="B14417"/>
    </row>
    <row r="14418" spans="1:2" ht="15">
      <c r="A14418"/>
      <c r="B14418"/>
    </row>
    <row r="14419" spans="1:2" ht="15">
      <c r="A14419"/>
      <c r="B14419"/>
    </row>
    <row r="14420" spans="1:2" ht="15">
      <c r="A14420"/>
      <c r="B14420"/>
    </row>
    <row r="14421" spans="1:2" ht="15">
      <c r="A14421"/>
      <c r="B14421"/>
    </row>
    <row r="14422" spans="1:2" ht="15">
      <c r="A14422"/>
      <c r="B14422"/>
    </row>
    <row r="14423" spans="1:2" ht="15">
      <c r="A14423"/>
      <c r="B14423"/>
    </row>
    <row r="14424" spans="1:2" ht="15">
      <c r="A14424"/>
      <c r="B14424"/>
    </row>
    <row r="14425" spans="1:2" ht="15">
      <c r="A14425"/>
      <c r="B14425"/>
    </row>
    <row r="14426" spans="1:2" ht="15">
      <c r="A14426"/>
      <c r="B14426"/>
    </row>
    <row r="14427" spans="1:2" ht="15">
      <c r="A14427"/>
      <c r="B14427"/>
    </row>
    <row r="14428" spans="1:2" ht="15">
      <c r="A14428"/>
      <c r="B14428"/>
    </row>
    <row r="14429" spans="1:2" ht="15">
      <c r="A14429"/>
      <c r="B14429"/>
    </row>
    <row r="14430" spans="1:2" ht="15">
      <c r="A14430"/>
      <c r="B14430"/>
    </row>
    <row r="14431" spans="1:2" ht="15">
      <c r="A14431"/>
      <c r="B14431"/>
    </row>
    <row r="14432" spans="1:2" ht="15">
      <c r="A14432"/>
      <c r="B14432"/>
    </row>
    <row r="14433" spans="1:2" ht="15">
      <c r="A14433"/>
      <c r="B14433"/>
    </row>
    <row r="14434" spans="1:2" ht="15">
      <c r="A14434"/>
      <c r="B14434"/>
    </row>
    <row r="14435" spans="1:2" ht="15">
      <c r="A14435"/>
      <c r="B14435"/>
    </row>
    <row r="14436" spans="1:2" ht="15">
      <c r="A14436"/>
      <c r="B14436"/>
    </row>
    <row r="14437" spans="1:2" ht="15">
      <c r="A14437"/>
      <c r="B14437"/>
    </row>
    <row r="14438" spans="1:2" ht="15">
      <c r="A14438"/>
      <c r="B14438"/>
    </row>
    <row r="14439" spans="1:2" ht="15">
      <c r="A14439"/>
      <c r="B14439"/>
    </row>
    <row r="14440" spans="1:2" ht="15">
      <c r="A14440"/>
      <c r="B14440"/>
    </row>
    <row r="14441" spans="1:2" ht="15">
      <c r="A14441"/>
      <c r="B14441"/>
    </row>
    <row r="14442" spans="1:2" ht="15">
      <c r="A14442"/>
      <c r="B14442"/>
    </row>
    <row r="14443" spans="1:2" ht="15">
      <c r="A14443"/>
      <c r="B14443"/>
    </row>
    <row r="14444" spans="1:2" ht="15">
      <c r="A14444"/>
      <c r="B14444"/>
    </row>
    <row r="14445" spans="1:2" ht="15">
      <c r="A14445"/>
      <c r="B14445"/>
    </row>
    <row r="14446" spans="1:2" ht="15">
      <c r="A14446"/>
      <c r="B14446"/>
    </row>
    <row r="14447" spans="1:2" ht="15">
      <c r="A14447"/>
      <c r="B14447"/>
    </row>
    <row r="14448" spans="1:2" ht="15">
      <c r="A14448"/>
      <c r="B14448"/>
    </row>
    <row r="14449" spans="1:2" ht="15">
      <c r="A14449"/>
      <c r="B14449"/>
    </row>
    <row r="14450" spans="1:2" ht="15">
      <c r="A14450"/>
      <c r="B14450"/>
    </row>
    <row r="14451" spans="1:2" ht="15">
      <c r="A14451"/>
      <c r="B14451"/>
    </row>
    <row r="14452" spans="1:2" ht="15">
      <c r="A14452"/>
      <c r="B14452"/>
    </row>
    <row r="14453" spans="1:2" ht="15">
      <c r="A14453"/>
      <c r="B14453"/>
    </row>
    <row r="14454" spans="1:2" ht="15">
      <c r="A14454"/>
      <c r="B14454"/>
    </row>
    <row r="14455" spans="1:2" ht="15">
      <c r="A14455"/>
      <c r="B14455"/>
    </row>
    <row r="14456" spans="1:2" ht="15">
      <c r="A14456"/>
      <c r="B14456"/>
    </row>
    <row r="14457" spans="1:2" ht="15">
      <c r="A14457"/>
      <c r="B14457"/>
    </row>
    <row r="14458" spans="1:2" ht="15">
      <c r="A14458"/>
      <c r="B14458"/>
    </row>
    <row r="14459" spans="1:2" ht="15">
      <c r="A14459"/>
      <c r="B14459"/>
    </row>
    <row r="14460" spans="1:2" ht="15">
      <c r="A14460"/>
      <c r="B14460"/>
    </row>
    <row r="14461" spans="1:2" ht="15">
      <c r="A14461"/>
      <c r="B14461"/>
    </row>
    <row r="14462" spans="1:2" ht="15">
      <c r="A14462"/>
      <c r="B14462"/>
    </row>
    <row r="14463" spans="1:2" ht="15">
      <c r="A14463"/>
      <c r="B14463"/>
    </row>
    <row r="14464" spans="1:2" ht="15">
      <c r="A14464"/>
      <c r="B14464"/>
    </row>
    <row r="14465" spans="1:2" ht="15">
      <c r="A14465"/>
      <c r="B14465"/>
    </row>
    <row r="14466" spans="1:2" ht="15">
      <c r="A14466"/>
      <c r="B14466"/>
    </row>
    <row r="14467" spans="1:2" ht="15">
      <c r="A14467"/>
      <c r="B14467"/>
    </row>
    <row r="14468" spans="1:2" ht="15">
      <c r="A14468"/>
      <c r="B14468"/>
    </row>
    <row r="14469" spans="1:2" ht="15">
      <c r="A14469"/>
      <c r="B14469"/>
    </row>
    <row r="14470" spans="1:2" ht="15">
      <c r="A14470"/>
      <c r="B14470"/>
    </row>
    <row r="14471" spans="1:2" ht="15">
      <c r="A14471"/>
      <c r="B14471"/>
    </row>
    <row r="14472" spans="1:2" ht="15">
      <c r="A14472"/>
      <c r="B14472"/>
    </row>
    <row r="14473" spans="1:2" ht="15">
      <c r="A14473"/>
      <c r="B14473"/>
    </row>
    <row r="14474" spans="1:2" ht="15">
      <c r="A14474"/>
      <c r="B14474"/>
    </row>
    <row r="14475" spans="1:2" ht="15">
      <c r="A14475"/>
      <c r="B14475"/>
    </row>
    <row r="14476" spans="1:2" ht="15">
      <c r="A14476"/>
      <c r="B14476"/>
    </row>
    <row r="14477" spans="1:2" ht="15">
      <c r="A14477"/>
      <c r="B14477"/>
    </row>
    <row r="14478" spans="1:2" ht="15">
      <c r="A14478"/>
      <c r="B14478"/>
    </row>
    <row r="14479" spans="1:2" ht="15">
      <c r="A14479"/>
      <c r="B14479"/>
    </row>
    <row r="14480" spans="1:2" ht="15">
      <c r="A14480"/>
      <c r="B14480"/>
    </row>
    <row r="14481" spans="1:2" ht="15">
      <c r="A14481"/>
      <c r="B14481"/>
    </row>
    <row r="14482" spans="1:2" ht="15">
      <c r="A14482"/>
      <c r="B14482"/>
    </row>
    <row r="14483" spans="1:2" ht="15">
      <c r="A14483"/>
      <c r="B14483"/>
    </row>
    <row r="14484" spans="1:2" ht="15">
      <c r="A14484"/>
      <c r="B14484"/>
    </row>
    <row r="14485" spans="1:2" ht="15">
      <c r="A14485"/>
      <c r="B14485"/>
    </row>
    <row r="14486" spans="1:2" ht="15">
      <c r="A14486"/>
      <c r="B14486"/>
    </row>
    <row r="14487" spans="1:2" ht="15">
      <c r="A14487"/>
      <c r="B14487"/>
    </row>
    <row r="14488" spans="1:2" ht="15">
      <c r="A14488"/>
      <c r="B14488"/>
    </row>
    <row r="14489" spans="1:2" ht="15">
      <c r="A14489"/>
      <c r="B14489"/>
    </row>
    <row r="14490" spans="1:2" ht="15">
      <c r="A14490"/>
      <c r="B14490"/>
    </row>
    <row r="14491" spans="1:2" ht="15">
      <c r="A14491"/>
      <c r="B14491"/>
    </row>
    <row r="14492" spans="1:2" ht="15">
      <c r="A14492"/>
      <c r="B14492"/>
    </row>
    <row r="14493" spans="1:2" ht="15">
      <c r="A14493"/>
      <c r="B14493"/>
    </row>
    <row r="14494" spans="1:2" ht="15">
      <c r="A14494"/>
      <c r="B14494"/>
    </row>
    <row r="14495" spans="1:2" ht="15">
      <c r="A14495"/>
      <c r="B14495"/>
    </row>
    <row r="14496" spans="1:2" ht="15">
      <c r="A14496"/>
      <c r="B14496"/>
    </row>
    <row r="14497" spans="1:2" ht="15">
      <c r="A14497"/>
      <c r="B14497"/>
    </row>
    <row r="14498" spans="1:2" ht="15">
      <c r="A14498"/>
      <c r="B14498"/>
    </row>
    <row r="14499" spans="1:2" ht="15">
      <c r="A14499"/>
      <c r="B14499"/>
    </row>
    <row r="14500" spans="1:2" ht="15">
      <c r="A14500"/>
      <c r="B14500"/>
    </row>
    <row r="14501" spans="1:2" ht="15">
      <c r="A14501"/>
      <c r="B14501"/>
    </row>
    <row r="14502" spans="1:2" ht="15">
      <c r="A14502"/>
      <c r="B14502"/>
    </row>
    <row r="14503" spans="1:2" ht="15">
      <c r="A14503"/>
      <c r="B14503"/>
    </row>
    <row r="14504" spans="1:2" ht="15">
      <c r="A14504"/>
      <c r="B14504"/>
    </row>
    <row r="14505" spans="1:2" ht="15">
      <c r="A14505"/>
      <c r="B14505"/>
    </row>
    <row r="14506" spans="1:2" ht="15">
      <c r="A14506"/>
      <c r="B14506"/>
    </row>
    <row r="14507" spans="1:2" ht="15">
      <c r="A14507"/>
      <c r="B14507"/>
    </row>
    <row r="14508" spans="1:2" ht="15">
      <c r="A14508"/>
      <c r="B14508"/>
    </row>
    <row r="14509" spans="1:2" ht="15">
      <c r="A14509"/>
      <c r="B14509"/>
    </row>
    <row r="14510" spans="1:2" ht="15">
      <c r="A14510"/>
      <c r="B14510"/>
    </row>
    <row r="14511" spans="1:2" ht="15">
      <c r="A14511"/>
      <c r="B14511"/>
    </row>
    <row r="14512" spans="1:2" ht="15">
      <c r="A14512"/>
      <c r="B14512"/>
    </row>
    <row r="14513" spans="1:2" ht="15">
      <c r="A14513"/>
      <c r="B14513"/>
    </row>
    <row r="14514" spans="1:2" ht="15">
      <c r="A14514"/>
      <c r="B14514"/>
    </row>
    <row r="14515" spans="1:2" ht="15">
      <c r="A14515"/>
      <c r="B14515"/>
    </row>
    <row r="14516" spans="1:2" ht="15">
      <c r="A14516"/>
      <c r="B14516"/>
    </row>
    <row r="14517" spans="1:2" ht="15">
      <c r="A14517"/>
      <c r="B14517"/>
    </row>
    <row r="14518" spans="1:2" ht="15">
      <c r="A14518"/>
      <c r="B14518"/>
    </row>
    <row r="14519" spans="1:2" ht="15">
      <c r="A14519"/>
      <c r="B14519"/>
    </row>
    <row r="14520" spans="1:2" ht="15">
      <c r="A14520"/>
      <c r="B14520"/>
    </row>
    <row r="14521" spans="1:2" ht="15">
      <c r="A14521"/>
      <c r="B14521"/>
    </row>
    <row r="14522" spans="1:2" ht="15">
      <c r="A14522"/>
      <c r="B14522"/>
    </row>
    <row r="14523" spans="1:2" ht="15">
      <c r="A14523"/>
      <c r="B14523"/>
    </row>
    <row r="14524" spans="1:2" ht="15">
      <c r="A14524"/>
      <c r="B14524"/>
    </row>
    <row r="14525" spans="1:2" ht="15">
      <c r="A14525"/>
      <c r="B14525"/>
    </row>
    <row r="14526" spans="1:2" ht="15">
      <c r="A14526"/>
      <c r="B14526"/>
    </row>
    <row r="14527" spans="1:2" ht="15">
      <c r="A14527"/>
      <c r="B14527"/>
    </row>
    <row r="14528" spans="1:2" ht="15">
      <c r="A14528"/>
      <c r="B14528"/>
    </row>
    <row r="14529" spans="1:2" ht="15">
      <c r="A14529"/>
      <c r="B14529"/>
    </row>
    <row r="14530" spans="1:2" ht="15">
      <c r="A14530"/>
      <c r="B14530"/>
    </row>
    <row r="14531" spans="1:2" ht="15">
      <c r="A14531"/>
      <c r="B14531"/>
    </row>
    <row r="14532" spans="1:2" ht="15">
      <c r="A14532"/>
      <c r="B14532"/>
    </row>
    <row r="14533" spans="1:2" ht="15">
      <c r="A14533"/>
      <c r="B14533"/>
    </row>
    <row r="14534" spans="1:2" ht="15">
      <c r="A14534"/>
      <c r="B14534"/>
    </row>
    <row r="14535" spans="1:2" ht="15">
      <c r="A14535"/>
      <c r="B14535"/>
    </row>
    <row r="14536" spans="1:2" ht="15">
      <c r="A14536"/>
      <c r="B14536"/>
    </row>
    <row r="14537" spans="1:2" ht="15">
      <c r="A14537"/>
      <c r="B14537"/>
    </row>
    <row r="14538" spans="1:2" ht="15">
      <c r="A14538"/>
      <c r="B14538"/>
    </row>
    <row r="14539" spans="1:2" ht="15">
      <c r="A14539"/>
      <c r="B14539"/>
    </row>
    <row r="14540" spans="1:2" ht="15">
      <c r="A14540"/>
      <c r="B14540"/>
    </row>
    <row r="14541" spans="1:2" ht="15">
      <c r="A14541"/>
      <c r="B14541"/>
    </row>
    <row r="14542" spans="1:2" ht="15">
      <c r="A14542"/>
      <c r="B14542"/>
    </row>
    <row r="14543" spans="1:2" ht="15">
      <c r="A14543"/>
      <c r="B14543"/>
    </row>
    <row r="14544" spans="1:2" ht="15">
      <c r="A14544"/>
      <c r="B14544"/>
    </row>
    <row r="14545" spans="1:2" ht="15">
      <c r="A14545"/>
      <c r="B14545"/>
    </row>
    <row r="14546" spans="1:2" ht="15">
      <c r="A14546"/>
      <c r="B14546"/>
    </row>
    <row r="14547" spans="1:2" ht="15">
      <c r="A14547"/>
      <c r="B14547"/>
    </row>
    <row r="14548" spans="1:2" ht="15">
      <c r="A14548"/>
      <c r="B14548"/>
    </row>
    <row r="14549" spans="1:2" ht="15">
      <c r="A14549"/>
      <c r="B14549"/>
    </row>
    <row r="14550" spans="1:2" ht="15">
      <c r="A14550"/>
      <c r="B14550"/>
    </row>
    <row r="14551" spans="1:2" ht="15">
      <c r="A14551"/>
      <c r="B14551"/>
    </row>
    <row r="14552" spans="1:2" ht="15">
      <c r="A14552"/>
      <c r="B14552"/>
    </row>
    <row r="14553" spans="1:2" ht="15">
      <c r="A14553"/>
      <c r="B14553"/>
    </row>
    <row r="14554" spans="1:2" ht="15">
      <c r="A14554"/>
      <c r="B14554"/>
    </row>
    <row r="14555" spans="1:2" ht="15">
      <c r="A14555"/>
      <c r="B14555"/>
    </row>
    <row r="14556" spans="1:2" ht="15">
      <c r="A14556"/>
      <c r="B14556"/>
    </row>
    <row r="14557" spans="1:2" ht="15">
      <c r="A14557"/>
      <c r="B14557"/>
    </row>
    <row r="14558" spans="1:2" ht="15">
      <c r="A14558"/>
      <c r="B14558"/>
    </row>
    <row r="14559" spans="1:2" ht="15">
      <c r="A14559"/>
      <c r="B14559"/>
    </row>
    <row r="14560" spans="1:2" ht="15">
      <c r="A14560"/>
      <c r="B14560"/>
    </row>
    <row r="14561" spans="1:2" ht="15">
      <c r="A14561"/>
      <c r="B14561"/>
    </row>
    <row r="14562" spans="1:2" ht="15">
      <c r="A14562"/>
      <c r="B14562"/>
    </row>
    <row r="14563" spans="1:2" ht="15">
      <c r="A14563"/>
      <c r="B14563"/>
    </row>
    <row r="14564" spans="1:2" ht="15">
      <c r="A14564"/>
      <c r="B14564"/>
    </row>
    <row r="14565" spans="1:2" ht="15">
      <c r="A14565"/>
      <c r="B14565"/>
    </row>
    <row r="14566" spans="1:2" ht="15">
      <c r="A14566"/>
      <c r="B14566"/>
    </row>
    <row r="14567" spans="1:2" ht="15">
      <c r="A14567"/>
      <c r="B14567"/>
    </row>
    <row r="14568" spans="1:2" ht="15">
      <c r="A14568"/>
      <c r="B14568"/>
    </row>
    <row r="14569" spans="1:2" ht="15">
      <c r="A14569"/>
      <c r="B14569"/>
    </row>
    <row r="14570" spans="1:2" ht="15">
      <c r="A14570"/>
      <c r="B14570"/>
    </row>
    <row r="14571" spans="1:2" ht="15">
      <c r="A14571"/>
      <c r="B14571"/>
    </row>
    <row r="14572" spans="1:2" ht="15">
      <c r="A14572"/>
      <c r="B14572"/>
    </row>
    <row r="14573" spans="1:2" ht="15">
      <c r="A14573"/>
      <c r="B14573"/>
    </row>
    <row r="14574" spans="1:2" ht="15">
      <c r="A14574"/>
      <c r="B14574"/>
    </row>
    <row r="14575" spans="1:2" ht="15">
      <c r="A14575"/>
      <c r="B14575"/>
    </row>
    <row r="14576" spans="1:2" ht="15">
      <c r="A14576"/>
      <c r="B14576"/>
    </row>
    <row r="14577" spans="1:2" ht="15">
      <c r="A14577"/>
      <c r="B14577"/>
    </row>
    <row r="14578" spans="1:2" ht="15">
      <c r="A14578"/>
      <c r="B14578"/>
    </row>
    <row r="14579" spans="1:2" ht="15">
      <c r="A14579"/>
      <c r="B14579"/>
    </row>
    <row r="14580" spans="1:2" ht="15">
      <c r="A14580"/>
      <c r="B14580"/>
    </row>
    <row r="14581" spans="1:2" ht="15">
      <c r="A14581"/>
      <c r="B14581"/>
    </row>
    <row r="14582" spans="1:2" ht="15">
      <c r="A14582"/>
      <c r="B14582"/>
    </row>
    <row r="14583" spans="1:2" ht="15">
      <c r="A14583"/>
      <c r="B14583"/>
    </row>
    <row r="14584" spans="1:2" ht="15">
      <c r="A14584"/>
      <c r="B14584"/>
    </row>
    <row r="14585" spans="1:2" ht="15">
      <c r="A14585"/>
      <c r="B14585"/>
    </row>
    <row r="14586" spans="1:2" ht="15">
      <c r="A14586"/>
      <c r="B14586"/>
    </row>
    <row r="14587" spans="1:2" ht="15">
      <c r="A14587"/>
      <c r="B14587"/>
    </row>
    <row r="14588" spans="1:2" ht="15">
      <c r="A14588"/>
      <c r="B14588"/>
    </row>
    <row r="14589" spans="1:2" ht="15">
      <c r="A14589"/>
      <c r="B14589"/>
    </row>
    <row r="14590" spans="1:2" ht="15">
      <c r="A14590"/>
      <c r="B14590"/>
    </row>
    <row r="14591" spans="1:2" ht="15">
      <c r="A14591"/>
      <c r="B14591"/>
    </row>
    <row r="14592" spans="1:2" ht="15">
      <c r="A14592"/>
      <c r="B14592"/>
    </row>
    <row r="14593" spans="1:2" ht="15">
      <c r="A14593"/>
      <c r="B14593"/>
    </row>
    <row r="14594" spans="1:2" ht="15">
      <c r="A14594"/>
      <c r="B14594"/>
    </row>
    <row r="14595" spans="1:2" ht="15">
      <c r="A14595"/>
      <c r="B14595"/>
    </row>
    <row r="14596" spans="1:2" ht="15">
      <c r="A14596"/>
      <c r="B14596"/>
    </row>
    <row r="14597" spans="1:2" ht="15">
      <c r="A14597"/>
      <c r="B14597"/>
    </row>
    <row r="14598" spans="1:2" ht="15">
      <c r="A14598"/>
      <c r="B14598"/>
    </row>
    <row r="14599" spans="1:2" ht="15">
      <c r="A14599"/>
      <c r="B14599"/>
    </row>
    <row r="14600" spans="1:2" ht="15">
      <c r="A14600"/>
      <c r="B14600"/>
    </row>
    <row r="14601" spans="1:2" ht="15">
      <c r="A14601"/>
      <c r="B14601"/>
    </row>
    <row r="14602" spans="1:2" ht="15">
      <c r="A14602"/>
      <c r="B14602"/>
    </row>
    <row r="14603" spans="1:2" ht="15">
      <c r="A14603"/>
      <c r="B14603"/>
    </row>
    <row r="14604" spans="1:2" ht="15">
      <c r="A14604"/>
      <c r="B14604"/>
    </row>
    <row r="14605" spans="1:2" ht="15">
      <c r="A14605"/>
      <c r="B14605"/>
    </row>
    <row r="14606" spans="1:2" ht="15">
      <c r="A14606"/>
      <c r="B14606"/>
    </row>
    <row r="14607" spans="1:2" ht="15">
      <c r="A14607"/>
      <c r="B14607"/>
    </row>
    <row r="14608" spans="1:2" ht="15">
      <c r="A14608"/>
      <c r="B14608"/>
    </row>
    <row r="14609" spans="1:2" ht="15">
      <c r="A14609"/>
      <c r="B14609"/>
    </row>
    <row r="14610" spans="1:2" ht="15">
      <c r="A14610"/>
      <c r="B14610"/>
    </row>
    <row r="14611" spans="1:2" ht="15">
      <c r="A14611"/>
      <c r="B14611"/>
    </row>
    <row r="14612" spans="1:2" ht="15">
      <c r="A14612"/>
      <c r="B14612"/>
    </row>
    <row r="14613" spans="1:2" ht="15">
      <c r="A14613"/>
      <c r="B14613"/>
    </row>
    <row r="14614" spans="1:2" ht="15">
      <c r="A14614"/>
      <c r="B14614"/>
    </row>
    <row r="14615" spans="1:2" ht="15">
      <c r="A14615"/>
      <c r="B14615"/>
    </row>
    <row r="14616" spans="1:2" ht="15">
      <c r="A14616"/>
      <c r="B14616"/>
    </row>
    <row r="14617" spans="1:2" ht="15">
      <c r="A14617"/>
      <c r="B14617"/>
    </row>
    <row r="14618" spans="1:2" ht="15">
      <c r="A14618"/>
      <c r="B14618"/>
    </row>
    <row r="14619" spans="1:2" ht="15">
      <c r="A14619"/>
      <c r="B14619"/>
    </row>
    <row r="14620" spans="1:2" ht="15">
      <c r="A14620"/>
      <c r="B14620"/>
    </row>
    <row r="14621" spans="1:2" ht="15">
      <c r="A14621"/>
      <c r="B14621"/>
    </row>
    <row r="14622" spans="1:2" ht="15">
      <c r="A14622"/>
      <c r="B14622"/>
    </row>
    <row r="14623" spans="1:2" ht="15">
      <c r="A14623"/>
      <c r="B14623"/>
    </row>
    <row r="14624" spans="1:2" ht="15">
      <c r="A14624"/>
      <c r="B14624"/>
    </row>
    <row r="14625" spans="1:2" ht="15">
      <c r="A14625"/>
      <c r="B14625"/>
    </row>
    <row r="14626" spans="1:2" ht="15">
      <c r="A14626"/>
      <c r="B14626"/>
    </row>
    <row r="14627" spans="1:2" ht="15">
      <c r="A14627"/>
      <c r="B14627"/>
    </row>
    <row r="14628" spans="1:2" ht="15">
      <c r="A14628"/>
      <c r="B14628"/>
    </row>
    <row r="14629" spans="1:2" ht="15">
      <c r="A14629"/>
      <c r="B14629"/>
    </row>
    <row r="14630" spans="1:2" ht="15">
      <c r="A14630"/>
      <c r="B14630"/>
    </row>
    <row r="14631" spans="1:2" ht="15">
      <c r="A14631"/>
      <c r="B14631"/>
    </row>
    <row r="14632" spans="1:2" ht="15">
      <c r="A14632"/>
      <c r="B14632"/>
    </row>
    <row r="14633" spans="1:2" ht="15">
      <c r="A14633"/>
      <c r="B14633"/>
    </row>
    <row r="14634" spans="1:2" ht="15">
      <c r="A14634"/>
      <c r="B14634"/>
    </row>
    <row r="14635" spans="1:2" ht="15">
      <c r="A14635"/>
      <c r="B14635"/>
    </row>
    <row r="14636" spans="1:2" ht="15">
      <c r="A14636"/>
      <c r="B14636"/>
    </row>
    <row r="14637" spans="1:2" ht="15">
      <c r="A14637"/>
      <c r="B14637"/>
    </row>
    <row r="14638" spans="1:2" ht="15">
      <c r="A14638"/>
      <c r="B14638"/>
    </row>
    <row r="14639" spans="1:2" ht="15">
      <c r="A14639"/>
      <c r="B14639"/>
    </row>
    <row r="14640" spans="1:2" ht="15">
      <c r="A14640"/>
      <c r="B14640"/>
    </row>
    <row r="14641" spans="1:2" ht="15">
      <c r="A14641"/>
      <c r="B14641"/>
    </row>
    <row r="14642" spans="1:2" ht="15">
      <c r="A14642"/>
      <c r="B14642"/>
    </row>
    <row r="14643" spans="1:2" ht="15">
      <c r="A14643"/>
      <c r="B14643"/>
    </row>
    <row r="14644" spans="1:2" ht="15">
      <c r="A14644"/>
      <c r="B14644"/>
    </row>
    <row r="14645" spans="1:2" ht="15">
      <c r="A14645"/>
      <c r="B14645"/>
    </row>
    <row r="14646" spans="1:2" ht="15">
      <c r="A14646"/>
      <c r="B14646"/>
    </row>
    <row r="14647" spans="1:2" ht="15">
      <c r="A14647"/>
      <c r="B14647"/>
    </row>
    <row r="14648" spans="1:2" ht="15">
      <c r="A14648"/>
      <c r="B14648"/>
    </row>
    <row r="14649" spans="1:2" ht="15">
      <c r="A14649"/>
      <c r="B14649"/>
    </row>
    <row r="14650" spans="1:2" ht="15">
      <c r="A14650"/>
      <c r="B14650"/>
    </row>
    <row r="14651" spans="1:2" ht="15">
      <c r="A14651"/>
      <c r="B14651"/>
    </row>
    <row r="14652" spans="1:2" ht="15">
      <c r="A14652"/>
      <c r="B14652"/>
    </row>
    <row r="14653" spans="1:2" ht="15">
      <c r="A14653"/>
      <c r="B14653"/>
    </row>
    <row r="14654" spans="1:2" ht="15">
      <c r="A14654"/>
      <c r="B14654"/>
    </row>
    <row r="14655" spans="1:2" ht="15">
      <c r="A14655"/>
      <c r="B14655"/>
    </row>
    <row r="14656" spans="1:2" ht="15">
      <c r="A14656"/>
      <c r="B14656"/>
    </row>
    <row r="14657" spans="1:2" ht="15">
      <c r="A14657"/>
      <c r="B14657"/>
    </row>
    <row r="14658" spans="1:2" ht="15">
      <c r="A14658"/>
      <c r="B14658"/>
    </row>
    <row r="14659" spans="1:2" ht="15">
      <c r="A14659"/>
      <c r="B14659"/>
    </row>
    <row r="14660" spans="1:2" ht="15">
      <c r="A14660"/>
      <c r="B14660"/>
    </row>
    <row r="14661" spans="1:2" ht="15">
      <c r="A14661"/>
      <c r="B14661"/>
    </row>
    <row r="14662" spans="1:2" ht="15">
      <c r="A14662"/>
      <c r="B14662"/>
    </row>
    <row r="14663" spans="1:2" ht="15">
      <c r="A14663"/>
      <c r="B14663"/>
    </row>
    <row r="14664" spans="1:2" ht="15">
      <c r="A14664"/>
      <c r="B14664"/>
    </row>
    <row r="14665" spans="1:2" ht="15">
      <c r="A14665"/>
      <c r="B14665"/>
    </row>
    <row r="14666" spans="1:2" ht="15">
      <c r="A14666"/>
      <c r="B14666"/>
    </row>
    <row r="14667" spans="1:2" ht="15">
      <c r="A14667"/>
      <c r="B14667"/>
    </row>
    <row r="14668" spans="1:2" ht="15">
      <c r="A14668"/>
      <c r="B14668"/>
    </row>
    <row r="14669" spans="1:2" ht="15">
      <c r="A14669"/>
      <c r="B14669"/>
    </row>
    <row r="14670" spans="1:2" ht="15">
      <c r="A14670"/>
      <c r="B14670"/>
    </row>
    <row r="14671" spans="1:2" ht="15">
      <c r="A14671"/>
      <c r="B14671"/>
    </row>
    <row r="14672" spans="1:2" ht="15">
      <c r="A14672"/>
      <c r="B14672"/>
    </row>
    <row r="14673" spans="1:2" ht="15">
      <c r="A14673"/>
      <c r="B14673"/>
    </row>
    <row r="14674" spans="1:2" ht="15">
      <c r="A14674"/>
      <c r="B14674"/>
    </row>
    <row r="14675" spans="1:2" ht="15">
      <c r="A14675"/>
      <c r="B14675"/>
    </row>
    <row r="14676" spans="1:2" ht="15">
      <c r="A14676"/>
      <c r="B14676"/>
    </row>
    <row r="14677" spans="1:2" ht="15">
      <c r="A14677"/>
      <c r="B14677"/>
    </row>
    <row r="14678" spans="1:2" ht="15">
      <c r="A14678"/>
      <c r="B14678"/>
    </row>
    <row r="14679" spans="1:2" ht="15">
      <c r="A14679"/>
      <c r="B14679"/>
    </row>
    <row r="14680" spans="1:2" ht="15">
      <c r="A14680"/>
      <c r="B14680"/>
    </row>
    <row r="14681" spans="1:2" ht="15">
      <c r="A14681"/>
      <c r="B14681"/>
    </row>
    <row r="14682" spans="1:2" ht="15">
      <c r="A14682"/>
      <c r="B14682"/>
    </row>
    <row r="14683" spans="1:2" ht="15">
      <c r="A14683"/>
      <c r="B14683"/>
    </row>
    <row r="14684" spans="1:2" ht="15">
      <c r="A14684"/>
      <c r="B14684"/>
    </row>
    <row r="14685" spans="1:2" ht="15">
      <c r="A14685"/>
      <c r="B14685"/>
    </row>
    <row r="14686" spans="1:2" ht="15">
      <c r="A14686"/>
      <c r="B14686"/>
    </row>
    <row r="14687" spans="1:2" ht="15">
      <c r="A14687"/>
      <c r="B14687"/>
    </row>
    <row r="14688" spans="1:2" ht="15">
      <c r="A14688"/>
      <c r="B14688"/>
    </row>
    <row r="14689" spans="1:2" ht="15">
      <c r="A14689"/>
      <c r="B14689"/>
    </row>
    <row r="14690" spans="1:2" ht="15">
      <c r="A14690"/>
      <c r="B14690"/>
    </row>
    <row r="14691" spans="1:2" ht="15">
      <c r="A14691"/>
      <c r="B14691"/>
    </row>
    <row r="14692" spans="1:2" ht="15">
      <c r="A14692"/>
      <c r="B14692"/>
    </row>
    <row r="14693" spans="1:2" ht="15">
      <c r="A14693"/>
      <c r="B14693"/>
    </row>
    <row r="14694" spans="1:2" ht="15">
      <c r="A14694"/>
      <c r="B14694"/>
    </row>
    <row r="14695" spans="1:2" ht="15">
      <c r="A14695"/>
      <c r="B14695"/>
    </row>
    <row r="14696" spans="1:2" ht="15">
      <c r="A14696"/>
      <c r="B14696"/>
    </row>
    <row r="14697" spans="1:2" ht="15">
      <c r="A14697"/>
      <c r="B14697"/>
    </row>
    <row r="14698" spans="1:2" ht="15">
      <c r="A14698"/>
      <c r="B14698"/>
    </row>
    <row r="14699" spans="1:2" ht="15">
      <c r="A14699"/>
      <c r="B14699"/>
    </row>
    <row r="14700" spans="1:2" ht="15">
      <c r="A14700"/>
      <c r="B14700"/>
    </row>
    <row r="14701" spans="1:2" ht="15">
      <c r="A14701"/>
      <c r="B14701"/>
    </row>
    <row r="14702" spans="1:2" ht="15">
      <c r="A14702"/>
      <c r="B14702"/>
    </row>
    <row r="14703" spans="1:2" ht="15">
      <c r="A14703"/>
      <c r="B14703"/>
    </row>
    <row r="14704" spans="1:2" ht="15">
      <c r="A14704"/>
      <c r="B14704"/>
    </row>
    <row r="14705" spans="1:2" ht="15">
      <c r="A14705"/>
      <c r="B14705"/>
    </row>
    <row r="14706" spans="1:2" ht="15">
      <c r="A14706"/>
      <c r="B14706"/>
    </row>
    <row r="14707" spans="1:2" ht="15">
      <c r="A14707"/>
      <c r="B14707"/>
    </row>
    <row r="14708" spans="1:2" ht="15">
      <c r="A14708"/>
      <c r="B14708"/>
    </row>
    <row r="14709" spans="1:2" ht="15">
      <c r="A14709"/>
      <c r="B14709"/>
    </row>
    <row r="14710" spans="1:2" ht="15">
      <c r="A14710"/>
      <c r="B14710"/>
    </row>
    <row r="14711" spans="1:2" ht="15">
      <c r="A14711"/>
      <c r="B14711"/>
    </row>
    <row r="14712" spans="1:2" ht="15">
      <c r="A14712"/>
      <c r="B14712"/>
    </row>
    <row r="14713" spans="1:2" ht="15">
      <c r="A14713"/>
      <c r="B14713"/>
    </row>
    <row r="14714" spans="1:2" ht="15">
      <c r="A14714"/>
      <c r="B14714"/>
    </row>
    <row r="14715" spans="1:2" ht="15">
      <c r="A14715"/>
      <c r="B14715"/>
    </row>
    <row r="14716" spans="1:2" ht="15">
      <c r="A14716"/>
      <c r="B14716"/>
    </row>
    <row r="14717" spans="1:2" ht="15">
      <c r="A14717"/>
      <c r="B14717"/>
    </row>
    <row r="14718" spans="1:2" ht="15">
      <c r="A14718"/>
      <c r="B14718"/>
    </row>
    <row r="14719" spans="1:2" ht="15">
      <c r="A14719"/>
      <c r="B14719"/>
    </row>
    <row r="14720" spans="1:2" ht="15">
      <c r="A14720"/>
      <c r="B14720"/>
    </row>
    <row r="14721" spans="1:2" ht="15">
      <c r="A14721"/>
      <c r="B14721"/>
    </row>
    <row r="14722" spans="1:2" ht="15">
      <c r="A14722"/>
      <c r="B14722"/>
    </row>
    <row r="14723" spans="1:2" ht="15">
      <c r="A14723"/>
      <c r="B14723"/>
    </row>
    <row r="14724" spans="1:2" ht="15">
      <c r="A14724"/>
      <c r="B14724"/>
    </row>
    <row r="14725" spans="1:2" ht="15">
      <c r="A14725"/>
      <c r="B14725"/>
    </row>
    <row r="14726" spans="1:2" ht="15">
      <c r="A14726"/>
      <c r="B14726"/>
    </row>
    <row r="14727" spans="1:2" ht="15">
      <c r="A14727"/>
      <c r="B14727"/>
    </row>
    <row r="14728" spans="1:2" ht="15">
      <c r="A14728"/>
      <c r="B14728"/>
    </row>
    <row r="14729" spans="1:2" ht="15">
      <c r="A14729"/>
      <c r="B14729"/>
    </row>
    <row r="14730" spans="1:2" ht="15">
      <c r="A14730"/>
      <c r="B14730"/>
    </row>
    <row r="14731" spans="1:2" ht="15">
      <c r="A14731"/>
      <c r="B14731"/>
    </row>
    <row r="14732" spans="1:2" ht="15">
      <c r="A14732"/>
      <c r="B14732"/>
    </row>
    <row r="14733" spans="1:2" ht="15">
      <c r="A14733"/>
      <c r="B14733"/>
    </row>
    <row r="14734" spans="1:2" ht="15">
      <c r="A14734"/>
      <c r="B14734"/>
    </row>
    <row r="14735" spans="1:2" ht="15">
      <c r="A14735"/>
      <c r="B14735"/>
    </row>
    <row r="14736" spans="1:2" ht="15">
      <c r="A14736"/>
      <c r="B14736"/>
    </row>
    <row r="14737" spans="1:2" ht="15">
      <c r="A14737"/>
      <c r="B14737"/>
    </row>
    <row r="14738" spans="1:2" ht="15">
      <c r="A14738"/>
      <c r="B14738"/>
    </row>
    <row r="14739" spans="1:2" ht="15">
      <c r="A14739"/>
      <c r="B14739"/>
    </row>
    <row r="14740" spans="1:2" ht="15">
      <c r="A14740"/>
      <c r="B14740"/>
    </row>
    <row r="14741" spans="1:2" ht="15">
      <c r="A14741"/>
      <c r="B14741"/>
    </row>
    <row r="14742" spans="1:2" ht="15">
      <c r="A14742"/>
      <c r="B14742"/>
    </row>
    <row r="14743" spans="1:2" ht="15">
      <c r="A14743"/>
      <c r="B14743"/>
    </row>
    <row r="14744" spans="1:2" ht="15">
      <c r="A14744"/>
      <c r="B14744"/>
    </row>
    <row r="14745" spans="1:2" ht="15">
      <c r="A14745"/>
      <c r="B14745"/>
    </row>
    <row r="14746" spans="1:2" ht="15">
      <c r="A14746"/>
      <c r="B14746"/>
    </row>
    <row r="14747" spans="1:2" ht="15">
      <c r="A14747"/>
      <c r="B14747"/>
    </row>
    <row r="14748" spans="1:2" ht="15">
      <c r="A14748"/>
      <c r="B14748"/>
    </row>
    <row r="14749" spans="1:2" ht="15">
      <c r="A14749"/>
      <c r="B14749"/>
    </row>
    <row r="14750" spans="1:2" ht="15">
      <c r="A14750"/>
      <c r="B14750"/>
    </row>
    <row r="14751" spans="1:2" ht="15">
      <c r="A14751"/>
      <c r="B14751"/>
    </row>
    <row r="14752" spans="1:2" ht="15">
      <c r="A14752"/>
      <c r="B14752"/>
    </row>
    <row r="14753" spans="1:2" ht="15">
      <c r="A14753"/>
      <c r="B14753"/>
    </row>
    <row r="14754" spans="1:2" ht="15">
      <c r="A14754"/>
      <c r="B14754"/>
    </row>
    <row r="14755" spans="1:2" ht="15">
      <c r="A14755"/>
      <c r="B14755"/>
    </row>
    <row r="14756" spans="1:2" ht="15">
      <c r="A14756"/>
      <c r="B14756"/>
    </row>
    <row r="14757" spans="1:2" ht="15">
      <c r="A14757"/>
      <c r="B14757"/>
    </row>
    <row r="14758" spans="1:2" ht="15">
      <c r="A14758"/>
      <c r="B14758"/>
    </row>
    <row r="14759" spans="1:2" ht="15">
      <c r="A14759"/>
      <c r="B14759"/>
    </row>
    <row r="14760" spans="1:2" ht="15">
      <c r="A14760"/>
      <c r="B14760"/>
    </row>
    <row r="14761" spans="1:2" ht="15">
      <c r="A14761"/>
      <c r="B14761"/>
    </row>
    <row r="14762" spans="1:2" ht="15">
      <c r="A14762"/>
      <c r="B14762"/>
    </row>
    <row r="14763" spans="1:2" ht="15">
      <c r="A14763"/>
      <c r="B14763"/>
    </row>
    <row r="14764" spans="1:2" ht="15">
      <c r="A14764"/>
      <c r="B14764"/>
    </row>
    <row r="14765" spans="1:2" ht="15">
      <c r="A14765"/>
      <c r="B14765"/>
    </row>
    <row r="14766" spans="1:2" ht="15">
      <c r="A14766"/>
      <c r="B14766"/>
    </row>
    <row r="14767" spans="1:2" ht="15">
      <c r="A14767"/>
      <c r="B14767"/>
    </row>
    <row r="14768" spans="1:2" ht="15">
      <c r="A14768"/>
      <c r="B14768"/>
    </row>
    <row r="14769" spans="1:2" ht="15">
      <c r="A14769"/>
      <c r="B14769"/>
    </row>
    <row r="14770" spans="1:2" ht="15">
      <c r="A14770"/>
      <c r="B14770"/>
    </row>
    <row r="14771" spans="1:2" ht="15">
      <c r="A14771"/>
      <c r="B14771"/>
    </row>
    <row r="14772" spans="1:2" ht="15">
      <c r="A14772"/>
      <c r="B14772"/>
    </row>
    <row r="14773" spans="1:2" ht="15">
      <c r="A14773"/>
      <c r="B14773"/>
    </row>
    <row r="14774" spans="1:2" ht="15">
      <c r="A14774"/>
      <c r="B14774"/>
    </row>
    <row r="14775" spans="1:2" ht="15">
      <c r="A14775"/>
      <c r="B14775"/>
    </row>
    <row r="14776" spans="1:2" ht="15">
      <c r="A14776"/>
      <c r="B14776"/>
    </row>
    <row r="14777" spans="1:2" ht="15">
      <c r="A14777"/>
      <c r="B14777"/>
    </row>
    <row r="14778" spans="1:2" ht="15">
      <c r="A14778"/>
      <c r="B14778"/>
    </row>
    <row r="14779" spans="1:2" ht="15">
      <c r="A14779"/>
      <c r="B14779"/>
    </row>
    <row r="14780" spans="1:2" ht="15">
      <c r="A14780"/>
      <c r="B14780"/>
    </row>
    <row r="14781" spans="1:2" ht="15">
      <c r="A14781"/>
      <c r="B14781"/>
    </row>
    <row r="14782" spans="1:2" ht="15">
      <c r="A14782"/>
      <c r="B14782"/>
    </row>
    <row r="14783" spans="1:2" ht="15">
      <c r="A14783"/>
      <c r="B14783"/>
    </row>
    <row r="14784" spans="1:2" ht="15">
      <c r="A14784"/>
      <c r="B14784"/>
    </row>
    <row r="14785" spans="1:2" ht="15">
      <c r="A14785"/>
      <c r="B14785"/>
    </row>
    <row r="14786" spans="1:2" ht="15">
      <c r="A14786"/>
      <c r="B14786"/>
    </row>
    <row r="14787" spans="1:2" ht="15">
      <c r="A14787"/>
      <c r="B14787"/>
    </row>
    <row r="14788" spans="1:2" ht="15">
      <c r="A14788"/>
      <c r="B14788"/>
    </row>
    <row r="14789" spans="1:2" ht="15">
      <c r="A14789"/>
      <c r="B14789"/>
    </row>
    <row r="14790" spans="1:2" ht="15">
      <c r="A14790"/>
      <c r="B14790"/>
    </row>
    <row r="14791" spans="1:2" ht="15">
      <c r="A14791"/>
      <c r="B14791"/>
    </row>
    <row r="14792" spans="1:2" ht="15">
      <c r="A14792"/>
      <c r="B14792"/>
    </row>
    <row r="14793" spans="1:2" ht="15">
      <c r="A14793"/>
      <c r="B14793"/>
    </row>
    <row r="14794" spans="1:2" ht="15">
      <c r="A14794"/>
      <c r="B14794"/>
    </row>
    <row r="14795" spans="1:2" ht="15">
      <c r="A14795"/>
      <c r="B14795"/>
    </row>
    <row r="14796" spans="1:2" ht="15">
      <c r="A14796"/>
      <c r="B14796"/>
    </row>
    <row r="14797" spans="1:2" ht="15">
      <c r="A14797"/>
      <c r="B14797"/>
    </row>
    <row r="14798" spans="1:2" ht="15">
      <c r="A14798"/>
      <c r="B14798"/>
    </row>
    <row r="14799" spans="1:2" ht="15">
      <c r="A14799"/>
      <c r="B14799"/>
    </row>
    <row r="14800" spans="1:2" ht="15">
      <c r="A14800"/>
      <c r="B14800"/>
    </row>
    <row r="14801" spans="1:2" ht="15">
      <c r="A14801"/>
      <c r="B14801"/>
    </row>
    <row r="14802" spans="1:2" ht="15">
      <c r="A14802"/>
      <c r="B14802"/>
    </row>
    <row r="14803" spans="1:2" ht="15">
      <c r="A14803"/>
      <c r="B14803"/>
    </row>
    <row r="14804" spans="1:2" ht="15">
      <c r="A14804"/>
      <c r="B14804"/>
    </row>
    <row r="14805" spans="1:2" ht="15">
      <c r="A14805"/>
      <c r="B14805"/>
    </row>
    <row r="14806" spans="1:2" ht="15">
      <c r="A14806"/>
      <c r="B14806"/>
    </row>
    <row r="14807" spans="1:2" ht="15">
      <c r="A14807"/>
      <c r="B14807"/>
    </row>
    <row r="14808" spans="1:2" ht="15">
      <c r="A14808"/>
      <c r="B14808"/>
    </row>
    <row r="14809" spans="1:2" ht="15">
      <c r="A14809"/>
      <c r="B14809"/>
    </row>
    <row r="14810" spans="1:2" ht="15">
      <c r="A14810"/>
      <c r="B14810"/>
    </row>
    <row r="14811" spans="1:2" ht="15">
      <c r="A14811"/>
      <c r="B14811"/>
    </row>
    <row r="14812" spans="1:2" ht="15">
      <c r="A14812"/>
      <c r="B14812"/>
    </row>
    <row r="14813" spans="1:2" ht="15">
      <c r="A14813"/>
      <c r="B14813"/>
    </row>
    <row r="14814" spans="1:2" ht="15">
      <c r="A14814"/>
      <c r="B14814"/>
    </row>
    <row r="14815" spans="1:2" ht="15">
      <c r="A14815"/>
      <c r="B14815"/>
    </row>
    <row r="14816" spans="1:2" ht="15">
      <c r="A14816"/>
      <c r="B14816"/>
    </row>
    <row r="14817" spans="1:2" ht="15">
      <c r="A14817"/>
      <c r="B14817"/>
    </row>
    <row r="14818" spans="1:2" ht="15">
      <c r="A14818"/>
      <c r="B14818"/>
    </row>
    <row r="14819" spans="1:2" ht="15">
      <c r="A14819"/>
      <c r="B14819"/>
    </row>
    <row r="14820" spans="1:2" ht="15">
      <c r="A14820"/>
      <c r="B14820"/>
    </row>
    <row r="14821" spans="1:2" ht="15">
      <c r="A14821"/>
      <c r="B14821"/>
    </row>
    <row r="14822" spans="1:2" ht="15">
      <c r="A14822"/>
      <c r="B14822"/>
    </row>
    <row r="14823" spans="1:2" ht="15">
      <c r="A14823"/>
      <c r="B14823"/>
    </row>
    <row r="14824" spans="1:2" ht="15">
      <c r="A14824"/>
      <c r="B14824"/>
    </row>
    <row r="14825" spans="1:2" ht="15">
      <c r="A14825"/>
      <c r="B14825"/>
    </row>
    <row r="14826" spans="1:2" ht="15">
      <c r="A14826"/>
      <c r="B14826"/>
    </row>
    <row r="14827" spans="1:2" ht="15">
      <c r="A14827"/>
      <c r="B14827"/>
    </row>
    <row r="14828" spans="1:2" ht="15">
      <c r="A14828"/>
      <c r="B14828"/>
    </row>
    <row r="14829" spans="1:2" ht="15">
      <c r="A14829"/>
      <c r="B14829"/>
    </row>
    <row r="14830" spans="1:2" ht="15">
      <c r="A14830"/>
      <c r="B14830"/>
    </row>
    <row r="14831" spans="1:2" ht="15">
      <c r="A14831"/>
      <c r="B14831"/>
    </row>
    <row r="14832" spans="1:2" ht="15">
      <c r="A14832"/>
      <c r="B14832"/>
    </row>
    <row r="14833" spans="1:2" ht="15">
      <c r="A14833"/>
      <c r="B14833"/>
    </row>
    <row r="14834" spans="1:2" ht="15">
      <c r="A14834"/>
      <c r="B14834"/>
    </row>
    <row r="14835" spans="1:2" ht="15">
      <c r="A14835"/>
      <c r="B14835"/>
    </row>
    <row r="14836" spans="1:2" ht="15">
      <c r="A14836"/>
      <c r="B14836"/>
    </row>
    <row r="14837" spans="1:2" ht="15">
      <c r="A14837"/>
      <c r="B14837"/>
    </row>
    <row r="14838" spans="1:2" ht="15">
      <c r="A14838"/>
      <c r="B14838"/>
    </row>
    <row r="14839" spans="1:2" ht="15">
      <c r="A14839"/>
      <c r="B14839"/>
    </row>
    <row r="14840" spans="1:2" ht="15">
      <c r="A14840"/>
      <c r="B14840"/>
    </row>
    <row r="14841" spans="1:2" ht="15">
      <c r="A14841"/>
      <c r="B14841"/>
    </row>
    <row r="14842" spans="1:2" ht="15">
      <c r="A14842"/>
      <c r="B14842"/>
    </row>
    <row r="14843" spans="1:2" ht="15">
      <c r="A14843"/>
      <c r="B14843"/>
    </row>
    <row r="14844" spans="1:2" ht="15">
      <c r="A14844"/>
      <c r="B14844"/>
    </row>
    <row r="14845" spans="1:2" ht="15">
      <c r="A14845"/>
      <c r="B14845"/>
    </row>
    <row r="14846" spans="1:2" ht="15">
      <c r="A14846"/>
      <c r="B14846"/>
    </row>
    <row r="14847" spans="1:2" ht="15">
      <c r="A14847"/>
      <c r="B14847"/>
    </row>
    <row r="14848" spans="1:2" ht="15">
      <c r="A14848"/>
      <c r="B14848"/>
    </row>
    <row r="14849" spans="1:2" ht="15">
      <c r="A14849"/>
      <c r="B14849"/>
    </row>
    <row r="14850" spans="1:2" ht="15">
      <c r="A14850"/>
      <c r="B14850"/>
    </row>
    <row r="14851" spans="1:2" ht="15">
      <c r="A14851"/>
      <c r="B14851"/>
    </row>
    <row r="14852" spans="1:2" ht="15">
      <c r="A14852"/>
      <c r="B14852"/>
    </row>
    <row r="14853" spans="1:2" ht="15">
      <c r="A14853"/>
      <c r="B14853"/>
    </row>
    <row r="14854" spans="1:2" ht="15">
      <c r="A14854"/>
      <c r="B14854"/>
    </row>
    <row r="14855" spans="1:2" ht="15">
      <c r="A14855"/>
      <c r="B14855"/>
    </row>
    <row r="14856" spans="1:2" ht="15">
      <c r="A14856"/>
      <c r="B14856"/>
    </row>
    <row r="14857" spans="1:2" ht="15">
      <c r="A14857"/>
      <c r="B14857"/>
    </row>
    <row r="14858" spans="1:2" ht="15">
      <c r="A14858"/>
      <c r="B14858"/>
    </row>
    <row r="14859" spans="1:2" ht="15">
      <c r="A14859"/>
      <c r="B14859"/>
    </row>
    <row r="14860" spans="1:2" ht="15">
      <c r="A14860"/>
      <c r="B14860"/>
    </row>
    <row r="14861" spans="1:2" ht="15">
      <c r="A14861"/>
      <c r="B14861"/>
    </row>
    <row r="14862" spans="1:2" ht="15">
      <c r="A14862"/>
      <c r="B14862"/>
    </row>
    <row r="14863" spans="1:2" ht="15">
      <c r="A14863"/>
      <c r="B14863"/>
    </row>
    <row r="14864" spans="1:2" ht="15">
      <c r="A14864"/>
      <c r="B14864"/>
    </row>
    <row r="14865" spans="1:2" ht="15">
      <c r="A14865"/>
      <c r="B14865"/>
    </row>
    <row r="14866" spans="1:2" ht="15">
      <c r="A14866"/>
      <c r="B14866"/>
    </row>
    <row r="14867" spans="1:2" ht="15">
      <c r="A14867"/>
      <c r="B14867"/>
    </row>
    <row r="14868" spans="1:2" ht="15">
      <c r="A14868"/>
      <c r="B14868"/>
    </row>
    <row r="14869" spans="1:2" ht="15">
      <c r="A14869"/>
      <c r="B14869"/>
    </row>
    <row r="14870" spans="1:2" ht="15">
      <c r="A14870"/>
      <c r="B14870"/>
    </row>
    <row r="14871" spans="1:2" ht="15">
      <c r="A14871"/>
      <c r="B14871"/>
    </row>
    <row r="14872" spans="1:2" ht="15">
      <c r="A14872"/>
      <c r="B14872"/>
    </row>
    <row r="14873" spans="1:2" ht="15">
      <c r="A14873"/>
      <c r="B14873"/>
    </row>
    <row r="14874" spans="1:2" ht="15">
      <c r="A14874"/>
      <c r="B14874"/>
    </row>
    <row r="14875" spans="1:2" ht="15">
      <c r="A14875"/>
      <c r="B14875"/>
    </row>
    <row r="14876" spans="1:2" ht="15">
      <c r="A14876"/>
      <c r="B14876"/>
    </row>
    <row r="14877" spans="1:2" ht="15">
      <c r="A14877"/>
      <c r="B14877"/>
    </row>
    <row r="14878" spans="1:2" ht="15">
      <c r="A14878"/>
      <c r="B14878"/>
    </row>
    <row r="14879" spans="1:2" ht="15">
      <c r="A14879"/>
      <c r="B14879"/>
    </row>
    <row r="14880" spans="1:2" ht="15">
      <c r="A14880"/>
      <c r="B14880"/>
    </row>
    <row r="14881" spans="1:2" ht="15">
      <c r="A14881"/>
      <c r="B14881"/>
    </row>
    <row r="14882" spans="1:2" ht="15">
      <c r="A14882"/>
      <c r="B14882"/>
    </row>
    <row r="14883" spans="1:2" ht="15">
      <c r="A14883"/>
      <c r="B14883"/>
    </row>
    <row r="14884" spans="1:2" ht="15">
      <c r="A14884"/>
      <c r="B14884"/>
    </row>
    <row r="14885" spans="1:2" ht="15">
      <c r="A14885"/>
      <c r="B14885"/>
    </row>
    <row r="14886" spans="1:2" ht="15">
      <c r="A14886"/>
      <c r="B14886"/>
    </row>
    <row r="14887" spans="1:2" ht="15">
      <c r="A14887"/>
      <c r="B14887"/>
    </row>
    <row r="14888" spans="1:2" ht="15">
      <c r="A14888"/>
      <c r="B14888"/>
    </row>
    <row r="14889" spans="1:2" ht="15">
      <c r="A14889"/>
      <c r="B14889"/>
    </row>
    <row r="14890" spans="1:2" ht="15">
      <c r="A14890"/>
      <c r="B14890"/>
    </row>
    <row r="14891" spans="1:2" ht="15">
      <c r="A14891"/>
      <c r="B14891"/>
    </row>
    <row r="14892" spans="1:2" ht="15">
      <c r="A14892"/>
      <c r="B14892"/>
    </row>
    <row r="14893" spans="1:2" ht="15">
      <c r="A14893"/>
      <c r="B14893"/>
    </row>
    <row r="14894" spans="1:2" ht="15">
      <c r="A14894"/>
      <c r="B14894"/>
    </row>
    <row r="14895" spans="1:2" ht="15">
      <c r="A14895"/>
      <c r="B14895"/>
    </row>
    <row r="14896" spans="1:2" ht="15">
      <c r="A14896"/>
      <c r="B14896"/>
    </row>
    <row r="14897" spans="1:2" ht="15">
      <c r="A14897"/>
      <c r="B14897"/>
    </row>
    <row r="14898" spans="1:2" ht="15">
      <c r="A14898"/>
      <c r="B14898"/>
    </row>
    <row r="14899" spans="1:2" ht="15">
      <c r="A14899"/>
      <c r="B14899"/>
    </row>
    <row r="14900" spans="1:2" ht="15">
      <c r="A14900"/>
      <c r="B14900"/>
    </row>
    <row r="14901" spans="1:2" ht="15">
      <c r="A14901"/>
      <c r="B14901"/>
    </row>
    <row r="14902" spans="1:2" ht="15">
      <c r="A14902"/>
      <c r="B14902"/>
    </row>
    <row r="14903" spans="1:2" ht="15">
      <c r="A14903"/>
      <c r="B14903"/>
    </row>
    <row r="14904" spans="1:2" ht="15">
      <c r="A14904"/>
      <c r="B14904"/>
    </row>
    <row r="14905" spans="1:2" ht="15">
      <c r="A14905"/>
      <c r="B14905"/>
    </row>
    <row r="14906" spans="1:2" ht="15">
      <c r="A14906"/>
      <c r="B14906"/>
    </row>
    <row r="14907" spans="1:2" ht="15">
      <c r="A14907"/>
      <c r="B14907"/>
    </row>
    <row r="14908" spans="1:2" ht="15">
      <c r="A14908"/>
      <c r="B14908"/>
    </row>
    <row r="14909" spans="1:2" ht="15">
      <c r="A14909"/>
      <c r="B14909"/>
    </row>
    <row r="14910" spans="1:2" ht="15">
      <c r="A14910"/>
      <c r="B14910"/>
    </row>
    <row r="14911" spans="1:2" ht="15">
      <c r="A14911"/>
      <c r="B14911"/>
    </row>
    <row r="14912" spans="1:2" ht="15">
      <c r="A14912"/>
      <c r="B14912"/>
    </row>
    <row r="14913" spans="1:2" ht="15">
      <c r="A14913"/>
      <c r="B14913"/>
    </row>
    <row r="14914" spans="1:2" ht="15">
      <c r="A14914"/>
      <c r="B14914"/>
    </row>
    <row r="14915" spans="1:2" ht="15">
      <c r="A14915"/>
      <c r="B14915"/>
    </row>
    <row r="14916" spans="1:2" ht="15">
      <c r="A14916"/>
      <c r="B14916"/>
    </row>
    <row r="14917" spans="1:2" ht="15">
      <c r="A14917"/>
      <c r="B14917"/>
    </row>
    <row r="14918" spans="1:2" ht="15">
      <c r="A14918"/>
      <c r="B14918"/>
    </row>
    <row r="14919" spans="1:2" ht="15">
      <c r="A14919"/>
      <c r="B14919"/>
    </row>
    <row r="14920" spans="1:2" ht="15">
      <c r="A14920"/>
      <c r="B14920"/>
    </row>
    <row r="14921" spans="1:2" ht="15">
      <c r="A14921"/>
      <c r="B14921"/>
    </row>
    <row r="14922" spans="1:2" ht="15">
      <c r="A14922"/>
      <c r="B14922"/>
    </row>
    <row r="14923" spans="1:2" ht="15">
      <c r="A14923"/>
      <c r="B14923"/>
    </row>
    <row r="14924" spans="1:2" ht="15">
      <c r="A14924"/>
      <c r="B14924"/>
    </row>
    <row r="14925" spans="1:2" ht="15">
      <c r="A14925"/>
      <c r="B14925"/>
    </row>
    <row r="14926" spans="1:2" ht="15">
      <c r="A14926"/>
      <c r="B14926"/>
    </row>
    <row r="14927" spans="1:2" ht="15">
      <c r="A14927"/>
      <c r="B14927"/>
    </row>
    <row r="14928" spans="1:2" ht="15">
      <c r="A14928"/>
      <c r="B14928"/>
    </row>
    <row r="14929" spans="1:2" ht="15">
      <c r="A14929"/>
      <c r="B14929"/>
    </row>
    <row r="14930" spans="1:2" ht="15">
      <c r="A14930"/>
      <c r="B14930"/>
    </row>
    <row r="14931" spans="1:2" ht="15">
      <c r="A14931"/>
      <c r="B14931"/>
    </row>
    <row r="14932" spans="1:2" ht="15">
      <c r="A14932"/>
      <c r="B14932"/>
    </row>
    <row r="14933" spans="1:2" ht="15">
      <c r="A14933"/>
      <c r="B14933"/>
    </row>
    <row r="14934" spans="1:2" ht="15">
      <c r="A14934"/>
      <c r="B14934"/>
    </row>
    <row r="14935" spans="1:2" ht="15">
      <c r="A14935"/>
      <c r="B14935"/>
    </row>
    <row r="14936" spans="1:2" ht="15">
      <c r="A14936"/>
      <c r="B14936"/>
    </row>
    <row r="14937" spans="1:2" ht="15">
      <c r="A14937"/>
      <c r="B14937"/>
    </row>
    <row r="14938" spans="1:2" ht="15">
      <c r="A14938"/>
      <c r="B14938"/>
    </row>
    <row r="14939" spans="1:2" ht="15">
      <c r="A14939"/>
      <c r="B14939"/>
    </row>
    <row r="14940" spans="1:2" ht="15">
      <c r="A14940"/>
      <c r="B14940"/>
    </row>
    <row r="14941" spans="1:2" ht="15">
      <c r="A14941"/>
      <c r="B14941"/>
    </row>
    <row r="14942" spans="1:2" ht="15">
      <c r="A14942"/>
      <c r="B14942"/>
    </row>
    <row r="14943" spans="1:2" ht="15">
      <c r="A14943"/>
      <c r="B14943"/>
    </row>
    <row r="14944" spans="1:2" ht="15">
      <c r="A14944"/>
      <c r="B14944"/>
    </row>
    <row r="14945" spans="1:2" ht="15">
      <c r="A14945"/>
      <c r="B14945"/>
    </row>
    <row r="14946" spans="1:2" ht="15">
      <c r="A14946"/>
      <c r="B14946"/>
    </row>
    <row r="14947" spans="1:2" ht="15">
      <c r="A14947"/>
      <c r="B14947"/>
    </row>
    <row r="14948" spans="1:2" ht="15">
      <c r="A14948"/>
      <c r="B14948"/>
    </row>
    <row r="14949" spans="1:2" ht="15">
      <c r="A14949"/>
      <c r="B14949"/>
    </row>
    <row r="14950" spans="1:2" ht="15">
      <c r="A14950"/>
      <c r="B14950"/>
    </row>
    <row r="14951" spans="1:2" ht="15">
      <c r="A14951"/>
      <c r="B14951"/>
    </row>
    <row r="14952" spans="1:2" ht="15">
      <c r="A14952"/>
      <c r="B14952"/>
    </row>
    <row r="14953" spans="1:2" ht="15">
      <c r="A14953"/>
      <c r="B14953"/>
    </row>
    <row r="14954" spans="1:2" ht="15">
      <c r="A14954"/>
      <c r="B14954"/>
    </row>
    <row r="14955" spans="1:2" ht="15">
      <c r="A14955"/>
      <c r="B14955"/>
    </row>
    <row r="14956" spans="1:2" ht="15">
      <c r="A14956"/>
      <c r="B14956"/>
    </row>
    <row r="14957" spans="1:2" ht="15">
      <c r="A14957"/>
      <c r="B14957"/>
    </row>
    <row r="14958" spans="1:2" ht="15">
      <c r="A14958"/>
      <c r="B14958"/>
    </row>
    <row r="14959" spans="1:2" ht="15">
      <c r="A14959"/>
      <c r="B14959"/>
    </row>
    <row r="14960" spans="1:2" ht="15">
      <c r="A14960"/>
      <c r="B14960"/>
    </row>
    <row r="14961" spans="1:2" ht="15">
      <c r="A14961"/>
      <c r="B14961"/>
    </row>
    <row r="14962" spans="1:2" ht="15">
      <c r="A14962"/>
      <c r="B14962"/>
    </row>
    <row r="14963" spans="1:2" ht="15">
      <c r="A14963"/>
      <c r="B14963"/>
    </row>
    <row r="14964" spans="1:2" ht="15">
      <c r="A14964"/>
      <c r="B14964"/>
    </row>
    <row r="14965" spans="1:2" ht="15">
      <c r="A14965"/>
      <c r="B14965"/>
    </row>
    <row r="14966" spans="1:2" ht="15">
      <c r="A14966"/>
      <c r="B14966"/>
    </row>
    <row r="14967" spans="1:2" ht="15">
      <c r="A14967"/>
      <c r="B14967"/>
    </row>
    <row r="14968" spans="1:2" ht="15">
      <c r="A14968"/>
      <c r="B14968"/>
    </row>
    <row r="14969" spans="1:2" ht="15">
      <c r="A14969"/>
      <c r="B14969"/>
    </row>
    <row r="14970" spans="1:2" ht="15">
      <c r="A14970"/>
      <c r="B14970"/>
    </row>
    <row r="14971" spans="1:2" ht="15">
      <c r="A14971"/>
      <c r="B14971"/>
    </row>
    <row r="14972" spans="1:2" ht="15">
      <c r="A14972"/>
      <c r="B14972"/>
    </row>
    <row r="14973" spans="1:2" ht="15">
      <c r="A14973"/>
      <c r="B14973"/>
    </row>
    <row r="14974" spans="1:2" ht="15">
      <c r="A14974"/>
      <c r="B14974"/>
    </row>
    <row r="14975" spans="1:2" ht="15">
      <c r="A14975"/>
      <c r="B14975"/>
    </row>
    <row r="14976" spans="1:2" ht="15">
      <c r="A14976"/>
      <c r="B14976"/>
    </row>
    <row r="14977" spans="1:2" ht="15">
      <c r="A14977"/>
      <c r="B14977"/>
    </row>
    <row r="14978" spans="1:2" ht="15">
      <c r="A14978"/>
      <c r="B14978"/>
    </row>
    <row r="14979" spans="1:2" ht="15">
      <c r="A14979"/>
      <c r="B14979"/>
    </row>
    <row r="14980" spans="1:2" ht="15">
      <c r="A14980"/>
      <c r="B14980"/>
    </row>
    <row r="14981" spans="1:2" ht="15">
      <c r="A14981"/>
      <c r="B14981"/>
    </row>
    <row r="14982" spans="1:2" ht="15">
      <c r="A14982"/>
      <c r="B14982"/>
    </row>
    <row r="14983" spans="1:2" ht="15">
      <c r="A14983"/>
      <c r="B14983"/>
    </row>
    <row r="14984" spans="1:2" ht="15">
      <c r="A14984"/>
      <c r="B14984"/>
    </row>
    <row r="14985" spans="1:2" ht="15">
      <c r="A14985"/>
      <c r="B14985"/>
    </row>
    <row r="14986" spans="1:2" ht="15">
      <c r="A14986"/>
      <c r="B14986"/>
    </row>
    <row r="14987" spans="1:2" ht="15">
      <c r="A14987"/>
      <c r="B14987"/>
    </row>
    <row r="14988" spans="1:2" ht="15">
      <c r="A14988"/>
      <c r="B14988"/>
    </row>
    <row r="14989" spans="1:2" ht="15">
      <c r="A14989"/>
      <c r="B14989"/>
    </row>
    <row r="14990" spans="1:2" ht="15">
      <c r="A14990"/>
      <c r="B14990"/>
    </row>
    <row r="14991" spans="1:2" ht="15">
      <c r="A14991"/>
      <c r="B14991"/>
    </row>
    <row r="14992" spans="1:2" ht="15">
      <c r="A14992"/>
      <c r="B14992"/>
    </row>
    <row r="14993" spans="1:2" ht="15">
      <c r="A14993"/>
      <c r="B14993"/>
    </row>
    <row r="14994" spans="1:2" ht="15">
      <c r="A14994"/>
      <c r="B14994"/>
    </row>
    <row r="14995" spans="1:2" ht="15">
      <c r="A14995"/>
      <c r="B14995"/>
    </row>
    <row r="14996" spans="1:2" ht="15">
      <c r="A14996"/>
      <c r="B14996"/>
    </row>
    <row r="14997" spans="1:2" ht="15">
      <c r="A14997"/>
      <c r="B14997"/>
    </row>
    <row r="14998" spans="1:2" ht="15">
      <c r="A14998"/>
      <c r="B14998"/>
    </row>
    <row r="14999" spans="1:2" ht="15">
      <c r="A14999"/>
      <c r="B14999"/>
    </row>
    <row r="15000" spans="1:2" ht="15">
      <c r="A15000"/>
      <c r="B15000"/>
    </row>
    <row r="15001" spans="1:2" ht="15">
      <c r="A15001"/>
      <c r="B15001"/>
    </row>
    <row r="15002" spans="1:2" ht="15">
      <c r="A15002"/>
      <c r="B15002"/>
    </row>
    <row r="15003" spans="1:2" ht="15">
      <c r="A15003"/>
      <c r="B15003"/>
    </row>
    <row r="15004" spans="1:2" ht="15">
      <c r="A15004"/>
      <c r="B15004"/>
    </row>
    <row r="15005" spans="1:2" ht="15">
      <c r="A15005"/>
      <c r="B15005"/>
    </row>
    <row r="15006" spans="1:2" ht="15">
      <c r="A15006"/>
      <c r="B15006"/>
    </row>
    <row r="15007" spans="1:2" ht="15">
      <c r="A15007"/>
      <c r="B15007"/>
    </row>
    <row r="15008" spans="1:2" ht="15">
      <c r="A15008"/>
      <c r="B15008"/>
    </row>
    <row r="15009" spans="1:2" ht="15">
      <c r="A15009"/>
      <c r="B15009"/>
    </row>
    <row r="15010" spans="1:2" ht="15">
      <c r="A15010"/>
      <c r="B15010"/>
    </row>
    <row r="15011" spans="1:2" ht="15">
      <c r="A15011"/>
      <c r="B15011"/>
    </row>
    <row r="15012" spans="1:2" ht="15">
      <c r="A15012"/>
      <c r="B15012"/>
    </row>
    <row r="15013" spans="1:2" ht="15">
      <c r="A15013"/>
      <c r="B15013"/>
    </row>
    <row r="15014" spans="1:2" ht="15">
      <c r="A15014"/>
      <c r="B15014"/>
    </row>
    <row r="15015" spans="1:2" ht="15">
      <c r="A15015"/>
      <c r="B15015"/>
    </row>
    <row r="15016" spans="1:2" ht="15">
      <c r="A15016"/>
      <c r="B15016"/>
    </row>
    <row r="15017" spans="1:2" ht="15">
      <c r="A15017"/>
      <c r="B15017"/>
    </row>
    <row r="15018" spans="1:2" ht="15">
      <c r="A15018"/>
      <c r="B15018"/>
    </row>
    <row r="15019" spans="1:2" ht="15">
      <c r="A15019"/>
      <c r="B15019"/>
    </row>
    <row r="15020" spans="1:2" ht="15">
      <c r="A15020"/>
      <c r="B15020"/>
    </row>
    <row r="15021" spans="1:2" ht="15">
      <c r="A15021"/>
      <c r="B15021"/>
    </row>
    <row r="15022" spans="1:2" ht="15">
      <c r="A15022"/>
      <c r="B15022"/>
    </row>
    <row r="15023" spans="1:2" ht="15">
      <c r="A15023"/>
      <c r="B15023"/>
    </row>
    <row r="15024" spans="1:2" ht="15">
      <c r="A15024"/>
      <c r="B15024"/>
    </row>
    <row r="15025" spans="1:2" ht="15">
      <c r="A15025"/>
      <c r="B15025"/>
    </row>
    <row r="15026" spans="1:2" ht="15">
      <c r="A15026"/>
      <c r="B15026"/>
    </row>
    <row r="15027" spans="1:2" ht="15">
      <c r="A15027"/>
      <c r="B15027"/>
    </row>
    <row r="15028" spans="1:2" ht="15">
      <c r="A15028"/>
      <c r="B15028"/>
    </row>
    <row r="15029" spans="1:2" ht="15">
      <c r="A15029"/>
      <c r="B15029"/>
    </row>
    <row r="15030" spans="1:2" ht="15">
      <c r="A15030"/>
      <c r="B15030"/>
    </row>
    <row r="15031" spans="1:2" ht="15">
      <c r="A15031"/>
      <c r="B15031"/>
    </row>
    <row r="15032" spans="1:2" ht="15">
      <c r="A15032"/>
      <c r="B15032"/>
    </row>
    <row r="15033" spans="1:2" ht="15">
      <c r="A15033"/>
      <c r="B15033"/>
    </row>
    <row r="15034" spans="1:2" ht="15">
      <c r="A15034"/>
      <c r="B15034"/>
    </row>
    <row r="15035" spans="1:2" ht="15">
      <c r="A15035"/>
      <c r="B15035"/>
    </row>
    <row r="15036" spans="1:2" ht="15">
      <c r="A15036"/>
      <c r="B15036"/>
    </row>
    <row r="15037" spans="1:2" ht="15">
      <c r="A15037"/>
      <c r="B15037"/>
    </row>
    <row r="15038" spans="1:2" ht="15">
      <c r="A15038"/>
      <c r="B15038"/>
    </row>
    <row r="15039" spans="1:2" ht="15">
      <c r="A15039"/>
      <c r="B15039"/>
    </row>
    <row r="15040" spans="1:2" ht="15">
      <c r="A15040"/>
      <c r="B15040"/>
    </row>
    <row r="15041" spans="1:2" ht="15">
      <c r="A15041"/>
      <c r="B15041"/>
    </row>
    <row r="15042" spans="1:2" ht="15">
      <c r="A15042"/>
      <c r="B15042"/>
    </row>
    <row r="15043" spans="1:2" ht="15">
      <c r="A15043"/>
      <c r="B15043"/>
    </row>
    <row r="15044" spans="1:2" ht="15">
      <c r="A15044"/>
      <c r="B15044"/>
    </row>
    <row r="15045" spans="1:2" ht="15">
      <c r="A15045"/>
      <c r="B15045"/>
    </row>
    <row r="15046" spans="1:2" ht="15">
      <c r="A15046"/>
      <c r="B15046"/>
    </row>
    <row r="15047" spans="1:2" ht="15">
      <c r="A15047"/>
      <c r="B15047"/>
    </row>
    <row r="15048" spans="1:2" ht="15">
      <c r="A15048"/>
      <c r="B15048"/>
    </row>
    <row r="15049" spans="1:2" ht="15">
      <c r="A15049"/>
      <c r="B15049"/>
    </row>
    <row r="15050" spans="1:2" ht="15">
      <c r="A15050"/>
      <c r="B15050"/>
    </row>
    <row r="15051" spans="1:2" ht="15">
      <c r="A15051"/>
      <c r="B15051"/>
    </row>
    <row r="15052" spans="1:2" ht="15">
      <c r="A15052"/>
      <c r="B15052"/>
    </row>
    <row r="15053" spans="1:2" ht="15">
      <c r="A15053"/>
      <c r="B15053"/>
    </row>
    <row r="15054" spans="1:2" ht="15">
      <c r="A15054"/>
      <c r="B15054"/>
    </row>
    <row r="15055" spans="1:2" ht="15">
      <c r="A15055"/>
      <c r="B15055"/>
    </row>
    <row r="15056" spans="1:2" ht="15">
      <c r="A15056"/>
      <c r="B15056"/>
    </row>
    <row r="15057" spans="1:2" ht="15">
      <c r="A15057"/>
      <c r="B15057"/>
    </row>
    <row r="15058" spans="1:2" ht="15">
      <c r="A15058"/>
      <c r="B15058"/>
    </row>
    <row r="15059" spans="1:2" ht="15">
      <c r="A15059"/>
      <c r="B15059"/>
    </row>
    <row r="15060" spans="1:2" ht="15">
      <c r="A15060"/>
      <c r="B15060"/>
    </row>
    <row r="15061" spans="1:2" ht="15">
      <c r="A15061"/>
      <c r="B15061"/>
    </row>
    <row r="15062" spans="1:2" ht="15">
      <c r="A15062"/>
      <c r="B15062"/>
    </row>
    <row r="15063" spans="1:2" ht="15">
      <c r="A15063"/>
      <c r="B15063"/>
    </row>
    <row r="15064" spans="1:2" ht="15">
      <c r="A15064"/>
      <c r="B15064"/>
    </row>
    <row r="15065" spans="1:2" ht="15">
      <c r="A15065"/>
      <c r="B15065"/>
    </row>
    <row r="15066" spans="1:2" ht="15">
      <c r="A15066"/>
      <c r="B15066"/>
    </row>
    <row r="15067" spans="1:2" ht="15">
      <c r="A15067"/>
      <c r="B15067"/>
    </row>
    <row r="15068" spans="1:2" ht="15">
      <c r="A15068"/>
      <c r="B15068"/>
    </row>
    <row r="15069" spans="1:2" ht="15">
      <c r="A15069"/>
      <c r="B15069"/>
    </row>
    <row r="15070" spans="1:2" ht="15">
      <c r="A15070"/>
      <c r="B15070"/>
    </row>
    <row r="15071" spans="1:2" ht="15">
      <c r="A15071"/>
      <c r="B15071"/>
    </row>
    <row r="15072" spans="1:2" ht="15">
      <c r="A15072"/>
      <c r="B15072"/>
    </row>
    <row r="15073" spans="1:2" ht="15">
      <c r="A15073"/>
      <c r="B15073"/>
    </row>
    <row r="15074" spans="1:2" ht="15">
      <c r="A15074"/>
      <c r="B15074"/>
    </row>
    <row r="15075" spans="1:2" ht="15">
      <c r="A15075"/>
      <c r="B15075"/>
    </row>
    <row r="15076" spans="1:2" ht="15">
      <c r="A15076"/>
      <c r="B15076"/>
    </row>
    <row r="15077" spans="1:2" ht="15">
      <c r="A15077"/>
      <c r="B15077"/>
    </row>
    <row r="15078" spans="1:2" ht="15">
      <c r="A15078"/>
      <c r="B15078"/>
    </row>
    <row r="15079" spans="1:2" ht="15">
      <c r="A15079"/>
      <c r="B15079"/>
    </row>
    <row r="15080" spans="1:2" ht="15">
      <c r="A15080"/>
      <c r="B15080"/>
    </row>
    <row r="15081" spans="1:2" ht="15">
      <c r="A15081"/>
      <c r="B15081"/>
    </row>
    <row r="15082" spans="1:2" ht="15">
      <c r="A15082"/>
      <c r="B15082"/>
    </row>
    <row r="15083" spans="1:2" ht="15">
      <c r="A15083"/>
      <c r="B15083"/>
    </row>
    <row r="15084" spans="1:2" ht="15">
      <c r="A15084"/>
      <c r="B15084"/>
    </row>
    <row r="15085" spans="1:2" ht="15">
      <c r="A15085"/>
      <c r="B15085"/>
    </row>
    <row r="15086" spans="1:2" ht="15">
      <c r="A15086"/>
      <c r="B15086"/>
    </row>
    <row r="15087" spans="1:2" ht="15">
      <c r="A15087"/>
      <c r="B15087"/>
    </row>
    <row r="15088" spans="1:2" ht="15">
      <c r="A15088"/>
      <c r="B15088"/>
    </row>
    <row r="15089" spans="1:2" ht="15">
      <c r="A15089"/>
      <c r="B15089"/>
    </row>
    <row r="15090" spans="1:2" ht="15">
      <c r="A15090"/>
      <c r="B15090"/>
    </row>
    <row r="15091" spans="1:2" ht="15">
      <c r="A15091"/>
      <c r="B15091"/>
    </row>
    <row r="15092" spans="1:2" ht="15">
      <c r="A15092"/>
      <c r="B15092"/>
    </row>
    <row r="15093" spans="1:2" ht="15">
      <c r="A15093"/>
      <c r="B15093"/>
    </row>
    <row r="15094" spans="1:2" ht="15">
      <c r="A15094"/>
      <c r="B15094"/>
    </row>
    <row r="15095" spans="1:2" ht="15">
      <c r="A15095"/>
      <c r="B15095"/>
    </row>
    <row r="15096" spans="1:2" ht="15">
      <c r="A15096"/>
      <c r="B15096"/>
    </row>
    <row r="15097" spans="1:2" ht="15">
      <c r="A15097"/>
      <c r="B15097"/>
    </row>
    <row r="15098" spans="1:2" ht="15">
      <c r="A15098"/>
      <c r="B15098"/>
    </row>
    <row r="15099" spans="1:2" ht="15">
      <c r="A15099"/>
      <c r="B15099"/>
    </row>
    <row r="15100" spans="1:2" ht="15">
      <c r="A15100"/>
      <c r="B15100"/>
    </row>
    <row r="15101" spans="1:2" ht="15">
      <c r="A15101"/>
      <c r="B15101"/>
    </row>
    <row r="15102" spans="1:2" ht="15">
      <c r="A15102"/>
      <c r="B15102"/>
    </row>
    <row r="15103" spans="1:2" ht="15">
      <c r="A15103"/>
      <c r="B15103"/>
    </row>
    <row r="15104" spans="1:2" ht="15">
      <c r="A15104"/>
      <c r="B15104"/>
    </row>
    <row r="15105" spans="1:2" ht="15">
      <c r="A15105"/>
      <c r="B15105"/>
    </row>
    <row r="15106" spans="1:2" ht="15">
      <c r="A15106"/>
      <c r="B15106"/>
    </row>
    <row r="15107" spans="1:2" ht="15">
      <c r="A15107"/>
      <c r="B15107"/>
    </row>
    <row r="15108" spans="1:2" ht="15">
      <c r="A15108"/>
      <c r="B15108"/>
    </row>
    <row r="15109" spans="1:2" ht="15">
      <c r="A15109"/>
      <c r="B15109"/>
    </row>
    <row r="15110" spans="1:2" ht="15">
      <c r="A15110"/>
      <c r="B15110"/>
    </row>
    <row r="15111" spans="1:2" ht="15">
      <c r="A15111"/>
      <c r="B15111"/>
    </row>
    <row r="15112" spans="1:2" ht="15">
      <c r="A15112"/>
      <c r="B15112"/>
    </row>
    <row r="15113" spans="1:2" ht="15">
      <c r="A15113"/>
      <c r="B15113"/>
    </row>
    <row r="15114" spans="1:2" ht="15">
      <c r="A15114"/>
      <c r="B15114"/>
    </row>
    <row r="15115" spans="1:2" ht="15">
      <c r="A15115"/>
      <c r="B15115"/>
    </row>
    <row r="15116" spans="1:2" ht="15">
      <c r="A15116"/>
      <c r="B15116"/>
    </row>
    <row r="15117" spans="1:2" ht="15">
      <c r="A15117"/>
      <c r="B15117"/>
    </row>
    <row r="15118" spans="1:2" ht="15">
      <c r="A15118"/>
      <c r="B15118"/>
    </row>
    <row r="15119" spans="1:2" ht="15">
      <c r="A15119"/>
      <c r="B15119"/>
    </row>
    <row r="15120" spans="1:2" ht="15">
      <c r="A15120"/>
      <c r="B15120"/>
    </row>
    <row r="15121" spans="1:2" ht="15">
      <c r="A15121"/>
      <c r="B15121"/>
    </row>
    <row r="15122" spans="1:2" ht="15">
      <c r="A15122"/>
      <c r="B15122"/>
    </row>
    <row r="15123" spans="1:2" ht="15">
      <c r="A15123"/>
      <c r="B15123"/>
    </row>
    <row r="15124" spans="1:2" ht="15">
      <c r="A15124"/>
      <c r="B15124"/>
    </row>
    <row r="15125" spans="1:2" ht="15">
      <c r="A15125"/>
      <c r="B15125"/>
    </row>
    <row r="15126" spans="1:2" ht="15">
      <c r="A15126"/>
      <c r="B15126"/>
    </row>
    <row r="15127" spans="1:2" ht="15">
      <c r="A15127"/>
      <c r="B15127"/>
    </row>
    <row r="15128" spans="1:2" ht="15">
      <c r="A15128"/>
      <c r="B15128"/>
    </row>
    <row r="15129" spans="1:2" ht="15">
      <c r="A15129"/>
      <c r="B15129"/>
    </row>
    <row r="15130" spans="1:2" ht="15">
      <c r="A15130"/>
      <c r="B15130"/>
    </row>
    <row r="15131" spans="1:2" ht="15">
      <c r="A15131"/>
      <c r="B15131"/>
    </row>
    <row r="15132" spans="1:2" ht="15">
      <c r="A15132"/>
      <c r="B15132"/>
    </row>
    <row r="15133" spans="1:2" ht="15">
      <c r="A15133"/>
      <c r="B15133"/>
    </row>
    <row r="15134" spans="1:2" ht="15">
      <c r="A15134"/>
      <c r="B15134"/>
    </row>
    <row r="15135" spans="1:2" ht="15">
      <c r="A15135"/>
      <c r="B15135"/>
    </row>
    <row r="15136" spans="1:2" ht="15">
      <c r="A15136"/>
      <c r="B15136"/>
    </row>
    <row r="15137" spans="1:2" ht="15">
      <c r="A15137"/>
      <c r="B15137"/>
    </row>
    <row r="15138" spans="1:2" ht="15">
      <c r="A15138"/>
      <c r="B15138"/>
    </row>
    <row r="15139" spans="1:2" ht="15">
      <c r="A15139"/>
      <c r="B15139"/>
    </row>
    <row r="15140" spans="1:2" ht="15">
      <c r="A15140"/>
      <c r="B15140"/>
    </row>
    <row r="15141" spans="1:2" ht="15">
      <c r="A15141"/>
      <c r="B15141"/>
    </row>
    <row r="15142" spans="1:2" ht="15">
      <c r="A15142"/>
      <c r="B15142"/>
    </row>
    <row r="15143" spans="1:2" ht="15">
      <c r="A15143"/>
      <c r="B15143"/>
    </row>
    <row r="15144" spans="1:2" ht="15">
      <c r="A15144"/>
      <c r="B15144"/>
    </row>
    <row r="15145" spans="1:2" ht="15">
      <c r="A15145"/>
      <c r="B15145"/>
    </row>
    <row r="15146" spans="1:2" ht="15">
      <c r="A15146"/>
      <c r="B15146"/>
    </row>
    <row r="15147" spans="1:2" ht="15">
      <c r="A15147"/>
      <c r="B15147"/>
    </row>
    <row r="15148" spans="1:2" ht="15">
      <c r="A15148"/>
      <c r="B15148"/>
    </row>
    <row r="15149" spans="1:2" ht="15">
      <c r="A15149"/>
      <c r="B15149"/>
    </row>
    <row r="15150" spans="1:2" ht="15">
      <c r="A15150"/>
      <c r="B15150"/>
    </row>
    <row r="15151" spans="1:2" ht="15">
      <c r="A15151"/>
      <c r="B15151"/>
    </row>
    <row r="15152" spans="1:2" ht="15">
      <c r="A15152"/>
      <c r="B15152"/>
    </row>
    <row r="15153" spans="1:2" ht="15">
      <c r="A15153"/>
      <c r="B15153"/>
    </row>
    <row r="15154" spans="1:2" ht="15">
      <c r="A15154"/>
      <c r="B15154"/>
    </row>
    <row r="15155" spans="1:2" ht="15">
      <c r="A15155"/>
      <c r="B15155"/>
    </row>
    <row r="15156" spans="1:2" ht="15">
      <c r="A15156"/>
      <c r="B15156"/>
    </row>
    <row r="15157" spans="1:2" ht="15">
      <c r="A15157"/>
      <c r="B15157"/>
    </row>
    <row r="15158" spans="1:2" ht="15">
      <c r="A15158"/>
      <c r="B15158"/>
    </row>
    <row r="15159" spans="1:2" ht="15">
      <c r="A15159"/>
      <c r="B15159"/>
    </row>
    <row r="15160" spans="1:2" ht="15">
      <c r="A15160"/>
      <c r="B15160"/>
    </row>
    <row r="15161" spans="1:2" ht="15">
      <c r="A15161"/>
      <c r="B15161"/>
    </row>
    <row r="15162" spans="1:2" ht="15">
      <c r="A15162"/>
      <c r="B15162"/>
    </row>
    <row r="15163" spans="1:2" ht="15">
      <c r="A15163"/>
      <c r="B15163"/>
    </row>
    <row r="15164" spans="1:2" ht="15">
      <c r="A15164"/>
      <c r="B15164"/>
    </row>
    <row r="15165" spans="1:2" ht="15">
      <c r="A15165"/>
      <c r="B15165"/>
    </row>
    <row r="15166" spans="1:2" ht="15">
      <c r="A15166"/>
      <c r="B15166"/>
    </row>
    <row r="15167" spans="1:2" ht="15">
      <c r="A15167"/>
      <c r="B15167"/>
    </row>
    <row r="15168" spans="1:2" ht="15">
      <c r="A15168"/>
      <c r="B15168"/>
    </row>
    <row r="15169" spans="1:2" ht="15">
      <c r="A15169"/>
      <c r="B15169"/>
    </row>
    <row r="15170" spans="1:2" ht="15">
      <c r="A15170"/>
      <c r="B15170"/>
    </row>
    <row r="15171" spans="1:2" ht="15">
      <c r="A15171"/>
      <c r="B15171"/>
    </row>
    <row r="15172" spans="1:2" ht="15">
      <c r="A15172"/>
      <c r="B15172"/>
    </row>
    <row r="15173" spans="1:2" ht="15">
      <c r="A15173"/>
      <c r="B15173"/>
    </row>
    <row r="15174" spans="1:2" ht="15">
      <c r="A15174"/>
      <c r="B15174"/>
    </row>
    <row r="15175" spans="1:2" ht="15">
      <c r="A15175"/>
      <c r="B15175"/>
    </row>
    <row r="15176" spans="1:2" ht="15">
      <c r="A15176"/>
      <c r="B15176"/>
    </row>
    <row r="15177" spans="1:2" ht="15">
      <c r="A15177"/>
      <c r="B15177"/>
    </row>
    <row r="15178" spans="1:2" ht="15">
      <c r="A15178"/>
      <c r="B15178"/>
    </row>
    <row r="15179" spans="1:2" ht="15">
      <c r="A15179"/>
      <c r="B15179"/>
    </row>
    <row r="15180" spans="1:2" ht="15">
      <c r="A15180"/>
      <c r="B15180"/>
    </row>
    <row r="15181" spans="1:2" ht="15">
      <c r="A15181"/>
      <c r="B15181"/>
    </row>
    <row r="15182" spans="1:2" ht="15">
      <c r="A15182"/>
      <c r="B15182"/>
    </row>
    <row r="15183" spans="1:2" ht="15">
      <c r="A15183"/>
      <c r="B15183"/>
    </row>
    <row r="15184" spans="1:2" ht="15">
      <c r="A15184"/>
      <c r="B15184"/>
    </row>
    <row r="15185" spans="1:2" ht="15">
      <c r="A15185"/>
      <c r="B15185"/>
    </row>
    <row r="15186" spans="1:2" ht="15">
      <c r="A15186"/>
      <c r="B15186"/>
    </row>
    <row r="15187" spans="1:2" ht="15">
      <c r="A15187"/>
      <c r="B15187"/>
    </row>
    <row r="15188" spans="1:2" ht="15">
      <c r="A15188"/>
      <c r="B15188"/>
    </row>
    <row r="15189" spans="1:2" ht="15">
      <c r="A15189"/>
      <c r="B15189"/>
    </row>
    <row r="15190" spans="1:2" ht="15">
      <c r="A15190"/>
      <c r="B15190"/>
    </row>
    <row r="15191" spans="1:2" ht="15">
      <c r="A15191"/>
      <c r="B15191"/>
    </row>
    <row r="15192" spans="1:2" ht="15">
      <c r="A15192"/>
      <c r="B15192"/>
    </row>
    <row r="15193" spans="1:2" ht="15">
      <c r="A15193"/>
      <c r="B15193"/>
    </row>
    <row r="15194" spans="1:2" ht="15">
      <c r="A15194"/>
      <c r="B15194"/>
    </row>
    <row r="15195" spans="1:2" ht="15">
      <c r="A15195"/>
      <c r="B15195"/>
    </row>
    <row r="15196" spans="1:2" ht="15">
      <c r="A15196"/>
      <c r="B15196"/>
    </row>
    <row r="15197" spans="1:2" ht="15">
      <c r="A15197"/>
      <c r="B15197"/>
    </row>
    <row r="15198" spans="1:2" ht="15">
      <c r="A15198"/>
      <c r="B15198"/>
    </row>
    <row r="15199" spans="1:2" ht="15">
      <c r="A15199"/>
      <c r="B15199"/>
    </row>
    <row r="15200" spans="1:2" ht="15">
      <c r="A15200"/>
      <c r="B15200"/>
    </row>
    <row r="15201" spans="1:2" ht="15">
      <c r="A15201"/>
      <c r="B15201"/>
    </row>
    <row r="15202" spans="1:2" ht="15">
      <c r="A15202"/>
      <c r="B15202"/>
    </row>
    <row r="15203" spans="1:2" ht="15">
      <c r="A15203"/>
      <c r="B15203"/>
    </row>
    <row r="15204" spans="1:2" ht="15">
      <c r="A15204"/>
      <c r="B15204"/>
    </row>
    <row r="15205" spans="1:2" ht="15">
      <c r="A15205"/>
      <c r="B15205"/>
    </row>
    <row r="15206" spans="1:2" ht="15">
      <c r="A15206"/>
      <c r="B15206"/>
    </row>
    <row r="15207" spans="1:2" ht="15">
      <c r="A15207"/>
      <c r="B15207"/>
    </row>
    <row r="15208" spans="1:2" ht="15">
      <c r="A15208"/>
      <c r="B15208"/>
    </row>
    <row r="15209" spans="1:2" ht="15">
      <c r="A15209"/>
      <c r="B15209"/>
    </row>
    <row r="15210" spans="1:2" ht="15">
      <c r="A15210"/>
      <c r="B15210"/>
    </row>
    <row r="15211" spans="1:2" ht="15">
      <c r="A15211"/>
      <c r="B15211"/>
    </row>
    <row r="15212" spans="1:2" ht="15">
      <c r="A15212"/>
      <c r="B15212"/>
    </row>
    <row r="15213" spans="1:2" ht="15">
      <c r="A15213"/>
      <c r="B15213"/>
    </row>
    <row r="15214" spans="1:2" ht="15">
      <c r="A15214"/>
      <c r="B15214"/>
    </row>
    <row r="15215" spans="1:2" ht="15">
      <c r="A15215"/>
      <c r="B15215"/>
    </row>
    <row r="15216" spans="1:2" ht="15">
      <c r="A15216"/>
      <c r="B15216"/>
    </row>
    <row r="15217" spans="1:2" ht="15">
      <c r="A15217"/>
      <c r="B15217"/>
    </row>
    <row r="15218" spans="1:2" ht="15">
      <c r="A15218"/>
      <c r="B15218"/>
    </row>
    <row r="15219" spans="1:2" ht="15">
      <c r="A15219"/>
      <c r="B15219"/>
    </row>
    <row r="15220" spans="1:2" ht="15">
      <c r="A15220"/>
      <c r="B15220"/>
    </row>
    <row r="15221" spans="1:2" ht="15">
      <c r="A15221"/>
      <c r="B15221"/>
    </row>
    <row r="15222" spans="1:2" ht="15">
      <c r="A15222"/>
      <c r="B15222"/>
    </row>
    <row r="15223" spans="1:2" ht="15">
      <c r="A15223"/>
      <c r="B15223"/>
    </row>
    <row r="15224" spans="1:2" ht="15">
      <c r="A15224"/>
      <c r="B15224"/>
    </row>
    <row r="15225" spans="1:2" ht="15">
      <c r="A15225"/>
      <c r="B15225"/>
    </row>
    <row r="15226" spans="1:2" ht="15">
      <c r="A15226"/>
      <c r="B15226"/>
    </row>
    <row r="15227" spans="1:2" ht="15">
      <c r="A15227"/>
      <c r="B15227"/>
    </row>
    <row r="15228" spans="1:2" ht="15">
      <c r="A15228"/>
      <c r="B15228"/>
    </row>
    <row r="15229" spans="1:2" ht="15">
      <c r="A15229"/>
      <c r="B15229"/>
    </row>
    <row r="15230" spans="1:2" ht="15">
      <c r="A15230"/>
      <c r="B15230"/>
    </row>
    <row r="15231" spans="1:2" ht="15">
      <c r="A15231"/>
      <c r="B15231"/>
    </row>
    <row r="15232" spans="1:2" ht="15">
      <c r="A15232"/>
      <c r="B15232"/>
    </row>
    <row r="15233" spans="1:2" ht="15">
      <c r="A15233"/>
      <c r="B15233"/>
    </row>
    <row r="15234" spans="1:2" ht="15">
      <c r="A15234"/>
      <c r="B15234"/>
    </row>
    <row r="15235" spans="1:2" ht="15">
      <c r="A15235"/>
      <c r="B15235"/>
    </row>
    <row r="15236" spans="1:2" ht="15">
      <c r="A15236"/>
      <c r="B15236"/>
    </row>
    <row r="15237" spans="1:2" ht="15">
      <c r="A15237"/>
      <c r="B15237"/>
    </row>
    <row r="15238" spans="1:2" ht="15">
      <c r="A15238"/>
      <c r="B15238"/>
    </row>
    <row r="15239" spans="1:2" ht="15">
      <c r="A15239"/>
      <c r="B15239"/>
    </row>
    <row r="15240" spans="1:2" ht="15">
      <c r="A15240"/>
      <c r="B15240"/>
    </row>
    <row r="15241" spans="1:2" ht="15">
      <c r="A15241"/>
      <c r="B15241"/>
    </row>
    <row r="15242" spans="1:2" ht="15">
      <c r="A15242"/>
      <c r="B15242"/>
    </row>
    <row r="15243" spans="1:2" ht="15">
      <c r="A15243"/>
      <c r="B15243"/>
    </row>
    <row r="15244" spans="1:2" ht="15">
      <c r="A15244"/>
      <c r="B15244"/>
    </row>
    <row r="15245" spans="1:2" ht="15">
      <c r="A15245"/>
      <c r="B15245"/>
    </row>
    <row r="15246" spans="1:2" ht="15">
      <c r="A15246"/>
      <c r="B15246"/>
    </row>
    <row r="15247" spans="1:2" ht="15">
      <c r="A15247"/>
      <c r="B15247"/>
    </row>
    <row r="15248" spans="1:2" ht="15">
      <c r="A15248"/>
      <c r="B15248"/>
    </row>
    <row r="15249" spans="1:2" ht="15">
      <c r="A15249"/>
      <c r="B15249"/>
    </row>
    <row r="15250" spans="1:2" ht="15">
      <c r="A15250"/>
      <c r="B15250"/>
    </row>
    <row r="15251" spans="1:2" ht="15">
      <c r="A15251"/>
      <c r="B15251"/>
    </row>
    <row r="15252" spans="1:2" ht="15">
      <c r="A15252"/>
      <c r="B15252"/>
    </row>
    <row r="15253" spans="1:2" ht="15">
      <c r="A15253"/>
      <c r="B15253"/>
    </row>
    <row r="15254" spans="1:2" ht="15">
      <c r="A15254"/>
      <c r="B15254"/>
    </row>
    <row r="15255" spans="1:2" ht="15">
      <c r="A15255"/>
      <c r="B15255"/>
    </row>
    <row r="15256" spans="1:2" ht="15">
      <c r="A15256"/>
      <c r="B15256"/>
    </row>
    <row r="15257" spans="1:2" ht="15">
      <c r="A15257"/>
      <c r="B15257"/>
    </row>
    <row r="15258" spans="1:2" ht="15">
      <c r="A15258"/>
      <c r="B15258"/>
    </row>
    <row r="15259" spans="1:2" ht="15">
      <c r="A15259"/>
      <c r="B15259"/>
    </row>
    <row r="15260" spans="1:2" ht="15">
      <c r="A15260"/>
      <c r="B15260"/>
    </row>
    <row r="15261" spans="1:2" ht="15">
      <c r="A15261"/>
      <c r="B15261"/>
    </row>
    <row r="15262" spans="1:2" ht="15">
      <c r="A15262"/>
      <c r="B15262"/>
    </row>
    <row r="15263" spans="1:2" ht="15">
      <c r="A15263"/>
      <c r="B15263"/>
    </row>
    <row r="15264" spans="1:2" ht="15">
      <c r="A15264"/>
      <c r="B15264"/>
    </row>
    <row r="15265" spans="1:2" ht="15">
      <c r="A15265"/>
      <c r="B15265"/>
    </row>
    <row r="15266" spans="1:2" ht="15">
      <c r="A15266"/>
      <c r="B15266"/>
    </row>
    <row r="15267" spans="1:2" ht="15">
      <c r="A15267"/>
      <c r="B15267"/>
    </row>
    <row r="15268" spans="1:2" ht="15">
      <c r="A15268"/>
      <c r="B15268"/>
    </row>
    <row r="15269" spans="1:2" ht="15">
      <c r="A15269"/>
      <c r="B15269"/>
    </row>
    <row r="15270" spans="1:2" ht="15">
      <c r="A15270"/>
      <c r="B15270"/>
    </row>
    <row r="15271" spans="1:2" ht="15">
      <c r="A15271"/>
      <c r="B15271"/>
    </row>
    <row r="15272" spans="1:2" ht="15">
      <c r="A15272"/>
      <c r="B15272"/>
    </row>
    <row r="15273" spans="1:2" ht="15">
      <c r="A15273"/>
      <c r="B15273"/>
    </row>
    <row r="15274" spans="1:2" ht="15">
      <c r="A15274"/>
      <c r="B15274"/>
    </row>
    <row r="15275" spans="1:2" ht="15">
      <c r="A15275"/>
      <c r="B15275"/>
    </row>
    <row r="15276" spans="1:2" ht="15">
      <c r="A15276"/>
      <c r="B15276"/>
    </row>
    <row r="15277" spans="1:2" ht="15">
      <c r="A15277"/>
      <c r="B15277"/>
    </row>
    <row r="15278" spans="1:2" ht="15">
      <c r="A15278"/>
      <c r="B15278"/>
    </row>
    <row r="15279" spans="1:2" ht="15">
      <c r="A15279"/>
      <c r="B15279"/>
    </row>
    <row r="15280" spans="1:2" ht="15">
      <c r="A15280"/>
      <c r="B15280"/>
    </row>
    <row r="15281" spans="1:2" ht="15">
      <c r="A15281"/>
      <c r="B15281"/>
    </row>
    <row r="15282" spans="1:2" ht="15">
      <c r="A15282"/>
      <c r="B15282"/>
    </row>
    <row r="15283" spans="1:2" ht="15">
      <c r="A15283"/>
      <c r="B15283"/>
    </row>
    <row r="15284" spans="1:2" ht="15">
      <c r="A15284"/>
      <c r="B15284"/>
    </row>
    <row r="15285" spans="1:2" ht="15">
      <c r="A15285"/>
      <c r="B15285"/>
    </row>
    <row r="15286" spans="1:2" ht="15">
      <c r="A15286"/>
      <c r="B15286"/>
    </row>
    <row r="15287" spans="1:2" ht="15">
      <c r="A15287"/>
      <c r="B15287"/>
    </row>
    <row r="15288" spans="1:2" ht="15">
      <c r="A15288"/>
      <c r="B15288"/>
    </row>
    <row r="15289" spans="1:2" ht="15">
      <c r="A15289"/>
      <c r="B15289"/>
    </row>
    <row r="15290" spans="1:2" ht="15">
      <c r="A15290"/>
      <c r="B15290"/>
    </row>
    <row r="15291" spans="1:2" ht="15">
      <c r="A15291"/>
      <c r="B15291"/>
    </row>
    <row r="15292" spans="1:2" ht="15">
      <c r="A15292"/>
      <c r="B15292"/>
    </row>
    <row r="15293" spans="1:2" ht="15">
      <c r="A15293"/>
      <c r="B15293"/>
    </row>
    <row r="15294" spans="1:2" ht="15">
      <c r="A15294"/>
      <c r="B15294"/>
    </row>
    <row r="15295" spans="1:2" ht="15">
      <c r="A15295"/>
      <c r="B15295"/>
    </row>
    <row r="15296" spans="1:2" ht="15">
      <c r="A15296"/>
      <c r="B15296"/>
    </row>
    <row r="15297" spans="1:2" ht="15">
      <c r="A15297"/>
      <c r="B15297"/>
    </row>
    <row r="15298" spans="1:2" ht="15">
      <c r="A15298"/>
      <c r="B15298"/>
    </row>
    <row r="15299" spans="1:2" ht="15">
      <c r="A15299"/>
      <c r="B15299"/>
    </row>
    <row r="15300" spans="1:2" ht="15">
      <c r="A15300"/>
      <c r="B15300"/>
    </row>
    <row r="15301" spans="1:2" ht="15">
      <c r="A15301"/>
      <c r="B15301"/>
    </row>
    <row r="15302" spans="1:2" ht="15">
      <c r="A15302"/>
      <c r="B15302"/>
    </row>
    <row r="15303" spans="1:2" ht="15">
      <c r="A15303"/>
      <c r="B15303"/>
    </row>
    <row r="15304" spans="1:2" ht="15">
      <c r="A15304"/>
      <c r="B15304"/>
    </row>
    <row r="15305" spans="1:2" ht="15">
      <c r="A15305"/>
      <c r="B15305"/>
    </row>
    <row r="15306" spans="1:2" ht="15">
      <c r="A15306"/>
      <c r="B15306"/>
    </row>
    <row r="15307" spans="1:2" ht="15">
      <c r="A15307"/>
      <c r="B15307"/>
    </row>
    <row r="15308" spans="1:2" ht="15">
      <c r="A15308"/>
      <c r="B15308"/>
    </row>
    <row r="15309" spans="1:2" ht="15">
      <c r="A15309"/>
      <c r="B15309"/>
    </row>
    <row r="15310" spans="1:2" ht="15">
      <c r="A15310"/>
      <c r="B15310"/>
    </row>
    <row r="15311" spans="1:2" ht="15">
      <c r="A15311"/>
      <c r="B15311"/>
    </row>
    <row r="15312" spans="1:2" ht="15">
      <c r="A15312"/>
      <c r="B15312"/>
    </row>
    <row r="15313" spans="1:2" ht="15">
      <c r="A15313"/>
      <c r="B15313"/>
    </row>
    <row r="15314" spans="1:2" ht="15">
      <c r="A15314"/>
      <c r="B15314"/>
    </row>
    <row r="15315" spans="1:2" ht="15">
      <c r="A15315"/>
      <c r="B15315"/>
    </row>
    <row r="15316" spans="1:2" ht="15">
      <c r="A15316"/>
      <c r="B15316"/>
    </row>
    <row r="15317" spans="1:2" ht="15">
      <c r="A15317"/>
      <c r="B15317"/>
    </row>
    <row r="15318" spans="1:2" ht="15">
      <c r="A15318"/>
      <c r="B15318"/>
    </row>
    <row r="15319" spans="1:2" ht="15">
      <c r="A15319"/>
      <c r="B15319"/>
    </row>
    <row r="15320" spans="1:2" ht="15">
      <c r="A15320"/>
      <c r="B15320"/>
    </row>
    <row r="15321" spans="1:2" ht="15">
      <c r="A15321"/>
      <c r="B15321"/>
    </row>
    <row r="15322" spans="1:2" ht="15">
      <c r="A15322"/>
      <c r="B15322"/>
    </row>
    <row r="15323" spans="1:2" ht="15">
      <c r="A15323"/>
      <c r="B15323"/>
    </row>
    <row r="15324" spans="1:2" ht="15">
      <c r="A15324"/>
      <c r="B15324"/>
    </row>
    <row r="15325" spans="1:2" ht="15">
      <c r="A15325"/>
      <c r="B15325"/>
    </row>
    <row r="15326" spans="1:2" ht="15">
      <c r="A15326"/>
      <c r="B15326"/>
    </row>
    <row r="15327" spans="1:2" ht="15">
      <c r="A15327"/>
      <c r="B15327"/>
    </row>
    <row r="15328" spans="1:2" ht="15">
      <c r="A15328"/>
      <c r="B15328"/>
    </row>
    <row r="15329" spans="1:2" ht="15">
      <c r="A15329"/>
      <c r="B15329"/>
    </row>
    <row r="15330" spans="1:2" ht="15">
      <c r="A15330"/>
      <c r="B15330"/>
    </row>
    <row r="15331" spans="1:2" ht="15">
      <c r="A15331"/>
      <c r="B15331"/>
    </row>
    <row r="15332" spans="1:2" ht="15">
      <c r="A15332"/>
      <c r="B15332"/>
    </row>
    <row r="15333" spans="1:2" ht="15">
      <c r="A15333"/>
      <c r="B15333"/>
    </row>
    <row r="15334" spans="1:2" ht="15">
      <c r="A15334"/>
      <c r="B15334"/>
    </row>
    <row r="15335" spans="1:2" ht="15">
      <c r="A15335"/>
      <c r="B15335"/>
    </row>
    <row r="15336" spans="1:2" ht="15">
      <c r="A15336"/>
      <c r="B15336"/>
    </row>
    <row r="15337" spans="1:2" ht="15">
      <c r="A15337"/>
      <c r="B15337"/>
    </row>
    <row r="15338" spans="1:2" ht="15">
      <c r="A15338"/>
      <c r="B15338"/>
    </row>
    <row r="15339" spans="1:2" ht="15">
      <c r="A15339"/>
      <c r="B15339"/>
    </row>
    <row r="15340" spans="1:2" ht="15">
      <c r="A15340"/>
      <c r="B15340"/>
    </row>
    <row r="15341" spans="1:2" ht="15">
      <c r="A15341"/>
      <c r="B15341"/>
    </row>
    <row r="15342" spans="1:2" ht="15">
      <c r="A15342"/>
      <c r="B15342"/>
    </row>
    <row r="15343" spans="1:2" ht="15">
      <c r="A15343"/>
      <c r="B15343"/>
    </row>
    <row r="15344" spans="1:2" ht="15">
      <c r="A15344"/>
      <c r="B15344"/>
    </row>
    <row r="15345" spans="1:2" ht="15">
      <c r="A15345"/>
      <c r="B15345"/>
    </row>
    <row r="15346" spans="1:2" ht="15">
      <c r="A15346"/>
      <c r="B15346"/>
    </row>
    <row r="15347" spans="1:2" ht="15">
      <c r="A15347"/>
      <c r="B15347"/>
    </row>
    <row r="15348" spans="1:2" ht="15">
      <c r="A15348"/>
      <c r="B15348"/>
    </row>
    <row r="15349" spans="1:2" ht="15">
      <c r="A15349"/>
      <c r="B15349"/>
    </row>
    <row r="15350" spans="1:2" ht="15">
      <c r="A15350"/>
      <c r="B15350"/>
    </row>
    <row r="15351" spans="1:2" ht="15">
      <c r="A15351"/>
      <c r="B15351"/>
    </row>
    <row r="15352" spans="1:2" ht="15">
      <c r="A15352"/>
      <c r="B15352"/>
    </row>
    <row r="15353" spans="1:2" ht="15">
      <c r="A15353"/>
      <c r="B15353"/>
    </row>
    <row r="15354" spans="1:2" ht="15">
      <c r="A15354"/>
      <c r="B15354"/>
    </row>
    <row r="15355" spans="1:2" ht="15">
      <c r="A15355"/>
      <c r="B15355"/>
    </row>
    <row r="15356" spans="1:2" ht="15">
      <c r="A15356"/>
      <c r="B15356"/>
    </row>
    <row r="15357" spans="1:2" ht="15">
      <c r="A15357"/>
      <c r="B15357"/>
    </row>
    <row r="15358" spans="1:2" ht="15">
      <c r="A15358"/>
      <c r="B15358"/>
    </row>
    <row r="15359" spans="1:2" ht="15">
      <c r="A15359"/>
      <c r="B15359"/>
    </row>
    <row r="15360" spans="1:2" ht="15">
      <c r="A15360"/>
      <c r="B15360"/>
    </row>
    <row r="15361" spans="1:2" ht="15">
      <c r="A15361"/>
      <c r="B15361"/>
    </row>
    <row r="15362" spans="1:2" ht="15">
      <c r="A15362"/>
      <c r="B15362"/>
    </row>
    <row r="15363" spans="1:2" ht="15">
      <c r="A15363"/>
      <c r="B15363"/>
    </row>
    <row r="15364" spans="1:2" ht="15">
      <c r="A15364"/>
      <c r="B15364"/>
    </row>
    <row r="15365" spans="1:2" ht="15">
      <c r="A15365"/>
      <c r="B15365"/>
    </row>
    <row r="15366" spans="1:2" ht="15">
      <c r="A15366"/>
      <c r="B15366"/>
    </row>
    <row r="15367" spans="1:2" ht="15">
      <c r="A15367"/>
      <c r="B15367"/>
    </row>
    <row r="15368" spans="1:2" ht="15">
      <c r="A15368"/>
      <c r="B15368"/>
    </row>
    <row r="15369" spans="1:2" ht="15">
      <c r="A15369"/>
      <c r="B15369"/>
    </row>
    <row r="15370" spans="1:2" ht="15">
      <c r="A15370"/>
      <c r="B15370"/>
    </row>
    <row r="15371" spans="1:2" ht="15">
      <c r="A15371"/>
      <c r="B15371"/>
    </row>
    <row r="15372" spans="1:2" ht="15">
      <c r="A15372"/>
      <c r="B15372"/>
    </row>
    <row r="15373" spans="1:2" ht="15">
      <c r="A15373"/>
      <c r="B15373"/>
    </row>
    <row r="15374" spans="1:2" ht="15">
      <c r="A15374"/>
      <c r="B15374"/>
    </row>
    <row r="15375" spans="1:2" ht="15">
      <c r="A15375"/>
      <c r="B15375"/>
    </row>
    <row r="15376" spans="1:2" ht="15">
      <c r="A15376"/>
      <c r="B15376"/>
    </row>
    <row r="15377" spans="1:2" ht="15">
      <c r="A15377"/>
      <c r="B15377"/>
    </row>
    <row r="15378" spans="1:2" ht="15">
      <c r="A15378"/>
      <c r="B15378"/>
    </row>
    <row r="15379" spans="1:2" ht="15">
      <c r="A15379"/>
      <c r="B15379"/>
    </row>
    <row r="15380" spans="1:2" ht="15">
      <c r="A15380"/>
      <c r="B15380"/>
    </row>
    <row r="15381" spans="1:2" ht="15">
      <c r="A15381"/>
      <c r="B15381"/>
    </row>
    <row r="15382" spans="1:2" ht="15">
      <c r="A15382"/>
      <c r="B15382"/>
    </row>
    <row r="15383" spans="1:2" ht="15">
      <c r="A15383"/>
      <c r="B15383"/>
    </row>
    <row r="15384" spans="1:2" ht="15">
      <c r="A15384"/>
      <c r="B15384"/>
    </row>
    <row r="15385" spans="1:2" ht="15">
      <c r="A15385"/>
      <c r="B15385"/>
    </row>
    <row r="15386" spans="1:2" ht="15">
      <c r="A15386"/>
      <c r="B15386"/>
    </row>
    <row r="15387" spans="1:2" ht="15">
      <c r="A15387"/>
      <c r="B15387"/>
    </row>
    <row r="15388" spans="1:2" ht="15">
      <c r="A15388"/>
      <c r="B15388"/>
    </row>
    <row r="15389" spans="1:2" ht="15">
      <c r="A15389"/>
      <c r="B15389"/>
    </row>
    <row r="15390" spans="1:2" ht="15">
      <c r="A15390"/>
      <c r="B15390"/>
    </row>
    <row r="15391" spans="1:2" ht="15">
      <c r="A15391"/>
      <c r="B15391"/>
    </row>
    <row r="15392" spans="1:2" ht="15">
      <c r="A15392"/>
      <c r="B15392"/>
    </row>
    <row r="15393" spans="1:2" ht="15">
      <c r="A15393"/>
      <c r="B15393"/>
    </row>
    <row r="15394" spans="1:2" ht="15">
      <c r="A15394"/>
      <c r="B15394"/>
    </row>
    <row r="15395" spans="1:2" ht="15">
      <c r="A15395"/>
      <c r="B15395"/>
    </row>
    <row r="15396" spans="1:2" ht="15">
      <c r="A15396"/>
      <c r="B15396"/>
    </row>
    <row r="15397" spans="1:2" ht="15">
      <c r="A15397"/>
      <c r="B15397"/>
    </row>
    <row r="15398" spans="1:2" ht="15">
      <c r="A15398"/>
      <c r="B15398"/>
    </row>
    <row r="15399" spans="1:2" ht="15">
      <c r="A15399"/>
      <c r="B15399"/>
    </row>
    <row r="15400" spans="1:2" ht="15">
      <c r="A15400"/>
      <c r="B15400"/>
    </row>
    <row r="15401" spans="1:2" ht="15">
      <c r="A15401"/>
      <c r="B15401"/>
    </row>
    <row r="15402" spans="1:2" ht="15">
      <c r="A15402"/>
      <c r="B15402"/>
    </row>
    <row r="15403" spans="1:2" ht="15">
      <c r="A15403"/>
      <c r="B15403"/>
    </row>
    <row r="15404" spans="1:2" ht="15">
      <c r="A15404"/>
      <c r="B15404"/>
    </row>
    <row r="15405" spans="1:2" ht="15">
      <c r="A15405"/>
      <c r="B15405"/>
    </row>
    <row r="15406" spans="1:2" ht="15">
      <c r="A15406"/>
      <c r="B15406"/>
    </row>
    <row r="15407" spans="1:2" ht="15">
      <c r="A15407"/>
      <c r="B15407"/>
    </row>
    <row r="15408" spans="1:2" ht="15">
      <c r="A15408"/>
      <c r="B15408"/>
    </row>
    <row r="15409" spans="1:2" ht="15">
      <c r="A15409"/>
      <c r="B15409"/>
    </row>
    <row r="15410" spans="1:2" ht="15">
      <c r="A15410"/>
      <c r="B15410"/>
    </row>
    <row r="15411" spans="1:2" ht="15">
      <c r="A15411"/>
      <c r="B15411"/>
    </row>
    <row r="15412" spans="1:2" ht="15">
      <c r="A15412"/>
      <c r="B15412"/>
    </row>
    <row r="15413" spans="1:2" ht="15">
      <c r="A15413"/>
      <c r="B15413"/>
    </row>
    <row r="15414" spans="1:2" ht="15">
      <c r="A15414"/>
      <c r="B15414"/>
    </row>
    <row r="15415" spans="1:2" ht="15">
      <c r="A15415"/>
      <c r="B15415"/>
    </row>
    <row r="15416" spans="1:2" ht="15">
      <c r="A15416"/>
      <c r="B15416"/>
    </row>
    <row r="15417" spans="1:2" ht="15">
      <c r="A15417"/>
      <c r="B15417"/>
    </row>
    <row r="15418" spans="1:2" ht="15">
      <c r="A15418"/>
      <c r="B15418"/>
    </row>
    <row r="15419" spans="1:2" ht="15">
      <c r="A15419"/>
      <c r="B15419"/>
    </row>
    <row r="15420" spans="1:2" ht="15">
      <c r="A15420"/>
      <c r="B15420"/>
    </row>
    <row r="15421" spans="1:2" ht="15">
      <c r="A15421"/>
      <c r="B15421"/>
    </row>
    <row r="15422" spans="1:2" ht="15">
      <c r="A15422"/>
      <c r="B15422"/>
    </row>
    <row r="15423" spans="1:2" ht="15">
      <c r="A15423"/>
      <c r="B15423"/>
    </row>
    <row r="15424" spans="1:2" ht="15">
      <c r="A15424"/>
      <c r="B15424"/>
    </row>
    <row r="15425" spans="1:2" ht="15">
      <c r="A15425"/>
      <c r="B15425"/>
    </row>
    <row r="15426" spans="1:2" ht="15">
      <c r="A15426"/>
      <c r="B15426"/>
    </row>
    <row r="15427" spans="1:2" ht="15">
      <c r="A15427"/>
      <c r="B15427"/>
    </row>
    <row r="15428" spans="1:2" ht="15">
      <c r="A15428"/>
      <c r="B15428"/>
    </row>
    <row r="15429" spans="1:2" ht="15">
      <c r="A15429"/>
      <c r="B15429"/>
    </row>
    <row r="15430" spans="1:2" ht="15">
      <c r="A15430"/>
      <c r="B15430"/>
    </row>
    <row r="15431" spans="1:2" ht="15">
      <c r="A15431"/>
      <c r="B15431"/>
    </row>
    <row r="15432" spans="1:2" ht="15">
      <c r="A15432"/>
      <c r="B15432"/>
    </row>
    <row r="15433" spans="1:2" ht="15">
      <c r="A15433"/>
      <c r="B15433"/>
    </row>
    <row r="15434" spans="1:2" ht="15">
      <c r="A15434"/>
      <c r="B15434"/>
    </row>
    <row r="15435" spans="1:2" ht="15">
      <c r="A15435"/>
      <c r="B15435"/>
    </row>
    <row r="15436" spans="1:2" ht="15">
      <c r="A15436"/>
      <c r="B15436"/>
    </row>
    <row r="15437" spans="1:2" ht="15">
      <c r="A15437"/>
      <c r="B15437"/>
    </row>
    <row r="15438" spans="1:2" ht="15">
      <c r="A15438"/>
      <c r="B15438"/>
    </row>
    <row r="15439" spans="1:2" ht="15">
      <c r="A15439"/>
      <c r="B15439"/>
    </row>
    <row r="15440" spans="1:2" ht="15">
      <c r="A15440"/>
      <c r="B15440"/>
    </row>
    <row r="15441" spans="1:2" ht="15">
      <c r="A15441"/>
      <c r="B15441"/>
    </row>
    <row r="15442" spans="1:2" ht="15">
      <c r="A15442"/>
      <c r="B15442"/>
    </row>
    <row r="15443" spans="1:2" ht="15">
      <c r="A15443"/>
      <c r="B15443"/>
    </row>
    <row r="15444" spans="1:2" ht="15">
      <c r="A15444"/>
      <c r="B15444"/>
    </row>
    <row r="15445" spans="1:2" ht="15">
      <c r="A15445"/>
      <c r="B15445"/>
    </row>
    <row r="15446" spans="1:2" ht="15">
      <c r="A15446"/>
      <c r="B15446"/>
    </row>
    <row r="15447" spans="1:2" ht="15">
      <c r="A15447"/>
      <c r="B15447"/>
    </row>
    <row r="15448" spans="1:2" ht="15">
      <c r="A15448"/>
      <c r="B15448"/>
    </row>
    <row r="15449" spans="1:2" ht="15">
      <c r="A15449"/>
      <c r="B15449"/>
    </row>
    <row r="15450" spans="1:2" ht="15">
      <c r="A15450"/>
      <c r="B15450"/>
    </row>
    <row r="15451" spans="1:2" ht="15">
      <c r="A15451"/>
      <c r="B15451"/>
    </row>
    <row r="15452" spans="1:2" ht="15">
      <c r="A15452"/>
      <c r="B15452"/>
    </row>
    <row r="15453" spans="1:2" ht="15">
      <c r="A15453"/>
      <c r="B15453"/>
    </row>
    <row r="15454" spans="1:2" ht="15">
      <c r="A15454"/>
      <c r="B15454"/>
    </row>
    <row r="15455" spans="1:2" ht="15">
      <c r="A15455"/>
      <c r="B15455"/>
    </row>
    <row r="15456" spans="1:2" ht="15">
      <c r="A15456"/>
      <c r="B15456"/>
    </row>
    <row r="15457" spans="1:2" ht="15">
      <c r="A15457"/>
      <c r="B15457"/>
    </row>
    <row r="15458" spans="1:2" ht="15">
      <c r="A15458"/>
      <c r="B15458"/>
    </row>
    <row r="15459" spans="1:2" ht="15">
      <c r="A15459"/>
      <c r="B15459"/>
    </row>
    <row r="15460" spans="1:2" ht="15">
      <c r="A15460"/>
      <c r="B15460"/>
    </row>
    <row r="15461" spans="1:2" ht="15">
      <c r="A15461"/>
      <c r="B15461"/>
    </row>
    <row r="15462" spans="1:2" ht="15">
      <c r="A15462"/>
      <c r="B15462"/>
    </row>
    <row r="15463" spans="1:2" ht="15">
      <c r="A15463"/>
      <c r="B15463"/>
    </row>
    <row r="15464" spans="1:2" ht="15">
      <c r="A15464"/>
      <c r="B15464"/>
    </row>
    <row r="15465" spans="1:2" ht="15">
      <c r="A15465"/>
      <c r="B15465"/>
    </row>
    <row r="15466" spans="1:2" ht="15">
      <c r="A15466"/>
      <c r="B15466"/>
    </row>
    <row r="15467" spans="1:2" ht="15">
      <c r="A15467"/>
      <c r="B15467"/>
    </row>
    <row r="15468" spans="1:2" ht="15">
      <c r="A15468"/>
      <c r="B15468"/>
    </row>
    <row r="15469" spans="1:2" ht="15">
      <c r="A15469"/>
      <c r="B15469"/>
    </row>
    <row r="15470" spans="1:2" ht="15">
      <c r="A15470"/>
      <c r="B15470"/>
    </row>
    <row r="15471" spans="1:2" ht="15">
      <c r="A15471"/>
      <c r="B15471"/>
    </row>
    <row r="15472" spans="1:2" ht="15">
      <c r="A15472"/>
      <c r="B15472"/>
    </row>
    <row r="15473" spans="1:2" ht="15">
      <c r="A15473"/>
      <c r="B15473"/>
    </row>
    <row r="15474" spans="1:2" ht="15">
      <c r="A15474"/>
      <c r="B15474"/>
    </row>
    <row r="15475" spans="1:2" ht="15">
      <c r="A15475"/>
      <c r="B15475"/>
    </row>
    <row r="15476" spans="1:2" ht="15">
      <c r="A15476"/>
      <c r="B15476"/>
    </row>
    <row r="15477" spans="1:2" ht="15">
      <c r="A15477"/>
      <c r="B15477"/>
    </row>
    <row r="15478" spans="1:2" ht="15">
      <c r="A15478"/>
      <c r="B15478"/>
    </row>
    <row r="15479" spans="1:2" ht="15">
      <c r="A15479"/>
      <c r="B15479"/>
    </row>
    <row r="15480" spans="1:2" ht="15">
      <c r="A15480"/>
      <c r="B15480"/>
    </row>
    <row r="15481" spans="1:2" ht="15">
      <c r="A15481"/>
      <c r="B15481"/>
    </row>
    <row r="15482" spans="1:2" ht="15">
      <c r="A15482"/>
      <c r="B15482"/>
    </row>
    <row r="15483" spans="1:2" ht="15">
      <c r="A15483"/>
      <c r="B15483"/>
    </row>
    <row r="15484" spans="1:2" ht="15">
      <c r="A15484"/>
      <c r="B15484"/>
    </row>
    <row r="15485" spans="1:2" ht="15">
      <c r="A15485"/>
      <c r="B15485"/>
    </row>
    <row r="15486" spans="1:2" ht="15">
      <c r="A15486"/>
      <c r="B15486"/>
    </row>
    <row r="15487" spans="1:2" ht="15">
      <c r="A15487"/>
      <c r="B15487"/>
    </row>
    <row r="15488" spans="1:2" ht="15">
      <c r="A15488"/>
      <c r="B15488"/>
    </row>
    <row r="15489" spans="1:2" ht="15">
      <c r="A15489"/>
      <c r="B15489"/>
    </row>
    <row r="15490" spans="1:2" ht="15">
      <c r="A15490"/>
      <c r="B15490"/>
    </row>
    <row r="15491" spans="1:2" ht="15">
      <c r="A15491"/>
      <c r="B15491"/>
    </row>
    <row r="15492" spans="1:2" ht="15">
      <c r="A15492"/>
      <c r="B15492"/>
    </row>
    <row r="15493" spans="1:2" ht="15">
      <c r="A15493"/>
      <c r="B15493"/>
    </row>
    <row r="15494" spans="1:2" ht="15">
      <c r="A15494"/>
      <c r="B15494"/>
    </row>
    <row r="15495" spans="1:2" ht="15">
      <c r="A15495"/>
      <c r="B15495"/>
    </row>
    <row r="15496" spans="1:2" ht="15">
      <c r="A15496"/>
      <c r="B15496"/>
    </row>
    <row r="15497" spans="1:2" ht="15">
      <c r="A15497"/>
      <c r="B15497"/>
    </row>
    <row r="15498" spans="1:2" ht="15">
      <c r="A15498"/>
      <c r="B15498"/>
    </row>
    <row r="15499" spans="1:2" ht="15">
      <c r="A15499"/>
      <c r="B15499"/>
    </row>
    <row r="15500" spans="1:2" ht="15">
      <c r="A15500"/>
      <c r="B15500"/>
    </row>
    <row r="15501" spans="1:2" ht="15">
      <c r="A15501"/>
      <c r="B15501"/>
    </row>
    <row r="15502" spans="1:2" ht="15">
      <c r="A15502"/>
      <c r="B15502"/>
    </row>
    <row r="15503" spans="1:2" ht="15">
      <c r="A15503"/>
      <c r="B15503"/>
    </row>
    <row r="15504" spans="1:2" ht="15">
      <c r="A15504"/>
      <c r="B15504"/>
    </row>
    <row r="15505" spans="1:2" ht="15">
      <c r="A15505"/>
      <c r="B15505"/>
    </row>
    <row r="15506" spans="1:2" ht="15">
      <c r="A15506"/>
      <c r="B15506"/>
    </row>
    <row r="15507" spans="1:2" ht="15">
      <c r="A15507"/>
      <c r="B15507"/>
    </row>
    <row r="15508" spans="1:2" ht="15">
      <c r="A15508"/>
      <c r="B15508"/>
    </row>
    <row r="15509" spans="1:2" ht="15">
      <c r="A15509"/>
      <c r="B15509"/>
    </row>
    <row r="15510" spans="1:2" ht="15">
      <c r="A15510"/>
      <c r="B15510"/>
    </row>
    <row r="15511" spans="1:2" ht="15">
      <c r="A15511"/>
      <c r="B15511"/>
    </row>
    <row r="15512" spans="1:2" ht="15">
      <c r="A15512"/>
      <c r="B15512"/>
    </row>
    <row r="15513" spans="1:2" ht="15">
      <c r="A15513"/>
      <c r="B15513"/>
    </row>
    <row r="15514" spans="1:2" ht="15">
      <c r="A15514"/>
      <c r="B15514"/>
    </row>
    <row r="15515" spans="1:2" ht="15">
      <c r="A15515"/>
      <c r="B15515"/>
    </row>
    <row r="15516" spans="1:2" ht="15">
      <c r="A15516"/>
      <c r="B15516"/>
    </row>
    <row r="15517" spans="1:2" ht="15">
      <c r="A15517"/>
      <c r="B15517"/>
    </row>
    <row r="15518" spans="1:2" ht="15">
      <c r="A15518"/>
      <c r="B15518"/>
    </row>
    <row r="15519" spans="1:2" ht="15">
      <c r="A15519"/>
      <c r="B15519"/>
    </row>
    <row r="15520" spans="1:2" ht="15">
      <c r="A15520"/>
      <c r="B15520"/>
    </row>
    <row r="15521" spans="1:2" ht="15">
      <c r="A15521"/>
      <c r="B15521"/>
    </row>
    <row r="15522" spans="1:2" ht="15">
      <c r="A15522"/>
      <c r="B15522"/>
    </row>
    <row r="15523" spans="1:2" ht="15">
      <c r="A15523"/>
      <c r="B15523"/>
    </row>
    <row r="15524" spans="1:2" ht="15">
      <c r="A15524"/>
      <c r="B15524"/>
    </row>
    <row r="15525" spans="1:2" ht="15">
      <c r="A15525"/>
      <c r="B15525"/>
    </row>
    <row r="15526" spans="1:2" ht="15">
      <c r="A15526"/>
      <c r="B15526"/>
    </row>
    <row r="15527" spans="1:2" ht="15">
      <c r="A15527"/>
      <c r="B15527"/>
    </row>
    <row r="15528" spans="1:2" ht="15">
      <c r="A15528"/>
      <c r="B15528"/>
    </row>
    <row r="15529" spans="1:2" ht="15">
      <c r="A15529"/>
      <c r="B15529"/>
    </row>
    <row r="15530" spans="1:2" ht="15">
      <c r="A15530"/>
      <c r="B15530"/>
    </row>
    <row r="15531" spans="1:2" ht="15">
      <c r="A15531"/>
      <c r="B15531"/>
    </row>
    <row r="15532" spans="1:2" ht="15">
      <c r="A15532"/>
      <c r="B15532"/>
    </row>
    <row r="15533" spans="1:2" ht="15">
      <c r="A15533"/>
      <c r="B15533"/>
    </row>
    <row r="15534" spans="1:2" ht="15">
      <c r="A15534"/>
      <c r="B15534"/>
    </row>
    <row r="15535" spans="1:2" ht="15">
      <c r="A15535"/>
      <c r="B15535"/>
    </row>
    <row r="15536" spans="1:2" ht="15">
      <c r="A15536"/>
      <c r="B15536"/>
    </row>
    <row r="15537" spans="1:2" ht="15">
      <c r="A15537"/>
      <c r="B15537"/>
    </row>
    <row r="15538" spans="1:2" ht="15">
      <c r="A15538"/>
      <c r="B15538"/>
    </row>
    <row r="15539" spans="1:2" ht="15">
      <c r="A15539"/>
      <c r="B15539"/>
    </row>
    <row r="15540" spans="1:2" ht="15">
      <c r="A15540"/>
      <c r="B15540"/>
    </row>
    <row r="15541" spans="1:2" ht="15">
      <c r="A15541"/>
      <c r="B15541"/>
    </row>
    <row r="15542" spans="1:2" ht="15">
      <c r="A15542"/>
      <c r="B15542"/>
    </row>
    <row r="15543" spans="1:2" ht="15">
      <c r="A15543"/>
      <c r="B15543"/>
    </row>
    <row r="15544" spans="1:2" ht="15">
      <c r="A15544"/>
      <c r="B15544"/>
    </row>
    <row r="15545" spans="1:2" ht="15">
      <c r="A15545"/>
      <c r="B15545"/>
    </row>
    <row r="15546" spans="1:2" ht="15">
      <c r="A15546"/>
      <c r="B15546"/>
    </row>
    <row r="15547" spans="1:2" ht="15">
      <c r="A15547"/>
      <c r="B15547"/>
    </row>
    <row r="15548" spans="1:2" ht="15">
      <c r="A15548"/>
      <c r="B15548"/>
    </row>
    <row r="15549" spans="1:2" ht="15">
      <c r="A15549"/>
      <c r="B15549"/>
    </row>
    <row r="15550" spans="1:2" ht="15">
      <c r="A15550"/>
      <c r="B15550"/>
    </row>
    <row r="15551" spans="1:2" ht="15">
      <c r="A15551"/>
      <c r="B15551"/>
    </row>
    <row r="15552" spans="1:2" ht="15">
      <c r="A15552"/>
      <c r="B15552"/>
    </row>
    <row r="15553" spans="1:2" ht="15">
      <c r="A15553"/>
      <c r="B15553"/>
    </row>
    <row r="15554" spans="1:2" ht="15">
      <c r="A15554"/>
      <c r="B15554"/>
    </row>
    <row r="15555" spans="1:2" ht="15">
      <c r="A15555"/>
      <c r="B15555"/>
    </row>
    <row r="15556" spans="1:2" ht="15">
      <c r="A15556"/>
      <c r="B15556"/>
    </row>
    <row r="15557" spans="1:2" ht="15">
      <c r="A15557"/>
      <c r="B15557"/>
    </row>
    <row r="15558" spans="1:2" ht="15">
      <c r="A15558"/>
      <c r="B15558"/>
    </row>
    <row r="15559" spans="1:2" ht="15">
      <c r="A15559"/>
      <c r="B15559"/>
    </row>
    <row r="15560" spans="1:2" ht="15">
      <c r="A15560"/>
      <c r="B15560"/>
    </row>
    <row r="15561" spans="1:2" ht="15">
      <c r="A15561"/>
      <c r="B15561"/>
    </row>
    <row r="15562" spans="1:2" ht="15">
      <c r="A15562"/>
      <c r="B15562"/>
    </row>
    <row r="15563" spans="1:2" ht="15">
      <c r="A15563"/>
      <c r="B15563"/>
    </row>
    <row r="15564" spans="1:2" ht="15">
      <c r="A15564"/>
      <c r="B15564"/>
    </row>
    <row r="15565" spans="1:2" ht="15">
      <c r="A15565"/>
      <c r="B15565"/>
    </row>
    <row r="15566" spans="1:2" ht="15">
      <c r="A15566"/>
      <c r="B15566"/>
    </row>
    <row r="15567" spans="1:2" ht="15">
      <c r="A15567"/>
      <c r="B15567"/>
    </row>
    <row r="15568" spans="1:2" ht="15">
      <c r="A15568"/>
      <c r="B15568"/>
    </row>
    <row r="15569" spans="1:2" ht="15">
      <c r="A15569"/>
      <c r="B15569"/>
    </row>
    <row r="15570" spans="1:2" ht="15">
      <c r="A15570"/>
      <c r="B15570"/>
    </row>
    <row r="15571" spans="1:2" ht="15">
      <c r="A15571"/>
      <c r="B15571"/>
    </row>
    <row r="15572" spans="1:2" ht="15">
      <c r="A15572"/>
      <c r="B15572"/>
    </row>
    <row r="15573" spans="1:2" ht="15">
      <c r="A15573"/>
      <c r="B15573"/>
    </row>
    <row r="15574" spans="1:2" ht="15">
      <c r="A15574"/>
      <c r="B15574"/>
    </row>
    <row r="15575" spans="1:2" ht="15">
      <c r="A15575"/>
      <c r="B15575"/>
    </row>
    <row r="15576" spans="1:2" ht="15">
      <c r="A15576"/>
      <c r="B15576"/>
    </row>
    <row r="15577" spans="1:2" ht="15">
      <c r="A15577"/>
      <c r="B15577"/>
    </row>
    <row r="15578" spans="1:2" ht="15">
      <c r="A15578"/>
      <c r="B15578"/>
    </row>
    <row r="15579" spans="1:2" ht="15">
      <c r="A15579"/>
      <c r="B15579"/>
    </row>
    <row r="15580" spans="1:2" ht="15">
      <c r="A15580"/>
      <c r="B15580"/>
    </row>
    <row r="15581" spans="1:2" ht="15">
      <c r="A15581"/>
      <c r="B15581"/>
    </row>
    <row r="15582" spans="1:2" ht="15">
      <c r="A15582"/>
      <c r="B15582"/>
    </row>
    <row r="15583" spans="1:2" ht="15">
      <c r="A15583"/>
      <c r="B15583"/>
    </row>
    <row r="15584" spans="1:2" ht="15">
      <c r="A15584"/>
      <c r="B15584"/>
    </row>
    <row r="15585" spans="1:2" ht="15">
      <c r="A15585"/>
      <c r="B15585"/>
    </row>
    <row r="15586" spans="1:2" ht="15">
      <c r="A15586"/>
      <c r="B15586"/>
    </row>
    <row r="15587" spans="1:2" ht="15">
      <c r="A15587"/>
      <c r="B15587"/>
    </row>
    <row r="15588" spans="1:2" ht="15">
      <c r="A15588"/>
      <c r="B15588"/>
    </row>
    <row r="15589" spans="1:2" ht="15">
      <c r="A15589"/>
      <c r="B15589"/>
    </row>
    <row r="15590" spans="1:2" ht="15">
      <c r="A15590"/>
      <c r="B15590"/>
    </row>
    <row r="15591" spans="1:2" ht="15">
      <c r="A15591"/>
      <c r="B15591"/>
    </row>
    <row r="15592" spans="1:2" ht="15">
      <c r="A15592"/>
      <c r="B15592"/>
    </row>
    <row r="15593" spans="1:2" ht="15">
      <c r="A15593"/>
      <c r="B15593"/>
    </row>
    <row r="15594" spans="1:2" ht="15">
      <c r="A15594"/>
      <c r="B15594"/>
    </row>
    <row r="15595" spans="1:2" ht="15">
      <c r="A15595"/>
      <c r="B15595"/>
    </row>
    <row r="15596" spans="1:2" ht="15">
      <c r="A15596"/>
      <c r="B15596"/>
    </row>
    <row r="15597" spans="1:2" ht="15">
      <c r="A15597"/>
      <c r="B15597"/>
    </row>
    <row r="15598" spans="1:2" ht="15">
      <c r="A15598"/>
      <c r="B15598"/>
    </row>
    <row r="15599" spans="1:2" ht="15">
      <c r="A15599"/>
      <c r="B15599"/>
    </row>
    <row r="15600" spans="1:2" ht="15">
      <c r="A15600"/>
      <c r="B15600"/>
    </row>
    <row r="15601" spans="1:2" ht="15">
      <c r="A15601"/>
      <c r="B15601"/>
    </row>
    <row r="15602" spans="1:2" ht="15">
      <c r="A15602"/>
      <c r="B15602"/>
    </row>
    <row r="15603" spans="1:2" ht="15">
      <c r="A15603"/>
      <c r="B15603"/>
    </row>
    <row r="15604" spans="1:2" ht="15">
      <c r="A15604"/>
      <c r="B15604"/>
    </row>
    <row r="15605" spans="1:2" ht="15">
      <c r="A15605"/>
      <c r="B15605"/>
    </row>
    <row r="15606" spans="1:2" ht="15">
      <c r="A15606"/>
      <c r="B15606"/>
    </row>
    <row r="15607" spans="1:2" ht="15">
      <c r="A15607"/>
      <c r="B15607"/>
    </row>
    <row r="15608" spans="1:2" ht="15">
      <c r="A15608"/>
      <c r="B15608"/>
    </row>
    <row r="15609" spans="1:2" ht="15">
      <c r="A15609"/>
      <c r="B15609"/>
    </row>
    <row r="15610" spans="1:2" ht="15">
      <c r="A15610"/>
      <c r="B15610"/>
    </row>
    <row r="15611" spans="1:2" ht="15">
      <c r="A15611"/>
      <c r="B15611"/>
    </row>
    <row r="15612" spans="1:2" ht="15">
      <c r="A15612"/>
      <c r="B15612"/>
    </row>
    <row r="15613" spans="1:2" ht="15">
      <c r="A15613"/>
      <c r="B15613"/>
    </row>
    <row r="15614" spans="1:2" ht="15">
      <c r="A15614"/>
      <c r="B15614"/>
    </row>
    <row r="15615" spans="1:2" ht="15">
      <c r="A15615"/>
      <c r="B15615"/>
    </row>
    <row r="15616" spans="1:2" ht="15">
      <c r="A15616"/>
      <c r="B15616"/>
    </row>
    <row r="15617" spans="1:2" ht="15">
      <c r="A15617"/>
      <c r="B15617"/>
    </row>
    <row r="15618" spans="1:2" ht="15">
      <c r="A15618"/>
      <c r="B15618"/>
    </row>
    <row r="15619" spans="1:2" ht="15">
      <c r="A15619"/>
      <c r="B15619"/>
    </row>
    <row r="15620" spans="1:2" ht="15">
      <c r="A15620"/>
      <c r="B15620"/>
    </row>
    <row r="15621" spans="1:2" ht="15">
      <c r="A15621"/>
      <c r="B15621"/>
    </row>
    <row r="15622" spans="1:2" ht="15">
      <c r="A15622"/>
      <c r="B15622"/>
    </row>
    <row r="15623" spans="1:2" ht="15">
      <c r="A15623"/>
      <c r="B15623"/>
    </row>
    <row r="15624" spans="1:2" ht="15">
      <c r="A15624"/>
      <c r="B15624"/>
    </row>
    <row r="15625" spans="1:2" ht="15">
      <c r="A15625"/>
      <c r="B15625"/>
    </row>
    <row r="15626" spans="1:2" ht="15">
      <c r="A15626"/>
      <c r="B15626"/>
    </row>
    <row r="15627" spans="1:2" ht="15">
      <c r="A15627"/>
      <c r="B15627"/>
    </row>
    <row r="15628" spans="1:2" ht="15">
      <c r="A15628"/>
      <c r="B15628"/>
    </row>
    <row r="15629" spans="1:2" ht="15">
      <c r="A15629"/>
      <c r="B15629"/>
    </row>
    <row r="15630" spans="1:2" ht="15">
      <c r="A15630"/>
      <c r="B15630"/>
    </row>
    <row r="15631" spans="1:2" ht="15">
      <c r="A15631"/>
      <c r="B15631"/>
    </row>
    <row r="15632" spans="1:2" ht="15">
      <c r="A15632"/>
      <c r="B15632"/>
    </row>
    <row r="15633" spans="1:2" ht="15">
      <c r="A15633"/>
      <c r="B15633"/>
    </row>
    <row r="15634" spans="1:2" ht="15">
      <c r="A15634"/>
      <c r="B15634"/>
    </row>
    <row r="15635" spans="1:2" ht="15">
      <c r="A15635"/>
      <c r="B15635"/>
    </row>
    <row r="15636" spans="1:2" ht="15">
      <c r="A15636"/>
      <c r="B15636"/>
    </row>
    <row r="15637" spans="1:2" ht="15">
      <c r="A15637"/>
      <c r="B15637"/>
    </row>
    <row r="15638" spans="1:2" ht="15">
      <c r="A15638"/>
      <c r="B15638"/>
    </row>
    <row r="15639" spans="1:2" ht="15">
      <c r="A15639"/>
      <c r="B15639"/>
    </row>
    <row r="15640" spans="1:2" ht="15">
      <c r="A15640"/>
      <c r="B15640"/>
    </row>
    <row r="15641" spans="1:2" ht="15">
      <c r="A15641"/>
      <c r="B15641"/>
    </row>
    <row r="15642" spans="1:2" ht="15">
      <c r="A15642"/>
      <c r="B15642"/>
    </row>
    <row r="15643" spans="1:2" ht="15">
      <c r="A15643"/>
      <c r="B15643"/>
    </row>
    <row r="15644" spans="1:2" ht="15">
      <c r="A15644"/>
      <c r="B15644"/>
    </row>
    <row r="15645" spans="1:2" ht="15">
      <c r="A15645"/>
      <c r="B15645"/>
    </row>
    <row r="15646" spans="1:2" ht="15">
      <c r="A15646"/>
      <c r="B15646"/>
    </row>
    <row r="15647" spans="1:2" ht="15">
      <c r="A15647"/>
      <c r="B15647"/>
    </row>
    <row r="15648" spans="1:2" ht="15">
      <c r="A15648"/>
      <c r="B15648"/>
    </row>
    <row r="15649" spans="1:2" ht="15">
      <c r="A15649"/>
      <c r="B15649"/>
    </row>
    <row r="15650" spans="1:2" ht="15">
      <c r="A15650"/>
      <c r="B15650"/>
    </row>
    <row r="15651" spans="1:2" ht="15">
      <c r="A15651"/>
      <c r="B15651"/>
    </row>
    <row r="15652" spans="1:2" ht="15">
      <c r="A15652"/>
      <c r="B15652"/>
    </row>
    <row r="15653" spans="1:2" ht="15">
      <c r="A15653"/>
      <c r="B15653"/>
    </row>
    <row r="15654" spans="1:2" ht="15">
      <c r="A15654"/>
      <c r="B15654"/>
    </row>
    <row r="15655" spans="1:2" ht="15">
      <c r="A15655"/>
      <c r="B15655"/>
    </row>
    <row r="15656" spans="1:2" ht="15">
      <c r="A15656"/>
      <c r="B15656"/>
    </row>
    <row r="15657" spans="1:2" ht="15">
      <c r="A15657"/>
      <c r="B15657"/>
    </row>
    <row r="15658" spans="1:2" ht="15">
      <c r="A15658"/>
      <c r="B15658"/>
    </row>
    <row r="15659" spans="1:2" ht="15">
      <c r="A15659"/>
      <c r="B15659"/>
    </row>
    <row r="15660" spans="1:2" ht="15">
      <c r="A15660"/>
      <c r="B15660"/>
    </row>
    <row r="15661" spans="1:2" ht="15">
      <c r="A15661"/>
      <c r="B15661"/>
    </row>
    <row r="15662" spans="1:2" ht="15">
      <c r="A15662"/>
      <c r="B15662"/>
    </row>
    <row r="15663" spans="1:2" ht="15">
      <c r="A15663"/>
      <c r="B15663"/>
    </row>
    <row r="15664" spans="1:2" ht="15">
      <c r="A15664"/>
      <c r="B15664"/>
    </row>
    <row r="15665" spans="1:2" ht="15">
      <c r="A15665"/>
      <c r="B15665"/>
    </row>
    <row r="15666" spans="1:2" ht="15">
      <c r="A15666"/>
      <c r="B15666"/>
    </row>
    <row r="15667" spans="1:2" ht="15">
      <c r="A15667"/>
      <c r="B15667"/>
    </row>
    <row r="15668" spans="1:2" ht="15">
      <c r="A15668"/>
      <c r="B15668"/>
    </row>
    <row r="15669" spans="1:2" ht="15">
      <c r="A15669"/>
      <c r="B15669"/>
    </row>
    <row r="15670" spans="1:2" ht="15">
      <c r="A15670"/>
      <c r="B15670"/>
    </row>
    <row r="15671" spans="1:2" ht="15">
      <c r="A15671"/>
      <c r="B15671"/>
    </row>
    <row r="15672" spans="1:2" ht="15">
      <c r="A15672"/>
      <c r="B15672"/>
    </row>
    <row r="15673" spans="1:2" ht="15">
      <c r="A15673"/>
      <c r="B15673"/>
    </row>
    <row r="15674" spans="1:2" ht="15">
      <c r="A15674"/>
      <c r="B15674"/>
    </row>
    <row r="15675" spans="1:2" ht="15">
      <c r="A15675"/>
      <c r="B15675"/>
    </row>
    <row r="15676" spans="1:2" ht="15">
      <c r="A15676"/>
      <c r="B15676"/>
    </row>
    <row r="15677" spans="1:2" ht="15">
      <c r="A15677"/>
      <c r="B15677"/>
    </row>
    <row r="15678" spans="1:2" ht="15">
      <c r="A15678"/>
      <c r="B15678"/>
    </row>
    <row r="15679" spans="1:2" ht="15">
      <c r="A15679"/>
      <c r="B15679"/>
    </row>
    <row r="15680" spans="1:2" ht="15">
      <c r="A15680"/>
      <c r="B15680"/>
    </row>
    <row r="15681" spans="1:2" ht="15">
      <c r="A15681"/>
      <c r="B15681"/>
    </row>
    <row r="15682" spans="1:2" ht="15">
      <c r="A15682"/>
      <c r="B15682"/>
    </row>
    <row r="15683" spans="1:2" ht="15">
      <c r="A15683"/>
      <c r="B15683"/>
    </row>
    <row r="15684" spans="1:2" ht="15">
      <c r="A15684"/>
      <c r="B15684"/>
    </row>
    <row r="15685" spans="1:2" ht="15">
      <c r="A15685"/>
      <c r="B15685"/>
    </row>
    <row r="15686" spans="1:2" ht="15">
      <c r="A15686"/>
      <c r="B15686"/>
    </row>
    <row r="15687" spans="1:2" ht="15">
      <c r="A15687"/>
      <c r="B15687"/>
    </row>
    <row r="15688" spans="1:2" ht="15">
      <c r="A15688"/>
      <c r="B15688"/>
    </row>
    <row r="15689" spans="1:2" ht="15">
      <c r="A15689"/>
      <c r="B15689"/>
    </row>
    <row r="15690" spans="1:2" ht="15">
      <c r="A15690"/>
      <c r="B15690"/>
    </row>
    <row r="15691" spans="1:2" ht="15">
      <c r="A15691"/>
      <c r="B15691"/>
    </row>
    <row r="15692" spans="1:2" ht="15">
      <c r="A15692"/>
      <c r="B15692"/>
    </row>
    <row r="15693" spans="1:2" ht="15">
      <c r="A15693"/>
      <c r="B15693"/>
    </row>
    <row r="15694" spans="1:2" ht="15">
      <c r="A15694"/>
      <c r="B15694"/>
    </row>
    <row r="15695" spans="1:2" ht="15">
      <c r="A15695"/>
      <c r="B15695"/>
    </row>
    <row r="15696" spans="1:2" ht="15">
      <c r="A15696"/>
      <c r="B15696"/>
    </row>
    <row r="15697" spans="1:2" ht="15">
      <c r="A15697"/>
      <c r="B15697"/>
    </row>
    <row r="15698" spans="1:2" ht="15">
      <c r="A15698"/>
      <c r="B15698"/>
    </row>
    <row r="15699" spans="1:2" ht="15">
      <c r="A15699"/>
      <c r="B15699"/>
    </row>
    <row r="15700" spans="1:2" ht="15">
      <c r="A15700"/>
      <c r="B15700"/>
    </row>
    <row r="15701" spans="1:2" ht="15">
      <c r="A15701"/>
      <c r="B15701"/>
    </row>
    <row r="15702" spans="1:2" ht="15">
      <c r="A15702"/>
      <c r="B15702"/>
    </row>
    <row r="15703" spans="1:2" ht="15">
      <c r="A15703"/>
      <c r="B15703"/>
    </row>
    <row r="15704" spans="1:2" ht="15">
      <c r="A15704"/>
      <c r="B15704"/>
    </row>
    <row r="15705" spans="1:2" ht="15">
      <c r="A15705"/>
      <c r="B15705"/>
    </row>
    <row r="15706" spans="1:2" ht="15">
      <c r="A15706"/>
      <c r="B15706"/>
    </row>
    <row r="15707" spans="1:2" ht="15">
      <c r="A15707"/>
      <c r="B15707"/>
    </row>
    <row r="15708" spans="1:2" ht="15">
      <c r="A15708"/>
      <c r="B15708"/>
    </row>
    <row r="15709" spans="1:2" ht="15">
      <c r="A15709"/>
      <c r="B15709"/>
    </row>
    <row r="15710" spans="1:2" ht="15">
      <c r="A15710"/>
      <c r="B15710"/>
    </row>
    <row r="15711" spans="1:2" ht="15">
      <c r="A15711"/>
      <c r="B15711"/>
    </row>
    <row r="15712" spans="1:2" ht="15">
      <c r="A15712"/>
      <c r="B15712"/>
    </row>
    <row r="15713" spans="1:2" ht="15">
      <c r="A15713"/>
      <c r="B15713"/>
    </row>
    <row r="15714" spans="1:2" ht="15">
      <c r="A15714"/>
      <c r="B15714"/>
    </row>
    <row r="15715" spans="1:2" ht="15">
      <c r="A15715"/>
      <c r="B15715"/>
    </row>
    <row r="15716" spans="1:2" ht="15">
      <c r="A15716"/>
      <c r="B15716"/>
    </row>
    <row r="15717" spans="1:2" ht="15">
      <c r="A15717"/>
      <c r="B15717"/>
    </row>
    <row r="15718" spans="1:2" ht="15">
      <c r="A15718"/>
      <c r="B15718"/>
    </row>
    <row r="15719" spans="1:2" ht="15">
      <c r="A15719"/>
      <c r="B15719"/>
    </row>
    <row r="15720" spans="1:2" ht="15">
      <c r="A15720"/>
      <c r="B15720"/>
    </row>
    <row r="15721" spans="1:2" ht="15">
      <c r="A15721"/>
      <c r="B15721"/>
    </row>
    <row r="15722" spans="1:2" ht="15">
      <c r="A15722"/>
      <c r="B15722"/>
    </row>
    <row r="15723" spans="1:2" ht="15">
      <c r="A15723"/>
      <c r="B15723"/>
    </row>
    <row r="15724" spans="1:2" ht="15">
      <c r="A15724"/>
      <c r="B15724"/>
    </row>
    <row r="15725" spans="1:2" ht="15">
      <c r="A15725"/>
      <c r="B15725"/>
    </row>
    <row r="15726" spans="1:2" ht="15">
      <c r="A15726"/>
      <c r="B15726"/>
    </row>
    <row r="15727" spans="1:2" ht="15">
      <c r="A15727"/>
      <c r="B15727"/>
    </row>
    <row r="15728" spans="1:2" ht="15">
      <c r="A15728"/>
      <c r="B15728"/>
    </row>
    <row r="15729" spans="1:2" ht="15">
      <c r="A15729"/>
      <c r="B15729"/>
    </row>
    <row r="15730" spans="1:2" ht="15">
      <c r="A15730"/>
      <c r="B15730"/>
    </row>
    <row r="15731" spans="1:2" ht="15">
      <c r="A15731"/>
      <c r="B15731"/>
    </row>
    <row r="15732" spans="1:2" ht="15">
      <c r="A15732"/>
      <c r="B15732"/>
    </row>
    <row r="15733" spans="1:2" ht="15">
      <c r="A15733"/>
      <c r="B15733"/>
    </row>
    <row r="15734" spans="1:2" ht="15">
      <c r="A15734"/>
      <c r="B15734"/>
    </row>
    <row r="15735" spans="1:2" ht="15">
      <c r="A15735"/>
      <c r="B15735"/>
    </row>
    <row r="15736" spans="1:2" ht="15">
      <c r="A15736"/>
      <c r="B15736"/>
    </row>
    <row r="15737" spans="1:2" ht="15">
      <c r="A15737"/>
      <c r="B15737"/>
    </row>
    <row r="15738" spans="1:2" ht="15">
      <c r="A15738"/>
      <c r="B15738"/>
    </row>
    <row r="15739" spans="1:2" ht="15">
      <c r="A15739"/>
      <c r="B15739"/>
    </row>
    <row r="15740" spans="1:2" ht="15">
      <c r="A15740"/>
      <c r="B15740"/>
    </row>
    <row r="15741" spans="1:2" ht="15">
      <c r="A15741"/>
      <c r="B15741"/>
    </row>
    <row r="15742" spans="1:2" ht="15">
      <c r="A15742"/>
      <c r="B15742"/>
    </row>
    <row r="15743" spans="1:2" ht="15">
      <c r="A15743"/>
      <c r="B15743"/>
    </row>
    <row r="15744" spans="1:2" ht="15">
      <c r="A15744"/>
      <c r="B15744"/>
    </row>
    <row r="15745" spans="1:2" ht="15">
      <c r="A15745"/>
      <c r="B15745"/>
    </row>
    <row r="15746" spans="1:2" ht="15">
      <c r="A15746"/>
      <c r="B15746"/>
    </row>
    <row r="15747" spans="1:2" ht="15">
      <c r="A15747"/>
      <c r="B15747"/>
    </row>
    <row r="15748" spans="1:2" ht="15">
      <c r="A15748"/>
      <c r="B15748"/>
    </row>
    <row r="15749" spans="1:2" ht="15">
      <c r="A15749"/>
      <c r="B15749"/>
    </row>
    <row r="15750" spans="1:2" ht="15">
      <c r="A15750"/>
      <c r="B15750"/>
    </row>
    <row r="15751" spans="1:2" ht="15">
      <c r="A15751"/>
      <c r="B15751"/>
    </row>
    <row r="15752" spans="1:2" ht="15">
      <c r="A15752"/>
      <c r="B15752"/>
    </row>
    <row r="15753" spans="1:2" ht="15">
      <c r="A15753"/>
      <c r="B15753"/>
    </row>
    <row r="15754" spans="1:2" ht="15">
      <c r="A15754"/>
      <c r="B15754"/>
    </row>
    <row r="15755" spans="1:2" ht="15">
      <c r="A15755"/>
      <c r="B15755"/>
    </row>
    <row r="15756" spans="1:2" ht="15">
      <c r="A15756"/>
      <c r="B15756"/>
    </row>
    <row r="15757" spans="1:2" ht="15">
      <c r="A15757"/>
      <c r="B15757"/>
    </row>
    <row r="15758" spans="1:2" ht="15">
      <c r="A15758"/>
      <c r="B15758"/>
    </row>
    <row r="15759" spans="1:2" ht="15">
      <c r="A15759"/>
      <c r="B15759"/>
    </row>
    <row r="15760" spans="1:2" ht="15">
      <c r="A15760"/>
      <c r="B15760"/>
    </row>
    <row r="15761" spans="1:2" ht="15">
      <c r="A15761"/>
      <c r="B15761"/>
    </row>
    <row r="15762" spans="1:2" ht="15">
      <c r="A15762"/>
      <c r="B15762"/>
    </row>
    <row r="15763" spans="1:2" ht="15">
      <c r="A15763"/>
      <c r="B15763"/>
    </row>
    <row r="15764" spans="1:2" ht="15">
      <c r="A15764"/>
      <c r="B15764"/>
    </row>
    <row r="15765" spans="1:2" ht="15">
      <c r="A15765"/>
      <c r="B15765"/>
    </row>
    <row r="15766" spans="1:2" ht="15">
      <c r="A15766"/>
      <c r="B15766"/>
    </row>
    <row r="15767" spans="1:2" ht="15">
      <c r="A15767"/>
      <c r="B15767"/>
    </row>
    <row r="15768" spans="1:2" ht="15">
      <c r="A15768"/>
      <c r="B15768"/>
    </row>
    <row r="15769" spans="1:2" ht="15">
      <c r="A15769"/>
      <c r="B15769"/>
    </row>
    <row r="15770" spans="1:2" ht="15">
      <c r="A15770"/>
      <c r="B15770"/>
    </row>
    <row r="15771" spans="1:2" ht="15">
      <c r="A15771"/>
      <c r="B15771"/>
    </row>
    <row r="15772" spans="1:2" ht="15">
      <c r="A15772"/>
      <c r="B15772"/>
    </row>
    <row r="15773" spans="1:2" ht="15">
      <c r="A15773"/>
      <c r="B15773"/>
    </row>
    <row r="15774" spans="1:2" ht="15">
      <c r="A15774"/>
      <c r="B15774"/>
    </row>
    <row r="15775" spans="1:2" ht="15">
      <c r="A15775"/>
      <c r="B15775"/>
    </row>
    <row r="15776" spans="1:2" ht="15">
      <c r="A15776"/>
      <c r="B15776"/>
    </row>
    <row r="15777" spans="1:2" ht="15">
      <c r="A15777"/>
      <c r="B15777"/>
    </row>
    <row r="15778" spans="1:2" ht="15">
      <c r="A15778"/>
      <c r="B15778"/>
    </row>
    <row r="15779" spans="1:2" ht="15">
      <c r="A15779"/>
      <c r="B15779"/>
    </row>
    <row r="15780" spans="1:2" ht="15">
      <c r="A15780"/>
      <c r="B15780"/>
    </row>
    <row r="15781" spans="1:2" ht="15">
      <c r="A15781"/>
      <c r="B15781"/>
    </row>
    <row r="15782" spans="1:2" ht="15">
      <c r="A15782"/>
      <c r="B15782"/>
    </row>
    <row r="15783" spans="1:2" ht="15">
      <c r="A15783"/>
      <c r="B15783"/>
    </row>
    <row r="15784" spans="1:2" ht="15">
      <c r="A15784"/>
      <c r="B15784"/>
    </row>
    <row r="15785" spans="1:2" ht="15">
      <c r="A15785"/>
      <c r="B15785"/>
    </row>
    <row r="15786" spans="1:2" ht="15">
      <c r="A15786"/>
      <c r="B15786"/>
    </row>
    <row r="15787" spans="1:2" ht="15">
      <c r="A15787"/>
      <c r="B15787"/>
    </row>
    <row r="15788" spans="1:2" ht="15">
      <c r="A15788"/>
      <c r="B15788"/>
    </row>
    <row r="15789" spans="1:2" ht="15">
      <c r="A15789"/>
      <c r="B15789"/>
    </row>
    <row r="15790" spans="1:2" ht="15">
      <c r="A15790"/>
      <c r="B15790"/>
    </row>
    <row r="15791" spans="1:2" ht="15">
      <c r="A15791"/>
      <c r="B15791"/>
    </row>
    <row r="15792" spans="1:2" ht="15">
      <c r="A15792"/>
      <c r="B15792"/>
    </row>
    <row r="15793" spans="1:2" ht="15">
      <c r="A15793"/>
      <c r="B15793"/>
    </row>
    <row r="15794" spans="1:2" ht="15">
      <c r="A15794"/>
      <c r="B15794"/>
    </row>
    <row r="15795" spans="1:2" ht="15">
      <c r="A15795"/>
      <c r="B15795"/>
    </row>
    <row r="15796" spans="1:2" ht="15">
      <c r="A15796"/>
      <c r="B15796"/>
    </row>
    <row r="15797" spans="1:2" ht="15">
      <c r="A15797"/>
      <c r="B15797"/>
    </row>
    <row r="15798" spans="1:2" ht="15">
      <c r="A15798"/>
      <c r="B15798"/>
    </row>
    <row r="15799" spans="1:2" ht="15">
      <c r="A15799"/>
      <c r="B15799"/>
    </row>
    <row r="15800" spans="1:2" ht="15">
      <c r="A15800"/>
      <c r="B15800"/>
    </row>
    <row r="15801" spans="1:2" ht="15">
      <c r="A15801"/>
      <c r="B15801"/>
    </row>
    <row r="15802" spans="1:2" ht="15">
      <c r="A15802"/>
      <c r="B15802"/>
    </row>
    <row r="15803" spans="1:2" ht="15">
      <c r="A15803"/>
      <c r="B15803"/>
    </row>
    <row r="15804" spans="1:2" ht="15">
      <c r="A15804"/>
      <c r="B15804"/>
    </row>
    <row r="15805" spans="1:2" ht="15">
      <c r="A15805"/>
      <c r="B15805"/>
    </row>
    <row r="15806" spans="1:2" ht="15">
      <c r="A15806"/>
      <c r="B15806"/>
    </row>
    <row r="15807" spans="1:2" ht="15">
      <c r="A15807"/>
      <c r="B15807"/>
    </row>
    <row r="15808" spans="1:2" ht="15">
      <c r="A15808"/>
      <c r="B15808"/>
    </row>
    <row r="15809" spans="1:2" ht="15">
      <c r="A15809"/>
      <c r="B15809"/>
    </row>
    <row r="15810" spans="1:2" ht="15">
      <c r="A15810"/>
      <c r="B15810"/>
    </row>
    <row r="15811" spans="1:2" ht="15">
      <c r="A15811"/>
      <c r="B15811"/>
    </row>
    <row r="15812" spans="1:2" ht="15">
      <c r="A15812"/>
      <c r="B15812"/>
    </row>
    <row r="15813" spans="1:2" ht="15">
      <c r="A15813"/>
      <c r="B15813"/>
    </row>
    <row r="15814" spans="1:2" ht="15">
      <c r="A15814"/>
      <c r="B15814"/>
    </row>
    <row r="15815" spans="1:2" ht="15">
      <c r="A15815"/>
      <c r="B15815"/>
    </row>
    <row r="15816" spans="1:2" ht="15">
      <c r="A15816"/>
      <c r="B15816"/>
    </row>
    <row r="15817" spans="1:2" ht="15">
      <c r="A15817"/>
      <c r="B15817"/>
    </row>
    <row r="15818" spans="1:2" ht="15">
      <c r="A15818"/>
      <c r="B15818"/>
    </row>
    <row r="15819" spans="1:2" ht="15">
      <c r="A15819"/>
      <c r="B15819"/>
    </row>
    <row r="15820" spans="1:2" ht="15">
      <c r="A15820"/>
      <c r="B15820"/>
    </row>
    <row r="15821" spans="1:2" ht="15">
      <c r="A15821"/>
      <c r="B15821"/>
    </row>
    <row r="15822" spans="1:2" ht="15">
      <c r="A15822"/>
      <c r="B15822"/>
    </row>
    <row r="15823" spans="1:2" ht="15">
      <c r="A15823"/>
      <c r="B15823"/>
    </row>
    <row r="15824" spans="1:2" ht="15">
      <c r="A15824"/>
      <c r="B15824"/>
    </row>
    <row r="15825" spans="1:2" ht="15">
      <c r="A15825"/>
      <c r="B15825"/>
    </row>
    <row r="15826" spans="1:2" ht="15">
      <c r="A15826"/>
      <c r="B15826"/>
    </row>
    <row r="15827" spans="1:2" ht="15">
      <c r="A15827"/>
      <c r="B15827"/>
    </row>
    <row r="15828" spans="1:2" ht="15">
      <c r="A15828"/>
      <c r="B15828"/>
    </row>
    <row r="15829" spans="1:2" ht="15">
      <c r="A15829"/>
      <c r="B15829"/>
    </row>
    <row r="15830" spans="1:2" ht="15">
      <c r="A15830"/>
      <c r="B15830"/>
    </row>
    <row r="15831" spans="1:2" ht="15">
      <c r="A15831"/>
      <c r="B15831"/>
    </row>
    <row r="15832" spans="1:2" ht="15">
      <c r="A15832"/>
      <c r="B15832"/>
    </row>
    <row r="15833" spans="1:2" ht="15">
      <c r="A15833"/>
      <c r="B15833"/>
    </row>
    <row r="15834" spans="1:2" ht="15">
      <c r="A15834"/>
      <c r="B15834"/>
    </row>
    <row r="15835" spans="1:2" ht="15">
      <c r="A15835"/>
      <c r="B15835"/>
    </row>
    <row r="15836" spans="1:2" ht="15">
      <c r="A15836"/>
      <c r="B15836"/>
    </row>
    <row r="15837" spans="1:2" ht="15">
      <c r="A15837"/>
      <c r="B15837"/>
    </row>
    <row r="15838" spans="1:2" ht="15">
      <c r="A15838"/>
      <c r="B15838"/>
    </row>
    <row r="15839" spans="1:2" ht="15">
      <c r="A15839"/>
      <c r="B15839"/>
    </row>
    <row r="15840" spans="1:2" ht="15">
      <c r="A15840"/>
      <c r="B15840"/>
    </row>
    <row r="15841" spans="1:2" ht="15">
      <c r="A15841"/>
      <c r="B15841"/>
    </row>
    <row r="15842" spans="1:2" ht="15">
      <c r="A15842"/>
      <c r="B15842"/>
    </row>
    <row r="15843" spans="1:2" ht="15">
      <c r="A15843"/>
      <c r="B15843"/>
    </row>
    <row r="15844" spans="1:2" ht="15">
      <c r="A15844"/>
      <c r="B15844"/>
    </row>
    <row r="15845" spans="1:2" ht="15">
      <c r="A15845"/>
      <c r="B15845"/>
    </row>
    <row r="15846" spans="1:2" ht="15">
      <c r="A15846"/>
      <c r="B15846"/>
    </row>
    <row r="15847" spans="1:2" ht="15">
      <c r="A15847"/>
      <c r="B15847"/>
    </row>
    <row r="15848" spans="1:2" ht="15">
      <c r="A15848"/>
      <c r="B15848"/>
    </row>
    <row r="15849" spans="1:2" ht="15">
      <c r="A15849"/>
      <c r="B15849"/>
    </row>
    <row r="15850" spans="1:2" ht="15">
      <c r="A15850"/>
      <c r="B15850"/>
    </row>
    <row r="15851" spans="1:2" ht="15">
      <c r="A15851"/>
      <c r="B15851"/>
    </row>
    <row r="15852" spans="1:2" ht="15">
      <c r="A15852"/>
      <c r="B15852"/>
    </row>
    <row r="15853" spans="1:2" ht="15">
      <c r="A15853"/>
      <c r="B15853"/>
    </row>
    <row r="15854" spans="1:2" ht="15">
      <c r="A15854"/>
      <c r="B15854"/>
    </row>
    <row r="15855" spans="1:2" ht="15">
      <c r="A15855"/>
      <c r="B15855"/>
    </row>
    <row r="15856" spans="1:2" ht="15">
      <c r="A15856"/>
      <c r="B15856"/>
    </row>
    <row r="15857" spans="1:2" ht="15">
      <c r="A15857"/>
      <c r="B15857"/>
    </row>
    <row r="15858" spans="1:2" ht="15">
      <c r="A15858"/>
      <c r="B15858"/>
    </row>
    <row r="15859" spans="1:2" ht="15">
      <c r="A15859"/>
      <c r="B15859"/>
    </row>
    <row r="15860" spans="1:2" ht="15">
      <c r="A15860"/>
      <c r="B15860"/>
    </row>
    <row r="15861" spans="1:2" ht="15">
      <c r="A15861"/>
      <c r="B15861"/>
    </row>
    <row r="15862" spans="1:2" ht="15">
      <c r="A15862"/>
      <c r="B15862"/>
    </row>
    <row r="15863" spans="1:2" ht="15">
      <c r="A15863"/>
      <c r="B15863"/>
    </row>
    <row r="15864" spans="1:2" ht="15">
      <c r="A15864"/>
      <c r="B15864"/>
    </row>
    <row r="15865" spans="1:2" ht="15">
      <c r="A15865"/>
      <c r="B15865"/>
    </row>
    <row r="15866" spans="1:2" ht="15">
      <c r="A15866"/>
      <c r="B15866"/>
    </row>
    <row r="15867" spans="1:2" ht="15">
      <c r="A15867"/>
      <c r="B15867"/>
    </row>
    <row r="15868" spans="1:2" ht="15">
      <c r="A15868"/>
      <c r="B15868"/>
    </row>
    <row r="15869" spans="1:2" ht="15">
      <c r="A15869"/>
      <c r="B15869"/>
    </row>
    <row r="15870" spans="1:2" ht="15">
      <c r="A15870"/>
      <c r="B15870"/>
    </row>
    <row r="15871" spans="1:2" ht="15">
      <c r="A15871"/>
      <c r="B15871"/>
    </row>
    <row r="15872" spans="1:2" ht="15">
      <c r="A15872"/>
      <c r="B15872"/>
    </row>
    <row r="15873" spans="1:2" ht="15">
      <c r="A15873"/>
      <c r="B15873"/>
    </row>
    <row r="15874" spans="1:2" ht="15">
      <c r="A15874"/>
      <c r="B15874"/>
    </row>
    <row r="15875" spans="1:2" ht="15">
      <c r="A15875"/>
      <c r="B15875"/>
    </row>
    <row r="15876" spans="1:2" ht="15">
      <c r="A15876"/>
      <c r="B15876"/>
    </row>
    <row r="15877" spans="1:2" ht="15">
      <c r="A15877"/>
      <c r="B15877"/>
    </row>
    <row r="15878" spans="1:2" ht="15">
      <c r="A15878"/>
      <c r="B15878"/>
    </row>
    <row r="15879" spans="1:2" ht="15">
      <c r="A15879"/>
      <c r="B15879"/>
    </row>
    <row r="15880" spans="1:2" ht="15">
      <c r="A15880"/>
      <c r="B15880"/>
    </row>
    <row r="15881" spans="1:2" ht="15">
      <c r="A15881"/>
      <c r="B15881"/>
    </row>
    <row r="15882" spans="1:2" ht="15">
      <c r="A15882"/>
      <c r="B15882"/>
    </row>
    <row r="15883" spans="1:2" ht="15">
      <c r="A15883"/>
      <c r="B15883"/>
    </row>
    <row r="15884" spans="1:2" ht="15">
      <c r="A15884"/>
      <c r="B15884"/>
    </row>
    <row r="15885" spans="1:2" ht="15">
      <c r="A15885"/>
      <c r="B15885"/>
    </row>
    <row r="15886" spans="1:2" ht="15">
      <c r="A15886"/>
      <c r="B15886"/>
    </row>
    <row r="15887" spans="1:2" ht="15">
      <c r="A15887"/>
      <c r="B15887"/>
    </row>
    <row r="15888" spans="1:2" ht="15">
      <c r="A15888"/>
      <c r="B15888"/>
    </row>
    <row r="15889" spans="1:2" ht="15">
      <c r="A15889"/>
      <c r="B15889"/>
    </row>
    <row r="15890" spans="1:2" ht="15">
      <c r="A15890"/>
      <c r="B15890"/>
    </row>
    <row r="15891" spans="1:2" ht="15">
      <c r="A15891"/>
      <c r="B15891"/>
    </row>
    <row r="15892" spans="1:2" ht="15">
      <c r="A15892"/>
      <c r="B15892"/>
    </row>
    <row r="15893" spans="1:2" ht="15">
      <c r="A15893"/>
      <c r="B15893"/>
    </row>
    <row r="15894" spans="1:2" ht="15">
      <c r="A15894"/>
      <c r="B15894"/>
    </row>
    <row r="15895" spans="1:2" ht="15">
      <c r="A15895"/>
      <c r="B15895"/>
    </row>
    <row r="15896" spans="1:2" ht="15">
      <c r="A15896"/>
      <c r="B15896"/>
    </row>
    <row r="15897" spans="1:2" ht="15">
      <c r="A15897"/>
      <c r="B15897"/>
    </row>
    <row r="15898" spans="1:2" ht="15">
      <c r="A15898"/>
      <c r="B15898"/>
    </row>
    <row r="15899" spans="1:2" ht="15">
      <c r="A15899"/>
      <c r="B15899"/>
    </row>
    <row r="15900" spans="1:2" ht="15">
      <c r="A15900"/>
      <c r="B15900"/>
    </row>
    <row r="15901" spans="1:2" ht="15">
      <c r="A15901"/>
      <c r="B15901"/>
    </row>
    <row r="15902" spans="1:2" ht="15">
      <c r="A15902"/>
      <c r="B15902"/>
    </row>
    <row r="15903" spans="1:2" ht="15">
      <c r="A15903"/>
      <c r="B15903"/>
    </row>
    <row r="15904" spans="1:2" ht="15">
      <c r="A15904"/>
      <c r="B15904"/>
    </row>
    <row r="15905" spans="1:2" ht="15">
      <c r="A15905"/>
      <c r="B15905"/>
    </row>
    <row r="15906" spans="1:2" ht="15">
      <c r="A15906"/>
      <c r="B15906"/>
    </row>
    <row r="15907" spans="1:2" ht="15">
      <c r="A15907"/>
      <c r="B15907"/>
    </row>
    <row r="15908" spans="1:2" ht="15">
      <c r="A15908"/>
      <c r="B15908"/>
    </row>
    <row r="15909" spans="1:2" ht="15">
      <c r="A15909"/>
      <c r="B15909"/>
    </row>
    <row r="15910" spans="1:2" ht="15">
      <c r="A15910"/>
      <c r="B15910"/>
    </row>
    <row r="15911" spans="1:2" ht="15">
      <c r="A15911"/>
      <c r="B15911"/>
    </row>
    <row r="15912" spans="1:2" ht="15">
      <c r="A15912"/>
      <c r="B15912"/>
    </row>
    <row r="15913" spans="1:2" ht="15">
      <c r="A15913"/>
      <c r="B15913"/>
    </row>
    <row r="15914" spans="1:2" ht="15">
      <c r="A15914"/>
      <c r="B15914"/>
    </row>
    <row r="15915" spans="1:2" ht="15">
      <c r="A15915"/>
      <c r="B15915"/>
    </row>
    <row r="15916" spans="1:2" ht="15">
      <c r="A15916"/>
      <c r="B15916"/>
    </row>
    <row r="15917" spans="1:2" ht="15">
      <c r="A15917"/>
      <c r="B15917"/>
    </row>
    <row r="15918" spans="1:2" ht="15">
      <c r="A15918"/>
      <c r="B15918"/>
    </row>
    <row r="15919" spans="1:2" ht="15">
      <c r="A15919"/>
      <c r="B15919"/>
    </row>
    <row r="15920" spans="1:2" ht="15">
      <c r="A15920"/>
      <c r="B15920"/>
    </row>
    <row r="15921" spans="1:2" ht="15">
      <c r="A15921"/>
      <c r="B15921"/>
    </row>
    <row r="15922" spans="1:2" ht="15">
      <c r="A15922"/>
      <c r="B15922"/>
    </row>
    <row r="15923" spans="1:2" ht="15">
      <c r="A15923"/>
      <c r="B15923"/>
    </row>
    <row r="15924" spans="1:2" ht="15">
      <c r="A15924"/>
      <c r="B15924"/>
    </row>
    <row r="15925" spans="1:2" ht="15">
      <c r="A15925"/>
      <c r="B15925"/>
    </row>
    <row r="15926" spans="1:2" ht="15">
      <c r="A15926"/>
      <c r="B15926"/>
    </row>
    <row r="15927" spans="1:2" ht="15">
      <c r="A15927"/>
      <c r="B15927"/>
    </row>
    <row r="15928" spans="1:2" ht="15">
      <c r="A15928"/>
      <c r="B15928"/>
    </row>
    <row r="15929" spans="1:2" ht="15">
      <c r="A15929"/>
      <c r="B15929"/>
    </row>
    <row r="15930" spans="1:2" ht="15">
      <c r="A15930"/>
      <c r="B15930"/>
    </row>
    <row r="15931" spans="1:2" ht="15">
      <c r="A15931"/>
      <c r="B15931"/>
    </row>
    <row r="15932" spans="1:2" ht="15">
      <c r="A15932"/>
      <c r="B15932"/>
    </row>
    <row r="15933" spans="1:2" ht="15">
      <c r="A15933"/>
      <c r="B15933"/>
    </row>
    <row r="15934" spans="1:2" ht="15">
      <c r="A15934"/>
      <c r="B15934"/>
    </row>
    <row r="15935" spans="1:2" ht="15">
      <c r="A15935"/>
      <c r="B15935"/>
    </row>
    <row r="15936" spans="1:2" ht="15">
      <c r="A15936"/>
      <c r="B15936"/>
    </row>
    <row r="15937" spans="1:2" ht="15">
      <c r="A15937"/>
      <c r="B15937"/>
    </row>
    <row r="15938" spans="1:2" ht="15">
      <c r="A15938"/>
      <c r="B15938"/>
    </row>
    <row r="15939" spans="1:2" ht="15">
      <c r="A15939"/>
      <c r="B15939"/>
    </row>
    <row r="15940" spans="1:2" ht="15">
      <c r="A15940"/>
      <c r="B15940"/>
    </row>
    <row r="15941" spans="1:2" ht="15">
      <c r="A15941"/>
      <c r="B15941"/>
    </row>
    <row r="15942" spans="1:2" ht="15">
      <c r="A15942"/>
      <c r="B15942"/>
    </row>
    <row r="15943" spans="1:2" ht="15">
      <c r="A15943"/>
      <c r="B15943"/>
    </row>
    <row r="15944" spans="1:2" ht="15">
      <c r="A15944"/>
      <c r="B15944"/>
    </row>
    <row r="15945" spans="1:2" ht="15">
      <c r="A15945"/>
      <c r="B15945"/>
    </row>
    <row r="15946" spans="1:2" ht="15">
      <c r="A15946"/>
      <c r="B15946"/>
    </row>
    <row r="15947" spans="1:2" ht="15">
      <c r="A15947"/>
      <c r="B15947"/>
    </row>
    <row r="15948" spans="1:2" ht="15">
      <c r="A15948"/>
      <c r="B15948"/>
    </row>
    <row r="15949" spans="1:2" ht="15">
      <c r="A15949"/>
      <c r="B15949"/>
    </row>
    <row r="15950" spans="1:2" ht="15">
      <c r="A15950"/>
      <c r="B15950"/>
    </row>
    <row r="15951" spans="1:2" ht="15">
      <c r="A15951"/>
      <c r="B15951"/>
    </row>
    <row r="15952" spans="1:2" ht="15">
      <c r="A15952"/>
      <c r="B15952"/>
    </row>
    <row r="15953" spans="1:2" ht="15">
      <c r="A15953"/>
      <c r="B15953"/>
    </row>
    <row r="15954" spans="1:2" ht="15">
      <c r="A15954"/>
      <c r="B15954"/>
    </row>
    <row r="15955" spans="1:2" ht="15">
      <c r="A15955"/>
      <c r="B15955"/>
    </row>
    <row r="15956" spans="1:2" ht="15">
      <c r="A15956"/>
      <c r="B15956"/>
    </row>
    <row r="15957" spans="1:2" ht="15">
      <c r="A15957"/>
      <c r="B15957"/>
    </row>
    <row r="15958" spans="1:2" ht="15">
      <c r="A15958"/>
      <c r="B15958"/>
    </row>
    <row r="15959" spans="1:2" ht="15">
      <c r="A15959"/>
      <c r="B15959"/>
    </row>
    <row r="15960" spans="1:2" ht="15">
      <c r="A15960"/>
      <c r="B15960"/>
    </row>
    <row r="15961" spans="1:2" ht="15">
      <c r="A15961"/>
      <c r="B15961"/>
    </row>
    <row r="15962" spans="1:2" ht="15">
      <c r="A15962"/>
      <c r="B15962"/>
    </row>
    <row r="15963" spans="1:2" ht="15">
      <c r="A15963"/>
      <c r="B15963"/>
    </row>
    <row r="15964" spans="1:2" ht="15">
      <c r="A15964"/>
      <c r="B15964"/>
    </row>
    <row r="15965" spans="1:2" ht="15">
      <c r="A15965"/>
      <c r="B15965"/>
    </row>
    <row r="15966" spans="1:2" ht="15">
      <c r="A15966"/>
      <c r="B15966"/>
    </row>
    <row r="15967" spans="1:2" ht="15">
      <c r="A15967"/>
      <c r="B15967"/>
    </row>
    <row r="15968" spans="1:2" ht="15">
      <c r="A15968"/>
      <c r="B15968"/>
    </row>
    <row r="15969" spans="1:2" ht="15">
      <c r="A15969"/>
      <c r="B15969"/>
    </row>
    <row r="15970" spans="1:2" ht="15">
      <c r="A15970"/>
      <c r="B15970"/>
    </row>
    <row r="15971" spans="1:2" ht="15">
      <c r="A15971"/>
      <c r="B15971"/>
    </row>
    <row r="15972" spans="1:2" ht="15">
      <c r="A15972"/>
      <c r="B15972"/>
    </row>
    <row r="15973" spans="1:2" ht="15">
      <c r="A15973"/>
      <c r="B15973"/>
    </row>
    <row r="15974" spans="1:2" ht="15">
      <c r="A15974"/>
      <c r="B15974"/>
    </row>
    <row r="15975" spans="1:2" ht="15">
      <c r="A15975"/>
      <c r="B15975"/>
    </row>
    <row r="15976" spans="1:2" ht="15">
      <c r="A15976"/>
      <c r="B15976"/>
    </row>
    <row r="15977" spans="1:2" ht="15">
      <c r="A15977"/>
      <c r="B15977"/>
    </row>
    <row r="15978" spans="1:2" ht="15">
      <c r="A15978"/>
      <c r="B15978"/>
    </row>
    <row r="15979" spans="1:2" ht="15">
      <c r="A15979"/>
      <c r="B15979"/>
    </row>
    <row r="15980" spans="1:2" ht="15">
      <c r="A15980"/>
      <c r="B15980"/>
    </row>
    <row r="15981" spans="1:2" ht="15">
      <c r="A15981"/>
      <c r="B15981"/>
    </row>
    <row r="15982" spans="1:2" ht="15">
      <c r="A15982"/>
      <c r="B15982"/>
    </row>
    <row r="15983" spans="1:2" ht="15">
      <c r="A15983"/>
      <c r="B15983"/>
    </row>
    <row r="15984" spans="1:2" ht="15">
      <c r="A15984"/>
      <c r="B15984"/>
    </row>
    <row r="15985" spans="1:2" ht="15">
      <c r="A15985"/>
      <c r="B15985"/>
    </row>
    <row r="15986" spans="1:2" ht="15">
      <c r="A15986"/>
      <c r="B15986"/>
    </row>
    <row r="15987" spans="1:2" ht="15">
      <c r="A15987"/>
      <c r="B15987"/>
    </row>
    <row r="15988" spans="1:2" ht="15">
      <c r="A15988"/>
      <c r="B15988"/>
    </row>
    <row r="15989" spans="1:2" ht="15">
      <c r="A15989"/>
      <c r="B15989"/>
    </row>
    <row r="15990" spans="1:2" ht="15">
      <c r="A15990"/>
      <c r="B15990"/>
    </row>
    <row r="15991" spans="1:2" ht="15">
      <c r="A15991"/>
      <c r="B15991"/>
    </row>
    <row r="15992" spans="1:2" ht="15">
      <c r="A15992"/>
      <c r="B15992"/>
    </row>
    <row r="15993" spans="1:2" ht="15">
      <c r="A15993"/>
      <c r="B15993"/>
    </row>
    <row r="15994" spans="1:2" ht="15">
      <c r="A15994"/>
      <c r="B15994"/>
    </row>
    <row r="15995" spans="1:2" ht="15">
      <c r="A15995"/>
      <c r="B15995"/>
    </row>
    <row r="15996" spans="1:2" ht="15">
      <c r="A15996"/>
      <c r="B15996"/>
    </row>
    <row r="15997" spans="1:2" ht="15">
      <c r="A15997"/>
      <c r="B15997"/>
    </row>
    <row r="15998" spans="1:2" ht="15">
      <c r="A15998"/>
      <c r="B15998"/>
    </row>
    <row r="15999" spans="1:2" ht="15">
      <c r="A15999"/>
      <c r="B15999"/>
    </row>
    <row r="16000" spans="1:2" ht="15">
      <c r="A16000"/>
      <c r="B16000"/>
    </row>
    <row r="16001" spans="1:2" ht="15">
      <c r="A16001"/>
      <c r="B16001"/>
    </row>
    <row r="16002" spans="1:2" ht="15">
      <c r="A16002"/>
      <c r="B16002"/>
    </row>
    <row r="16003" spans="1:2" ht="15">
      <c r="A16003"/>
      <c r="B16003"/>
    </row>
    <row r="16004" spans="1:2" ht="15">
      <c r="A16004"/>
      <c r="B16004"/>
    </row>
    <row r="16005" spans="1:2" ht="15">
      <c r="A16005"/>
      <c r="B16005"/>
    </row>
    <row r="16006" spans="1:2" ht="15">
      <c r="A16006"/>
      <c r="B16006"/>
    </row>
    <row r="16007" spans="1:2" ht="15">
      <c r="A16007"/>
      <c r="B16007"/>
    </row>
    <row r="16008" spans="1:2" ht="15">
      <c r="A16008"/>
      <c r="B16008"/>
    </row>
    <row r="16009" spans="1:2" ht="15">
      <c r="A16009"/>
      <c r="B16009"/>
    </row>
    <row r="16010" spans="1:2" ht="15">
      <c r="A16010"/>
      <c r="B16010"/>
    </row>
    <row r="16011" spans="1:2" ht="15">
      <c r="A16011"/>
      <c r="B16011"/>
    </row>
    <row r="16012" spans="1:2" ht="15">
      <c r="A16012"/>
      <c r="B16012"/>
    </row>
    <row r="16013" spans="1:2" ht="15">
      <c r="A16013"/>
      <c r="B16013"/>
    </row>
    <row r="16014" spans="1:2" ht="15">
      <c r="A16014"/>
      <c r="B16014"/>
    </row>
    <row r="16015" spans="1:2" ht="15">
      <c r="A16015"/>
      <c r="B16015"/>
    </row>
    <row r="16016" spans="1:2" ht="15">
      <c r="A16016"/>
      <c r="B16016"/>
    </row>
    <row r="16017" spans="1:2" ht="15">
      <c r="A16017"/>
      <c r="B16017"/>
    </row>
    <row r="16018" spans="1:2" ht="15">
      <c r="A16018"/>
      <c r="B16018"/>
    </row>
    <row r="16019" spans="1:2" ht="15">
      <c r="A16019"/>
      <c r="B16019"/>
    </row>
    <row r="16020" spans="1:2" ht="15">
      <c r="A16020"/>
      <c r="B16020"/>
    </row>
    <row r="16021" spans="1:2" ht="15">
      <c r="A16021"/>
      <c r="B16021"/>
    </row>
    <row r="16022" spans="1:2" ht="15">
      <c r="A16022"/>
      <c r="B16022"/>
    </row>
    <row r="16023" spans="1:2" ht="15">
      <c r="A16023"/>
      <c r="B16023"/>
    </row>
    <row r="16024" spans="1:2" ht="15">
      <c r="A16024"/>
      <c r="B16024"/>
    </row>
    <row r="16025" spans="1:2" ht="15">
      <c r="A16025"/>
      <c r="B16025"/>
    </row>
    <row r="16026" spans="1:2" ht="15">
      <c r="A16026"/>
      <c r="B16026"/>
    </row>
    <row r="16027" spans="1:2" ht="15">
      <c r="A16027"/>
      <c r="B16027"/>
    </row>
    <row r="16028" spans="1:2" ht="15">
      <c r="A16028"/>
      <c r="B16028"/>
    </row>
    <row r="16029" spans="1:2" ht="15">
      <c r="A16029"/>
      <c r="B16029"/>
    </row>
    <row r="16030" spans="1:2" ht="15">
      <c r="A16030"/>
      <c r="B16030"/>
    </row>
    <row r="16031" spans="1:2" ht="15">
      <c r="A16031"/>
      <c r="B16031"/>
    </row>
    <row r="16032" spans="1:2" ht="15">
      <c r="A16032"/>
      <c r="B16032"/>
    </row>
    <row r="16033" spans="1:2" ht="15">
      <c r="A16033"/>
      <c r="B16033"/>
    </row>
    <row r="16034" spans="1:2" ht="15">
      <c r="A16034"/>
      <c r="B16034"/>
    </row>
    <row r="16035" spans="1:2" ht="15">
      <c r="A16035"/>
      <c r="B16035"/>
    </row>
    <row r="16036" spans="1:2" ht="15">
      <c r="A16036"/>
      <c r="B16036"/>
    </row>
    <row r="16037" spans="1:2" ht="15">
      <c r="A16037"/>
      <c r="B16037"/>
    </row>
    <row r="16038" spans="1:2" ht="15">
      <c r="A16038"/>
      <c r="B16038"/>
    </row>
    <row r="16039" spans="1:2" ht="15">
      <c r="A16039"/>
      <c r="B16039"/>
    </row>
    <row r="16040" spans="1:2" ht="15">
      <c r="A16040"/>
      <c r="B16040"/>
    </row>
    <row r="16041" spans="1:2" ht="15">
      <c r="A16041"/>
      <c r="B16041"/>
    </row>
    <row r="16042" spans="1:2" ht="15">
      <c r="A16042"/>
      <c r="B16042"/>
    </row>
    <row r="16043" spans="1:2" ht="15">
      <c r="A16043"/>
      <c r="B16043"/>
    </row>
    <row r="16044" spans="1:2" ht="15">
      <c r="A16044"/>
      <c r="B16044"/>
    </row>
    <row r="16045" spans="1:2" ht="15">
      <c r="A16045"/>
      <c r="B16045"/>
    </row>
    <row r="16046" spans="1:2" ht="15">
      <c r="A16046"/>
      <c r="B16046"/>
    </row>
    <row r="16047" spans="1:2" ht="15">
      <c r="A16047"/>
      <c r="B16047"/>
    </row>
    <row r="16048" spans="1:2" ht="15">
      <c r="A16048"/>
      <c r="B16048"/>
    </row>
    <row r="16049" spans="1:2" ht="15">
      <c r="A16049"/>
      <c r="B16049"/>
    </row>
    <row r="16050" spans="1:2" ht="15">
      <c r="A16050"/>
      <c r="B16050"/>
    </row>
    <row r="16051" spans="1:2" ht="15">
      <c r="A16051"/>
      <c r="B16051"/>
    </row>
    <row r="16052" spans="1:2" ht="15">
      <c r="A16052"/>
      <c r="B16052"/>
    </row>
    <row r="16053" spans="1:2" ht="15">
      <c r="A16053"/>
      <c r="B16053"/>
    </row>
    <row r="16054" spans="1:2" ht="15">
      <c r="A16054"/>
      <c r="B16054"/>
    </row>
    <row r="16055" spans="1:2" ht="15">
      <c r="A16055"/>
      <c r="B16055"/>
    </row>
    <row r="16056" spans="1:2" ht="15">
      <c r="A16056"/>
      <c r="B16056"/>
    </row>
    <row r="16057" spans="1:2" ht="15">
      <c r="A16057"/>
      <c r="B16057"/>
    </row>
    <row r="16058" spans="1:2" ht="15">
      <c r="A16058"/>
      <c r="B16058"/>
    </row>
    <row r="16059" spans="1:2" ht="15">
      <c r="A16059"/>
      <c r="B16059"/>
    </row>
    <row r="16060" spans="1:2" ht="15">
      <c r="A16060"/>
      <c r="B16060"/>
    </row>
    <row r="16061" spans="1:2" ht="15">
      <c r="A16061"/>
      <c r="B16061"/>
    </row>
    <row r="16062" spans="1:2" ht="15">
      <c r="A16062"/>
      <c r="B16062"/>
    </row>
    <row r="16063" spans="1:2" ht="15">
      <c r="A16063"/>
      <c r="B16063"/>
    </row>
    <row r="16064" spans="1:2" ht="15">
      <c r="A16064"/>
      <c r="B16064"/>
    </row>
    <row r="16065" spans="1:2" ht="15">
      <c r="A16065"/>
      <c r="B16065"/>
    </row>
    <row r="16066" spans="1:2" ht="15">
      <c r="A16066"/>
      <c r="B16066"/>
    </row>
    <row r="16067" spans="1:2" ht="15">
      <c r="A16067"/>
      <c r="B16067"/>
    </row>
    <row r="16068" spans="1:2" ht="15">
      <c r="A16068"/>
      <c r="B16068"/>
    </row>
    <row r="16069" spans="1:2" ht="15">
      <c r="A16069"/>
      <c r="B16069"/>
    </row>
    <row r="16070" spans="1:2" ht="15">
      <c r="A16070"/>
      <c r="B16070"/>
    </row>
    <row r="16071" spans="1:2" ht="15">
      <c r="A16071"/>
      <c r="B16071"/>
    </row>
    <row r="16072" spans="1:2" ht="15">
      <c r="A16072"/>
      <c r="B16072"/>
    </row>
    <row r="16073" spans="1:2" ht="15">
      <c r="A16073"/>
      <c r="B16073"/>
    </row>
    <row r="16074" spans="1:2" ht="15">
      <c r="A16074"/>
      <c r="B16074"/>
    </row>
    <row r="16075" spans="1:2" ht="15">
      <c r="A16075"/>
      <c r="B16075"/>
    </row>
    <row r="16076" spans="1:2" ht="15">
      <c r="A16076"/>
      <c r="B16076"/>
    </row>
    <row r="16077" spans="1:2" ht="15">
      <c r="A16077"/>
      <c r="B16077"/>
    </row>
    <row r="16078" spans="1:2" ht="15">
      <c r="A16078"/>
      <c r="B16078"/>
    </row>
    <row r="16079" spans="1:2" ht="15">
      <c r="A16079"/>
      <c r="B16079"/>
    </row>
    <row r="16080" spans="1:2" ht="15">
      <c r="A16080"/>
      <c r="B16080"/>
    </row>
    <row r="16081" spans="1:2" ht="15">
      <c r="A16081"/>
      <c r="B16081"/>
    </row>
    <row r="16082" spans="1:2" ht="15">
      <c r="A16082"/>
      <c r="B16082"/>
    </row>
    <row r="16083" spans="1:2" ht="15">
      <c r="A16083"/>
      <c r="B16083"/>
    </row>
    <row r="16084" spans="1:2" ht="15">
      <c r="A16084"/>
      <c r="B16084"/>
    </row>
    <row r="16085" spans="1:2" ht="15">
      <c r="A16085"/>
      <c r="B16085"/>
    </row>
    <row r="16086" spans="1:2" ht="15">
      <c r="A16086"/>
      <c r="B16086"/>
    </row>
    <row r="16087" spans="1:2" ht="15">
      <c r="A16087"/>
      <c r="B16087"/>
    </row>
    <row r="16088" spans="1:2" ht="15">
      <c r="A16088"/>
      <c r="B16088"/>
    </row>
    <row r="16089" spans="1:2" ht="15">
      <c r="A16089"/>
      <c r="B16089"/>
    </row>
    <row r="16090" spans="1:2" ht="15">
      <c r="A16090"/>
      <c r="B16090"/>
    </row>
    <row r="16091" spans="1:2" ht="15">
      <c r="A16091"/>
      <c r="B16091"/>
    </row>
    <row r="16092" spans="1:2" ht="15">
      <c r="A16092"/>
      <c r="B16092"/>
    </row>
    <row r="16093" spans="1:2" ht="15">
      <c r="A16093"/>
      <c r="B16093"/>
    </row>
    <row r="16094" spans="1:2" ht="15">
      <c r="A16094"/>
      <c r="B16094"/>
    </row>
    <row r="16095" spans="1:2" ht="15">
      <c r="A16095"/>
      <c r="B16095"/>
    </row>
    <row r="16096" spans="1:2" ht="15">
      <c r="A16096"/>
      <c r="B16096"/>
    </row>
    <row r="16097" spans="1:2" ht="15">
      <c r="A16097"/>
      <c r="B16097"/>
    </row>
    <row r="16098" spans="1:2" ht="15">
      <c r="A16098"/>
      <c r="B16098"/>
    </row>
    <row r="16099" spans="1:2" ht="15">
      <c r="A16099"/>
      <c r="B16099"/>
    </row>
    <row r="16100" spans="1:2" ht="15">
      <c r="A16100"/>
      <c r="B16100"/>
    </row>
    <row r="16101" spans="1:2" ht="15">
      <c r="A16101"/>
      <c r="B16101"/>
    </row>
    <row r="16102" spans="1:2" ht="15">
      <c r="A16102"/>
      <c r="B16102"/>
    </row>
    <row r="16103" spans="1:2" ht="15">
      <c r="A16103"/>
      <c r="B16103"/>
    </row>
    <row r="16104" spans="1:2" ht="15">
      <c r="A16104"/>
      <c r="B16104"/>
    </row>
    <row r="16105" spans="1:2" ht="15">
      <c r="A16105"/>
      <c r="B16105"/>
    </row>
    <row r="16106" spans="1:2" ht="15">
      <c r="A16106"/>
      <c r="B16106"/>
    </row>
    <row r="16107" spans="1:2" ht="15">
      <c r="A16107"/>
      <c r="B16107"/>
    </row>
    <row r="16108" spans="1:2" ht="15">
      <c r="A16108"/>
      <c r="B16108"/>
    </row>
    <row r="16109" spans="1:2" ht="15">
      <c r="A16109"/>
      <c r="B16109"/>
    </row>
    <row r="16110" spans="1:2" ht="15">
      <c r="A16110"/>
      <c r="B16110"/>
    </row>
    <row r="16111" spans="1:2" ht="15">
      <c r="A16111"/>
      <c r="B16111"/>
    </row>
    <row r="16112" spans="1:2" ht="15">
      <c r="A16112"/>
      <c r="B16112"/>
    </row>
    <row r="16113" spans="1:2" ht="15">
      <c r="A16113"/>
      <c r="B16113"/>
    </row>
    <row r="16114" spans="1:2" ht="15">
      <c r="A16114"/>
      <c r="B16114"/>
    </row>
    <row r="16115" spans="1:2" ht="15">
      <c r="A16115"/>
      <c r="B16115"/>
    </row>
    <row r="16116" spans="1:2" ht="15">
      <c r="A16116"/>
      <c r="B16116"/>
    </row>
    <row r="16117" spans="1:2" ht="15">
      <c r="A16117"/>
      <c r="B16117"/>
    </row>
    <row r="16118" spans="1:2" ht="15">
      <c r="A16118"/>
      <c r="B16118"/>
    </row>
    <row r="16119" spans="1:2" ht="15">
      <c r="A16119"/>
      <c r="B16119"/>
    </row>
    <row r="16120" spans="1:2" ht="15">
      <c r="A16120"/>
      <c r="B16120"/>
    </row>
    <row r="16121" spans="1:2" ht="15">
      <c r="A16121"/>
      <c r="B16121"/>
    </row>
    <row r="16122" spans="1:2" ht="15">
      <c r="A16122"/>
      <c r="B16122"/>
    </row>
    <row r="16123" spans="1:2" ht="15">
      <c r="A16123"/>
      <c r="B16123"/>
    </row>
    <row r="16124" spans="1:2" ht="15">
      <c r="A16124"/>
      <c r="B16124"/>
    </row>
    <row r="16125" spans="1:2" ht="15">
      <c r="A16125"/>
      <c r="B16125"/>
    </row>
    <row r="16126" spans="1:2" ht="15">
      <c r="A16126"/>
      <c r="B16126"/>
    </row>
    <row r="16127" spans="1:2" ht="15">
      <c r="A16127"/>
      <c r="B16127"/>
    </row>
    <row r="16128" spans="1:2" ht="15">
      <c r="A16128"/>
      <c r="B16128"/>
    </row>
    <row r="16129" spans="1:2" ht="15">
      <c r="A16129"/>
      <c r="B16129"/>
    </row>
    <row r="16130" spans="1:2" ht="15">
      <c r="A16130"/>
      <c r="B16130"/>
    </row>
    <row r="16131" spans="1:2" ht="15">
      <c r="A16131"/>
      <c r="B16131"/>
    </row>
    <row r="16132" spans="1:2" ht="15">
      <c r="A16132"/>
      <c r="B16132"/>
    </row>
    <row r="16133" spans="1:2" ht="15">
      <c r="A16133"/>
      <c r="B16133"/>
    </row>
    <row r="16134" spans="1:2" ht="15">
      <c r="A16134"/>
      <c r="B16134"/>
    </row>
    <row r="16135" spans="1:2" ht="15">
      <c r="A16135"/>
      <c r="B16135"/>
    </row>
    <row r="16136" spans="1:2" ht="15">
      <c r="A16136"/>
      <c r="B16136"/>
    </row>
    <row r="16137" spans="1:2" ht="15">
      <c r="A16137"/>
      <c r="B16137"/>
    </row>
    <row r="16138" spans="1:2" ht="15">
      <c r="A16138"/>
      <c r="B16138"/>
    </row>
    <row r="16139" spans="1:2" ht="15">
      <c r="A16139"/>
      <c r="B16139"/>
    </row>
    <row r="16140" spans="1:2" ht="15">
      <c r="A16140"/>
      <c r="B16140"/>
    </row>
    <row r="16141" spans="1:2" ht="15">
      <c r="A16141"/>
      <c r="B16141"/>
    </row>
    <row r="16142" spans="1:2" ht="15">
      <c r="A16142"/>
      <c r="B16142"/>
    </row>
    <row r="16143" spans="1:2" ht="15">
      <c r="A16143"/>
      <c r="B16143"/>
    </row>
    <row r="16144" spans="1:2" ht="15">
      <c r="A16144"/>
      <c r="B16144"/>
    </row>
    <row r="16145" spans="1:2" ht="15">
      <c r="A16145"/>
      <c r="B16145"/>
    </row>
    <row r="16146" spans="1:2" ht="15">
      <c r="A16146"/>
      <c r="B16146"/>
    </row>
    <row r="16147" spans="1:2" ht="15">
      <c r="A16147"/>
      <c r="B16147"/>
    </row>
    <row r="16148" spans="1:2" ht="15">
      <c r="A16148"/>
      <c r="B16148"/>
    </row>
    <row r="16149" spans="1:2" ht="15">
      <c r="A16149"/>
      <c r="B16149"/>
    </row>
    <row r="16150" spans="1:2" ht="15">
      <c r="A16150"/>
      <c r="B16150"/>
    </row>
    <row r="16151" spans="1:2" ht="15">
      <c r="A16151"/>
      <c r="B16151"/>
    </row>
    <row r="16152" spans="1:2" ht="15">
      <c r="A16152"/>
      <c r="B16152"/>
    </row>
    <row r="16153" spans="1:2" ht="15">
      <c r="A16153"/>
      <c r="B16153"/>
    </row>
    <row r="16154" spans="1:2" ht="15">
      <c r="A16154"/>
      <c r="B16154"/>
    </row>
    <row r="16155" spans="1:2" ht="15">
      <c r="A16155"/>
      <c r="B16155"/>
    </row>
    <row r="16156" spans="1:2" ht="15">
      <c r="A16156"/>
      <c r="B16156"/>
    </row>
    <row r="16157" spans="1:2" ht="15">
      <c r="A16157"/>
      <c r="B16157"/>
    </row>
    <row r="16158" spans="1:2" ht="15">
      <c r="A16158"/>
      <c r="B16158"/>
    </row>
    <row r="16159" spans="1:2" ht="15">
      <c r="A16159"/>
      <c r="B16159"/>
    </row>
    <row r="16160" spans="1:2" ht="15">
      <c r="A16160"/>
      <c r="B16160"/>
    </row>
    <row r="16161" spans="1:2" ht="15">
      <c r="A16161"/>
      <c r="B16161"/>
    </row>
    <row r="16162" spans="1:2" ht="15">
      <c r="A16162"/>
      <c r="B16162"/>
    </row>
    <row r="16163" spans="1:2" ht="15">
      <c r="A16163"/>
      <c r="B16163"/>
    </row>
    <row r="16164" spans="1:2" ht="15">
      <c r="A16164"/>
      <c r="B16164"/>
    </row>
    <row r="16165" spans="1:2" ht="15">
      <c r="A16165"/>
      <c r="B16165"/>
    </row>
    <row r="16166" spans="1:2" ht="15">
      <c r="A16166"/>
      <c r="B16166"/>
    </row>
    <row r="16167" spans="1:2" ht="15">
      <c r="A16167"/>
      <c r="B16167"/>
    </row>
    <row r="16168" spans="1:2" ht="15">
      <c r="A16168"/>
      <c r="B16168"/>
    </row>
    <row r="16169" spans="1:2" ht="15">
      <c r="A16169"/>
      <c r="B16169"/>
    </row>
    <row r="16170" spans="1:2" ht="15">
      <c r="A16170"/>
      <c r="B16170"/>
    </row>
    <row r="16171" spans="1:2" ht="15">
      <c r="A16171"/>
      <c r="B16171"/>
    </row>
    <row r="16172" spans="1:2" ht="15">
      <c r="A16172"/>
      <c r="B16172"/>
    </row>
    <row r="16173" spans="1:2" ht="15">
      <c r="A16173"/>
      <c r="B16173"/>
    </row>
    <row r="16174" spans="1:2" ht="15">
      <c r="A16174"/>
      <c r="B16174"/>
    </row>
    <row r="16175" spans="1:2" ht="15">
      <c r="A16175"/>
      <c r="B16175"/>
    </row>
    <row r="16176" spans="1:2" ht="15">
      <c r="A16176"/>
      <c r="B16176"/>
    </row>
    <row r="16177" spans="1:2" ht="15">
      <c r="A16177"/>
      <c r="B16177"/>
    </row>
    <row r="16178" spans="1:2" ht="15">
      <c r="A16178"/>
      <c r="B16178"/>
    </row>
    <row r="16179" spans="1:2" ht="15">
      <c r="A16179"/>
      <c r="B16179"/>
    </row>
    <row r="16180" spans="1:2" ht="15">
      <c r="A16180"/>
      <c r="B16180"/>
    </row>
    <row r="16181" spans="1:2" ht="15">
      <c r="A16181"/>
      <c r="B16181"/>
    </row>
    <row r="16182" spans="1:2" ht="15">
      <c r="A16182"/>
      <c r="B16182"/>
    </row>
    <row r="16183" spans="1:2" ht="15">
      <c r="A16183"/>
      <c r="B16183"/>
    </row>
    <row r="16184" spans="1:2" ht="15">
      <c r="A16184"/>
      <c r="B16184"/>
    </row>
    <row r="16185" spans="1:2" ht="15">
      <c r="A16185"/>
      <c r="B16185"/>
    </row>
    <row r="16186" spans="1:2" ht="15">
      <c r="A16186"/>
      <c r="B16186"/>
    </row>
    <row r="16187" spans="1:2" ht="15">
      <c r="A16187"/>
      <c r="B16187"/>
    </row>
    <row r="16188" spans="1:2" ht="15">
      <c r="A16188"/>
      <c r="B16188"/>
    </row>
    <row r="16189" spans="1:2" ht="15">
      <c r="A16189"/>
      <c r="B16189"/>
    </row>
    <row r="16190" spans="1:2" ht="15">
      <c r="A16190"/>
      <c r="B16190"/>
    </row>
    <row r="16191" spans="1:2" ht="15">
      <c r="A16191"/>
      <c r="B16191"/>
    </row>
    <row r="16192" spans="1:2" ht="15">
      <c r="A16192"/>
      <c r="B16192"/>
    </row>
    <row r="16193" spans="1:2" ht="15">
      <c r="A16193"/>
      <c r="B16193"/>
    </row>
    <row r="16194" spans="1:2" ht="15">
      <c r="A16194"/>
      <c r="B16194"/>
    </row>
    <row r="16195" spans="1:2" ht="15">
      <c r="A16195"/>
      <c r="B16195"/>
    </row>
    <row r="16196" spans="1:2" ht="15">
      <c r="A16196"/>
      <c r="B16196"/>
    </row>
    <row r="16197" spans="1:2" ht="15">
      <c r="A16197"/>
      <c r="B16197"/>
    </row>
    <row r="16198" spans="1:2" ht="15">
      <c r="A16198"/>
      <c r="B16198"/>
    </row>
    <row r="16199" spans="1:2" ht="15">
      <c r="A16199"/>
      <c r="B16199"/>
    </row>
    <row r="16200" spans="1:2" ht="15">
      <c r="A16200"/>
      <c r="B16200"/>
    </row>
    <row r="16201" spans="1:2" ht="15">
      <c r="A16201"/>
      <c r="B16201"/>
    </row>
    <row r="16202" spans="1:2" ht="15">
      <c r="A16202"/>
      <c r="B16202"/>
    </row>
    <row r="16203" spans="1:2" ht="15">
      <c r="A16203"/>
      <c r="B16203"/>
    </row>
    <row r="16204" spans="1:2" ht="15">
      <c r="A16204"/>
      <c r="B16204"/>
    </row>
    <row r="16205" spans="1:2" ht="15">
      <c r="A16205"/>
      <c r="B16205"/>
    </row>
    <row r="16206" spans="1:2" ht="15">
      <c r="A16206"/>
      <c r="B16206"/>
    </row>
    <row r="16207" spans="1:2" ht="15">
      <c r="A16207"/>
      <c r="B16207"/>
    </row>
    <row r="16208" spans="1:2" ht="15">
      <c r="A16208"/>
      <c r="B16208"/>
    </row>
    <row r="16209" spans="1:2" ht="15">
      <c r="A16209"/>
      <c r="B16209"/>
    </row>
    <row r="16210" spans="1:2" ht="15">
      <c r="A16210"/>
      <c r="B16210"/>
    </row>
    <row r="16211" spans="1:2" ht="15">
      <c r="A16211"/>
      <c r="B16211"/>
    </row>
    <row r="16212" spans="1:2" ht="15">
      <c r="A16212"/>
      <c r="B16212"/>
    </row>
    <row r="16213" spans="1:2" ht="15">
      <c r="A16213"/>
      <c r="B16213"/>
    </row>
    <row r="16214" spans="1:2" ht="15">
      <c r="A16214"/>
      <c r="B16214"/>
    </row>
    <row r="16215" spans="1:2" ht="15">
      <c r="A16215"/>
      <c r="B16215"/>
    </row>
    <row r="16216" spans="1:2" ht="15">
      <c r="A16216"/>
      <c r="B16216"/>
    </row>
    <row r="16217" spans="1:2" ht="15">
      <c r="A16217"/>
      <c r="B16217"/>
    </row>
    <row r="16218" spans="1:2" ht="15">
      <c r="A16218"/>
      <c r="B16218"/>
    </row>
    <row r="16219" spans="1:2" ht="15">
      <c r="A16219"/>
      <c r="B16219"/>
    </row>
    <row r="16220" spans="1:2" ht="15">
      <c r="A16220"/>
      <c r="B16220"/>
    </row>
    <row r="16221" spans="1:2" ht="15">
      <c r="A16221"/>
      <c r="B16221"/>
    </row>
    <row r="16222" spans="1:2" ht="15">
      <c r="A16222"/>
      <c r="B16222"/>
    </row>
    <row r="16223" spans="1:2" ht="15">
      <c r="A16223"/>
      <c r="B16223"/>
    </row>
    <row r="16224" spans="1:2" ht="15">
      <c r="A16224"/>
      <c r="B16224"/>
    </row>
    <row r="16225" spans="1:2" ht="15">
      <c r="A16225"/>
      <c r="B16225"/>
    </row>
    <row r="16226" spans="1:2" ht="15">
      <c r="A16226"/>
      <c r="B16226"/>
    </row>
    <row r="16227" spans="1:2" ht="15">
      <c r="A16227"/>
      <c r="B16227"/>
    </row>
    <row r="16228" spans="1:2" ht="15">
      <c r="A16228"/>
      <c r="B16228"/>
    </row>
    <row r="16229" spans="1:2" ht="15">
      <c r="A16229"/>
      <c r="B16229"/>
    </row>
    <row r="16230" spans="1:2" ht="15">
      <c r="A16230"/>
      <c r="B16230"/>
    </row>
    <row r="16231" spans="1:2" ht="15">
      <c r="A16231"/>
      <c r="B16231"/>
    </row>
    <row r="16232" spans="1:2" ht="15">
      <c r="A16232"/>
      <c r="B16232"/>
    </row>
    <row r="16233" spans="1:2" ht="15">
      <c r="A16233"/>
      <c r="B16233"/>
    </row>
    <row r="16234" spans="1:2" ht="15">
      <c r="A16234"/>
      <c r="B16234"/>
    </row>
    <row r="16235" spans="1:2" ht="15">
      <c r="A16235"/>
      <c r="B16235"/>
    </row>
    <row r="16236" spans="1:2" ht="15">
      <c r="A16236"/>
      <c r="B16236"/>
    </row>
    <row r="16237" spans="1:2" ht="15">
      <c r="A16237"/>
      <c r="B16237"/>
    </row>
    <row r="16238" spans="1:2" ht="15">
      <c r="A16238"/>
      <c r="B16238"/>
    </row>
    <row r="16239" spans="1:2" ht="15">
      <c r="A16239"/>
      <c r="B16239"/>
    </row>
    <row r="16240" spans="1:2" ht="15">
      <c r="A16240"/>
      <c r="B16240"/>
    </row>
    <row r="16241" spans="1:2" ht="15">
      <c r="A16241"/>
      <c r="B16241"/>
    </row>
    <row r="16242" spans="1:2" ht="15">
      <c r="A16242"/>
      <c r="B16242"/>
    </row>
    <row r="16243" spans="1:2" ht="15">
      <c r="A16243"/>
      <c r="B16243"/>
    </row>
    <row r="16244" spans="1:2" ht="15">
      <c r="A16244"/>
      <c r="B16244"/>
    </row>
    <row r="16245" spans="1:2" ht="15">
      <c r="A16245"/>
      <c r="B16245"/>
    </row>
    <row r="16246" spans="1:2" ht="15">
      <c r="A16246"/>
      <c r="B16246"/>
    </row>
    <row r="16247" spans="1:2" ht="15">
      <c r="A16247"/>
      <c r="B16247"/>
    </row>
    <row r="16248" spans="1:2" ht="15">
      <c r="A16248"/>
      <c r="B16248"/>
    </row>
    <row r="16249" spans="1:2" ht="15">
      <c r="A16249"/>
      <c r="B16249"/>
    </row>
    <row r="16250" spans="1:2" ht="15">
      <c r="A16250"/>
      <c r="B16250"/>
    </row>
    <row r="16251" spans="1:2" ht="15">
      <c r="A16251"/>
      <c r="B16251"/>
    </row>
    <row r="16252" spans="1:2" ht="15">
      <c r="A16252"/>
      <c r="B16252"/>
    </row>
    <row r="16253" spans="1:2" ht="15">
      <c r="A16253"/>
      <c r="B16253"/>
    </row>
    <row r="16254" spans="1:2" ht="15">
      <c r="A16254"/>
      <c r="B16254"/>
    </row>
    <row r="16255" spans="1:2" ht="15">
      <c r="A16255"/>
      <c r="B16255"/>
    </row>
    <row r="16256" spans="1:2" ht="15">
      <c r="A16256"/>
      <c r="B16256"/>
    </row>
    <row r="16257" spans="1:2" ht="15">
      <c r="A16257"/>
      <c r="B16257"/>
    </row>
    <row r="16258" spans="1:2" ht="15">
      <c r="A16258"/>
      <c r="B16258"/>
    </row>
    <row r="16259" spans="1:2" ht="15">
      <c r="A16259"/>
      <c r="B16259"/>
    </row>
    <row r="16260" spans="1:2" ht="15">
      <c r="A16260"/>
      <c r="B16260"/>
    </row>
    <row r="16261" spans="1:2" ht="15">
      <c r="A16261"/>
      <c r="B16261"/>
    </row>
    <row r="16262" spans="1:2" ht="15">
      <c r="A16262"/>
      <c r="B16262"/>
    </row>
    <row r="16263" spans="1:2" ht="15">
      <c r="A16263"/>
      <c r="B16263"/>
    </row>
    <row r="16264" spans="1:2" ht="15">
      <c r="A16264"/>
      <c r="B16264"/>
    </row>
    <row r="16265" spans="1:2" ht="15">
      <c r="A16265"/>
      <c r="B16265"/>
    </row>
    <row r="16266" spans="1:2" ht="15">
      <c r="A16266"/>
      <c r="B16266"/>
    </row>
    <row r="16267" spans="1:2" ht="15">
      <c r="A16267"/>
      <c r="B16267"/>
    </row>
    <row r="16268" spans="1:2" ht="15">
      <c r="A16268"/>
      <c r="B16268"/>
    </row>
    <row r="16269" spans="1:2" ht="15">
      <c r="A16269"/>
      <c r="B16269"/>
    </row>
    <row r="16270" spans="1:2" ht="15">
      <c r="A16270"/>
      <c r="B16270"/>
    </row>
    <row r="16271" spans="1:2" ht="15">
      <c r="A16271"/>
      <c r="B16271"/>
    </row>
    <row r="16272" spans="1:2" ht="15">
      <c r="A16272"/>
      <c r="B16272"/>
    </row>
    <row r="16273" spans="1:2" ht="15">
      <c r="A16273"/>
      <c r="B16273"/>
    </row>
    <row r="16274" spans="1:2" ht="15">
      <c r="A16274"/>
      <c r="B16274"/>
    </row>
    <row r="16275" spans="1:2" ht="15">
      <c r="A16275"/>
      <c r="B16275"/>
    </row>
    <row r="16276" spans="1:2" ht="15">
      <c r="A16276"/>
      <c r="B16276"/>
    </row>
    <row r="16277" spans="1:2" ht="15">
      <c r="A16277"/>
      <c r="B16277"/>
    </row>
    <row r="16278" spans="1:2" ht="15">
      <c r="A16278"/>
      <c r="B16278"/>
    </row>
    <row r="16279" spans="1:2" ht="15">
      <c r="A16279"/>
      <c r="B16279"/>
    </row>
    <row r="16280" spans="1:2" ht="15">
      <c r="A16280"/>
      <c r="B16280"/>
    </row>
    <row r="16281" spans="1:2" ht="15">
      <c r="A16281"/>
      <c r="B16281"/>
    </row>
    <row r="16282" spans="1:2" ht="15">
      <c r="A16282"/>
      <c r="B16282"/>
    </row>
    <row r="16283" spans="1:2" ht="15">
      <c r="A16283"/>
      <c r="B16283"/>
    </row>
    <row r="16284" spans="1:2" ht="15">
      <c r="A16284"/>
      <c r="B16284"/>
    </row>
    <row r="16285" spans="1:2" ht="15">
      <c r="A16285"/>
      <c r="B16285"/>
    </row>
    <row r="16286" spans="1:2" ht="15">
      <c r="A16286"/>
      <c r="B16286"/>
    </row>
    <row r="16287" spans="1:2" ht="15">
      <c r="A16287"/>
      <c r="B16287"/>
    </row>
    <row r="16288" spans="1:2" ht="15">
      <c r="A16288"/>
      <c r="B16288"/>
    </row>
    <row r="16289" spans="1:2" ht="15">
      <c r="A16289"/>
      <c r="B16289"/>
    </row>
    <row r="16290" spans="1:2" ht="15">
      <c r="A16290"/>
      <c r="B16290"/>
    </row>
    <row r="16291" spans="1:2" ht="15">
      <c r="A16291"/>
      <c r="B16291"/>
    </row>
    <row r="16292" spans="1:2" ht="15">
      <c r="A16292"/>
      <c r="B16292"/>
    </row>
    <row r="16293" spans="1:2" ht="15">
      <c r="A16293"/>
      <c r="B16293"/>
    </row>
    <row r="16294" spans="1:2" ht="15">
      <c r="A16294"/>
      <c r="B16294"/>
    </row>
    <row r="16295" spans="1:2" ht="15">
      <c r="A16295"/>
      <c r="B16295"/>
    </row>
    <row r="16296" spans="1:2" ht="15">
      <c r="A16296"/>
      <c r="B16296"/>
    </row>
    <row r="16297" spans="1:2" ht="15">
      <c r="A16297"/>
      <c r="B16297"/>
    </row>
    <row r="16298" spans="1:2" ht="15">
      <c r="A16298"/>
      <c r="B16298"/>
    </row>
    <row r="16299" spans="1:2" ht="15">
      <c r="A16299"/>
      <c r="B16299"/>
    </row>
    <row r="16300" spans="1:2" ht="15">
      <c r="A16300"/>
      <c r="B16300"/>
    </row>
    <row r="16301" spans="1:2" ht="15">
      <c r="A16301"/>
      <c r="B16301"/>
    </row>
    <row r="16302" spans="1:2" ht="15">
      <c r="A16302"/>
      <c r="B16302"/>
    </row>
    <row r="16303" spans="1:2" ht="15">
      <c r="A16303"/>
      <c r="B16303"/>
    </row>
    <row r="16304" spans="1:2" ht="15">
      <c r="A16304"/>
      <c r="B16304"/>
    </row>
    <row r="16305" spans="1:2" ht="15">
      <c r="A16305"/>
      <c r="B16305"/>
    </row>
    <row r="16306" spans="1:2" ht="15">
      <c r="A16306"/>
      <c r="B16306"/>
    </row>
    <row r="16307" spans="1:2" ht="15">
      <c r="A16307"/>
      <c r="B16307"/>
    </row>
    <row r="16308" spans="1:2" ht="15">
      <c r="A16308"/>
      <c r="B16308"/>
    </row>
    <row r="16309" spans="1:2" ht="15">
      <c r="A16309"/>
      <c r="B16309"/>
    </row>
    <row r="16310" spans="1:2" ht="15">
      <c r="A16310"/>
      <c r="B16310"/>
    </row>
    <row r="16311" spans="1:2" ht="15">
      <c r="A16311"/>
      <c r="B16311"/>
    </row>
    <row r="16312" spans="1:2" ht="15">
      <c r="A16312"/>
      <c r="B16312"/>
    </row>
    <row r="16313" spans="1:2" ht="15">
      <c r="A16313"/>
      <c r="B16313"/>
    </row>
    <row r="16314" spans="1:2" ht="15">
      <c r="A16314"/>
      <c r="B16314"/>
    </row>
    <row r="16315" spans="1:2" ht="15">
      <c r="A16315"/>
      <c r="B16315"/>
    </row>
    <row r="16316" spans="1:2" ht="15">
      <c r="A16316"/>
      <c r="B16316"/>
    </row>
    <row r="16317" spans="1:2" ht="15">
      <c r="A16317"/>
      <c r="B16317"/>
    </row>
    <row r="16318" spans="1:2" ht="15">
      <c r="A16318"/>
      <c r="B16318"/>
    </row>
    <row r="16319" spans="1:2" ht="15">
      <c r="A16319"/>
      <c r="B16319"/>
    </row>
    <row r="16320" spans="1:2" ht="15">
      <c r="A16320"/>
      <c r="B16320"/>
    </row>
    <row r="16321" spans="1:2" ht="15">
      <c r="A16321"/>
      <c r="B16321"/>
    </row>
    <row r="16322" spans="1:2" ht="15">
      <c r="A16322"/>
      <c r="B16322"/>
    </row>
    <row r="16323" spans="1:2" ht="15">
      <c r="A16323"/>
      <c r="B16323"/>
    </row>
    <row r="16324" spans="1:2" ht="15">
      <c r="A16324"/>
      <c r="B16324"/>
    </row>
    <row r="16325" spans="1:2" ht="15">
      <c r="A16325"/>
      <c r="B16325"/>
    </row>
    <row r="16326" spans="1:2" ht="15">
      <c r="A16326"/>
      <c r="B16326"/>
    </row>
    <row r="16327" spans="1:2" ht="15">
      <c r="A16327"/>
      <c r="B16327"/>
    </row>
    <row r="16328" spans="1:2" ht="15">
      <c r="A16328"/>
      <c r="B16328"/>
    </row>
    <row r="16329" spans="1:2" ht="15">
      <c r="A16329"/>
      <c r="B16329"/>
    </row>
    <row r="16330" spans="1:2" ht="15">
      <c r="A16330"/>
      <c r="B16330"/>
    </row>
    <row r="16331" spans="1:2" ht="15">
      <c r="A16331"/>
      <c r="B16331"/>
    </row>
    <row r="16332" spans="1:2" ht="15">
      <c r="A16332"/>
      <c r="B16332"/>
    </row>
    <row r="16333" spans="1:2" ht="15">
      <c r="A16333"/>
      <c r="B16333"/>
    </row>
    <row r="16334" spans="1:2" ht="15">
      <c r="A16334"/>
      <c r="B16334"/>
    </row>
    <row r="16335" spans="1:2" ht="15">
      <c r="A16335"/>
      <c r="B16335"/>
    </row>
    <row r="16336" spans="1:2" ht="15">
      <c r="A16336"/>
      <c r="B16336"/>
    </row>
    <row r="16337" spans="1:2" ht="15">
      <c r="A16337"/>
      <c r="B16337"/>
    </row>
    <row r="16338" spans="1:2" ht="15">
      <c r="A16338"/>
      <c r="B16338"/>
    </row>
    <row r="16339" spans="1:2" ht="15">
      <c r="A16339"/>
      <c r="B16339"/>
    </row>
    <row r="16340" spans="1:2" ht="15">
      <c r="A16340"/>
      <c r="B16340"/>
    </row>
    <row r="16341" spans="1:2" ht="15">
      <c r="A16341"/>
      <c r="B16341"/>
    </row>
    <row r="16342" spans="1:2" ht="15">
      <c r="A16342"/>
      <c r="B16342"/>
    </row>
    <row r="16343" spans="1:2" ht="15">
      <c r="A16343"/>
      <c r="B16343"/>
    </row>
    <row r="16344" spans="1:2" ht="15">
      <c r="A16344"/>
      <c r="B16344"/>
    </row>
    <row r="16345" spans="1:2" ht="15">
      <c r="A16345"/>
      <c r="B16345"/>
    </row>
    <row r="16346" spans="1:2" ht="15">
      <c r="A16346"/>
      <c r="B16346"/>
    </row>
    <row r="16347" spans="1:2" ht="15">
      <c r="A16347"/>
      <c r="B16347"/>
    </row>
    <row r="16348" spans="1:2" ht="15">
      <c r="A16348"/>
      <c r="B16348"/>
    </row>
    <row r="16349" spans="1:2" ht="15">
      <c r="A16349"/>
      <c r="B16349"/>
    </row>
    <row r="16350" spans="1:2" ht="15">
      <c r="A16350"/>
      <c r="B16350"/>
    </row>
    <row r="16351" spans="1:2" ht="15">
      <c r="A16351"/>
      <c r="B16351"/>
    </row>
    <row r="16352" spans="1:2" ht="15">
      <c r="A16352"/>
      <c r="B16352"/>
    </row>
    <row r="16353" spans="1:2" ht="15">
      <c r="A16353"/>
      <c r="B16353"/>
    </row>
    <row r="16354" spans="1:2" ht="15">
      <c r="A16354"/>
      <c r="B16354"/>
    </row>
    <row r="16355" spans="1:2" ht="15">
      <c r="A16355"/>
      <c r="B16355"/>
    </row>
    <row r="16356" spans="1:2" ht="15">
      <c r="A16356"/>
      <c r="B16356"/>
    </row>
    <row r="16357" spans="1:2" ht="15">
      <c r="A16357"/>
      <c r="B16357"/>
    </row>
    <row r="16358" spans="1:2" ht="15">
      <c r="A16358"/>
      <c r="B16358"/>
    </row>
    <row r="16359" spans="1:2" ht="15">
      <c r="A16359"/>
      <c r="B16359"/>
    </row>
    <row r="16360" spans="1:2" ht="15">
      <c r="A16360"/>
      <c r="B16360"/>
    </row>
    <row r="16361" spans="1:2" ht="15">
      <c r="A16361"/>
      <c r="B16361"/>
    </row>
    <row r="16362" spans="1:2" ht="15">
      <c r="A16362"/>
      <c r="B16362"/>
    </row>
    <row r="16363" spans="1:2" ht="15">
      <c r="A16363"/>
      <c r="B16363"/>
    </row>
    <row r="16364" spans="1:2" ht="15">
      <c r="A16364"/>
      <c r="B16364"/>
    </row>
    <row r="16365" spans="1:2" ht="15">
      <c r="A16365"/>
      <c r="B16365"/>
    </row>
    <row r="16366" spans="1:2" ht="15">
      <c r="A16366"/>
      <c r="B16366"/>
    </row>
    <row r="16367" spans="1:2" ht="15">
      <c r="A16367"/>
      <c r="B16367"/>
    </row>
    <row r="16368" spans="1:2" ht="15">
      <c r="A16368"/>
      <c r="B16368"/>
    </row>
    <row r="16369" spans="1:2" ht="15">
      <c r="A16369"/>
      <c r="B16369"/>
    </row>
    <row r="16370" spans="1:2" ht="15">
      <c r="A16370"/>
      <c r="B16370"/>
    </row>
    <row r="16371" spans="1:2" ht="15">
      <c r="A16371"/>
      <c r="B16371"/>
    </row>
    <row r="16372" spans="1:2" ht="15">
      <c r="A16372"/>
      <c r="B16372"/>
    </row>
    <row r="16373" spans="1:2" ht="15">
      <c r="A16373"/>
      <c r="B16373"/>
    </row>
    <row r="16374" spans="1:2" ht="15">
      <c r="A16374"/>
      <c r="B16374"/>
    </row>
    <row r="16375" spans="1:2" ht="15">
      <c r="A16375"/>
      <c r="B16375"/>
    </row>
    <row r="16376" spans="1:2" ht="15">
      <c r="A16376"/>
      <c r="B16376"/>
    </row>
    <row r="16377" spans="1:2" ht="15">
      <c r="A16377"/>
      <c r="B16377"/>
    </row>
    <row r="16378" spans="1:2" ht="15">
      <c r="A16378"/>
      <c r="B16378"/>
    </row>
    <row r="16379" spans="1:2" ht="15">
      <c r="A16379"/>
      <c r="B16379"/>
    </row>
    <row r="16380" spans="1:2" ht="15">
      <c r="A16380"/>
      <c r="B16380"/>
    </row>
    <row r="16381" spans="1:2" ht="15">
      <c r="A16381"/>
      <c r="B16381"/>
    </row>
    <row r="16382" spans="1:2" ht="15">
      <c r="A16382"/>
      <c r="B16382"/>
    </row>
    <row r="16383" spans="1:2" ht="15">
      <c r="A16383"/>
      <c r="B16383"/>
    </row>
    <row r="16384" spans="1:2" ht="15">
      <c r="A16384"/>
      <c r="B16384"/>
    </row>
    <row r="16385" spans="1:2" ht="15">
      <c r="A16385"/>
      <c r="B16385"/>
    </row>
    <row r="16386" spans="1:2" ht="15">
      <c r="A16386"/>
      <c r="B16386"/>
    </row>
    <row r="16387" spans="1:2" ht="15">
      <c r="A16387"/>
      <c r="B16387"/>
    </row>
    <row r="16388" spans="1:2" ht="15">
      <c r="A16388"/>
      <c r="B16388"/>
    </row>
    <row r="16389" spans="1:2" ht="15">
      <c r="A16389"/>
      <c r="B16389"/>
    </row>
    <row r="16390" spans="1:2" ht="15">
      <c r="A16390"/>
      <c r="B16390"/>
    </row>
    <row r="16391" spans="1:2" ht="15">
      <c r="A16391"/>
      <c r="B16391"/>
    </row>
    <row r="16392" spans="1:2" ht="15">
      <c r="A16392"/>
      <c r="B16392"/>
    </row>
    <row r="16393" spans="1:2" ht="15">
      <c r="A16393"/>
      <c r="B16393"/>
    </row>
    <row r="16394" spans="1:2" ht="15">
      <c r="A16394"/>
      <c r="B16394"/>
    </row>
    <row r="16395" spans="1:2" ht="15">
      <c r="A16395"/>
      <c r="B16395"/>
    </row>
    <row r="16396" spans="1:2" ht="15">
      <c r="A16396"/>
      <c r="B16396"/>
    </row>
    <row r="16397" spans="1:2" ht="15">
      <c r="A16397"/>
      <c r="B16397"/>
    </row>
    <row r="16398" spans="1:2" ht="15">
      <c r="A16398"/>
      <c r="B16398"/>
    </row>
    <row r="16399" spans="1:2" ht="15">
      <c r="A16399"/>
      <c r="B16399"/>
    </row>
    <row r="16400" spans="1:2" ht="15">
      <c r="A16400"/>
      <c r="B16400"/>
    </row>
    <row r="16401" spans="1:2" ht="15">
      <c r="A16401"/>
      <c r="B16401"/>
    </row>
    <row r="16402" spans="1:2" ht="15">
      <c r="A16402"/>
      <c r="B16402"/>
    </row>
    <row r="16403" spans="1:2" ht="15">
      <c r="A16403"/>
      <c r="B16403"/>
    </row>
    <row r="16404" spans="1:2" ht="15">
      <c r="A16404"/>
      <c r="B16404"/>
    </row>
    <row r="16405" spans="1:2" ht="15">
      <c r="A16405"/>
      <c r="B16405"/>
    </row>
    <row r="16406" spans="1:2" ht="15">
      <c r="A16406"/>
      <c r="B16406"/>
    </row>
    <row r="16407" spans="1:2" ht="15">
      <c r="A16407"/>
      <c r="B16407"/>
    </row>
    <row r="16408" spans="1:2" ht="15">
      <c r="A16408"/>
      <c r="B16408"/>
    </row>
    <row r="16409" spans="1:2" ht="15">
      <c r="A16409"/>
      <c r="B16409"/>
    </row>
    <row r="16410" spans="1:2" ht="15">
      <c r="A16410"/>
      <c r="B16410"/>
    </row>
    <row r="16411" spans="1:2" ht="15">
      <c r="A16411"/>
      <c r="B16411"/>
    </row>
    <row r="16412" spans="1:2" ht="15">
      <c r="A16412"/>
      <c r="B16412"/>
    </row>
    <row r="16413" spans="1:2" ht="15">
      <c r="A16413"/>
      <c r="B16413"/>
    </row>
    <row r="16414" spans="1:2" ht="15">
      <c r="A16414"/>
      <c r="B16414"/>
    </row>
    <row r="16415" spans="1:2" ht="15">
      <c r="A16415"/>
      <c r="B16415"/>
    </row>
    <row r="16416" spans="1:2" ht="15">
      <c r="A16416"/>
      <c r="B16416"/>
    </row>
    <row r="16417" spans="1:2" ht="15">
      <c r="A16417"/>
      <c r="B16417"/>
    </row>
    <row r="16418" spans="1:2" ht="15">
      <c r="A16418"/>
      <c r="B16418"/>
    </row>
    <row r="16419" spans="1:2" ht="15">
      <c r="A16419"/>
      <c r="B16419"/>
    </row>
    <row r="16420" spans="1:2" ht="15">
      <c r="A16420"/>
      <c r="B16420"/>
    </row>
    <row r="16421" spans="1:2" ht="15">
      <c r="A16421"/>
      <c r="B16421"/>
    </row>
    <row r="16422" spans="1:2" ht="15">
      <c r="A16422"/>
      <c r="B16422"/>
    </row>
    <row r="16423" spans="1:2" ht="15">
      <c r="A16423"/>
      <c r="B16423"/>
    </row>
    <row r="16424" spans="1:2" ht="15">
      <c r="A16424"/>
      <c r="B16424"/>
    </row>
    <row r="16425" spans="1:2" ht="15">
      <c r="A16425"/>
      <c r="B16425"/>
    </row>
    <row r="16426" spans="1:2" ht="15">
      <c r="A16426"/>
      <c r="B16426"/>
    </row>
    <row r="16427" spans="1:2" ht="15">
      <c r="A16427"/>
      <c r="B16427"/>
    </row>
    <row r="16428" spans="1:2" ht="15">
      <c r="A16428"/>
      <c r="B16428"/>
    </row>
    <row r="16429" spans="1:2" ht="15">
      <c r="A16429"/>
      <c r="B16429"/>
    </row>
    <row r="16430" spans="1:2" ht="15">
      <c r="A16430"/>
      <c r="B16430"/>
    </row>
    <row r="16431" spans="1:2" ht="15">
      <c r="A16431"/>
      <c r="B16431"/>
    </row>
    <row r="16432" spans="1:2" ht="15">
      <c r="A16432"/>
      <c r="B16432"/>
    </row>
    <row r="16433" spans="1:2" ht="15">
      <c r="A16433"/>
      <c r="B16433"/>
    </row>
    <row r="16434" spans="1:2" ht="15">
      <c r="A16434"/>
      <c r="B16434"/>
    </row>
    <row r="16435" spans="1:2" ht="15">
      <c r="A16435"/>
      <c r="B16435"/>
    </row>
    <row r="16436" spans="1:2" ht="15">
      <c r="A16436"/>
      <c r="B16436"/>
    </row>
    <row r="16437" spans="1:2" ht="15">
      <c r="A16437"/>
      <c r="B16437"/>
    </row>
    <row r="16438" spans="1:2" ht="15">
      <c r="A16438"/>
      <c r="B16438"/>
    </row>
    <row r="16439" spans="1:2" ht="15">
      <c r="A16439"/>
      <c r="B16439"/>
    </row>
    <row r="16440" spans="1:2" ht="15">
      <c r="A16440"/>
      <c r="B16440"/>
    </row>
    <row r="16441" spans="1:2" ht="15">
      <c r="A16441"/>
      <c r="B16441"/>
    </row>
    <row r="16442" spans="1:2" ht="15">
      <c r="A16442"/>
      <c r="B16442"/>
    </row>
    <row r="16443" spans="1:2" ht="15">
      <c r="A16443"/>
      <c r="B16443"/>
    </row>
    <row r="16444" spans="1:2" ht="15">
      <c r="A16444"/>
      <c r="B16444"/>
    </row>
    <row r="16445" spans="1:2" ht="15">
      <c r="A16445"/>
      <c r="B16445"/>
    </row>
    <row r="16446" spans="1:2" ht="15">
      <c r="A16446"/>
      <c r="B16446"/>
    </row>
    <row r="16447" spans="1:2" ht="15">
      <c r="A16447"/>
      <c r="B16447"/>
    </row>
    <row r="16448" spans="1:2" ht="15">
      <c r="A16448"/>
      <c r="B16448"/>
    </row>
    <row r="16449" spans="1:2" ht="15">
      <c r="A16449"/>
      <c r="B16449"/>
    </row>
    <row r="16450" spans="1:2" ht="15">
      <c r="A16450"/>
      <c r="B16450"/>
    </row>
    <row r="16451" spans="1:2" ht="15">
      <c r="A16451"/>
      <c r="B16451"/>
    </row>
    <row r="16452" spans="1:2" ht="15">
      <c r="A16452"/>
      <c r="B16452"/>
    </row>
    <row r="16453" spans="1:2" ht="15">
      <c r="A16453"/>
      <c r="B16453"/>
    </row>
    <row r="16454" spans="1:2" ht="15">
      <c r="A16454"/>
      <c r="B16454"/>
    </row>
    <row r="16455" spans="1:2" ht="15">
      <c r="A16455"/>
      <c r="B16455"/>
    </row>
    <row r="16456" spans="1:2" ht="15">
      <c r="A16456"/>
      <c r="B16456"/>
    </row>
    <row r="16457" spans="1:2" ht="15">
      <c r="A16457"/>
      <c r="B16457"/>
    </row>
    <row r="16458" spans="1:2" ht="15">
      <c r="A16458"/>
      <c r="B16458"/>
    </row>
    <row r="16459" spans="1:2" ht="15">
      <c r="A16459"/>
      <c r="B16459"/>
    </row>
    <row r="16460" spans="1:2" ht="15">
      <c r="A16460"/>
      <c r="B16460"/>
    </row>
    <row r="16461" spans="1:2" ht="15">
      <c r="A16461"/>
      <c r="B16461"/>
    </row>
    <row r="16462" spans="1:2" ht="15">
      <c r="A16462"/>
      <c r="B16462"/>
    </row>
    <row r="16463" spans="1:2" ht="15">
      <c r="A16463"/>
      <c r="B16463"/>
    </row>
    <row r="16464" spans="1:2" ht="15">
      <c r="A16464"/>
      <c r="B16464"/>
    </row>
    <row r="16465" spans="1:2" ht="15">
      <c r="A16465"/>
      <c r="B16465"/>
    </row>
    <row r="16466" spans="1:2" ht="15">
      <c r="A16466"/>
      <c r="B16466"/>
    </row>
    <row r="16467" spans="1:2" ht="15">
      <c r="A16467"/>
      <c r="B16467"/>
    </row>
    <row r="16468" spans="1:2" ht="15">
      <c r="A16468"/>
      <c r="B16468"/>
    </row>
    <row r="16469" spans="1:2" ht="15">
      <c r="A16469"/>
      <c r="B16469"/>
    </row>
    <row r="16470" spans="1:2" ht="15">
      <c r="A16470"/>
      <c r="B16470"/>
    </row>
    <row r="16471" spans="1:2" ht="15">
      <c r="A16471"/>
      <c r="B16471"/>
    </row>
    <row r="16472" spans="1:2" ht="15">
      <c r="A16472"/>
      <c r="B16472"/>
    </row>
    <row r="16473" spans="1:2" ht="15">
      <c r="A16473"/>
      <c r="B16473"/>
    </row>
    <row r="16474" spans="1:2" ht="15">
      <c r="A16474"/>
      <c r="B16474"/>
    </row>
    <row r="16475" spans="1:2" ht="15">
      <c r="A16475"/>
      <c r="B16475"/>
    </row>
    <row r="16476" spans="1:2" ht="15">
      <c r="A16476"/>
      <c r="B16476"/>
    </row>
    <row r="16477" spans="1:2" ht="15">
      <c r="A16477"/>
      <c r="B16477"/>
    </row>
    <row r="16478" spans="1:2" ht="15">
      <c r="A16478"/>
      <c r="B16478"/>
    </row>
    <row r="16479" spans="1:2" ht="15">
      <c r="A16479"/>
      <c r="B16479"/>
    </row>
    <row r="16480" spans="1:2" ht="15">
      <c r="A16480"/>
      <c r="B16480"/>
    </row>
    <row r="16481" spans="1:2" ht="15">
      <c r="A16481"/>
      <c r="B16481"/>
    </row>
    <row r="16482" spans="1:2" ht="15">
      <c r="A16482"/>
      <c r="B16482"/>
    </row>
    <row r="16483" spans="1:2" ht="15">
      <c r="A16483"/>
      <c r="B16483"/>
    </row>
    <row r="16484" spans="1:2" ht="15">
      <c r="A16484"/>
      <c r="B16484"/>
    </row>
    <row r="16485" spans="1:2" ht="15">
      <c r="A16485"/>
      <c r="B16485"/>
    </row>
    <row r="16486" spans="1:2" ht="15">
      <c r="A16486"/>
      <c r="B16486"/>
    </row>
    <row r="16487" spans="1:2" ht="15">
      <c r="A16487"/>
      <c r="B16487"/>
    </row>
    <row r="16488" spans="1:2" ht="15">
      <c r="A16488"/>
      <c r="B16488"/>
    </row>
    <row r="16489" spans="1:2" ht="15">
      <c r="A16489"/>
      <c r="B16489"/>
    </row>
    <row r="16490" spans="1:2" ht="15">
      <c r="A16490"/>
      <c r="B16490"/>
    </row>
    <row r="16491" spans="1:2" ht="15">
      <c r="A16491"/>
      <c r="B16491"/>
    </row>
    <row r="16492" spans="1:2" ht="15">
      <c r="A16492"/>
      <c r="B16492"/>
    </row>
    <row r="16493" spans="1:2" ht="15">
      <c r="A16493"/>
      <c r="B16493"/>
    </row>
    <row r="16494" spans="1:2" ht="15">
      <c r="A16494"/>
      <c r="B16494"/>
    </row>
    <row r="16495" spans="1:2" ht="15">
      <c r="A16495"/>
      <c r="B16495"/>
    </row>
    <row r="16496" spans="1:2" ht="15">
      <c r="A16496"/>
      <c r="B16496"/>
    </row>
    <row r="16497" spans="1:2" ht="15">
      <c r="A16497"/>
      <c r="B16497"/>
    </row>
    <row r="16498" spans="1:2" ht="15">
      <c r="A16498"/>
      <c r="B16498"/>
    </row>
    <row r="16499" spans="1:2" ht="15">
      <c r="A16499"/>
      <c r="B16499"/>
    </row>
    <row r="16500" spans="1:2" ht="15">
      <c r="A16500"/>
      <c r="B16500"/>
    </row>
    <row r="16501" spans="1:2" ht="15">
      <c r="A16501"/>
      <c r="B16501"/>
    </row>
    <row r="16502" spans="1:2" ht="15">
      <c r="A16502"/>
      <c r="B16502"/>
    </row>
    <row r="16503" spans="1:2" ht="15">
      <c r="A16503"/>
      <c r="B16503"/>
    </row>
    <row r="16504" spans="1:2" ht="15">
      <c r="A16504"/>
      <c r="B16504"/>
    </row>
    <row r="16505" spans="1:2" ht="15">
      <c r="A16505"/>
      <c r="B16505"/>
    </row>
    <row r="16506" spans="1:2" ht="15">
      <c r="A16506"/>
      <c r="B16506"/>
    </row>
    <row r="16507" spans="1:2" ht="15">
      <c r="A16507"/>
      <c r="B16507"/>
    </row>
    <row r="16508" spans="1:2" ht="15">
      <c r="A16508"/>
      <c r="B16508"/>
    </row>
    <row r="16509" spans="1:2" ht="15">
      <c r="A16509"/>
      <c r="B16509"/>
    </row>
    <row r="16510" spans="1:2" ht="15">
      <c r="A16510"/>
      <c r="B16510"/>
    </row>
    <row r="16511" spans="1:2" ht="15">
      <c r="A16511"/>
      <c r="B16511"/>
    </row>
    <row r="16512" spans="1:2" ht="15">
      <c r="A16512"/>
      <c r="B16512"/>
    </row>
    <row r="16513" spans="1:2" ht="15">
      <c r="A16513"/>
      <c r="B16513"/>
    </row>
    <row r="16514" spans="1:2" ht="15">
      <c r="A16514"/>
      <c r="B16514"/>
    </row>
    <row r="16515" spans="1:2" ht="15">
      <c r="A16515"/>
      <c r="B16515"/>
    </row>
    <row r="16516" spans="1:2" ht="15">
      <c r="A16516"/>
      <c r="B16516"/>
    </row>
    <row r="16517" spans="1:2" ht="15">
      <c r="A16517"/>
      <c r="B16517"/>
    </row>
    <row r="16518" spans="1:2" ht="15">
      <c r="A16518"/>
      <c r="B16518"/>
    </row>
    <row r="16519" spans="1:2" ht="15">
      <c r="A16519"/>
      <c r="B16519"/>
    </row>
    <row r="16520" spans="1:2" ht="15">
      <c r="A16520"/>
      <c r="B16520"/>
    </row>
    <row r="16521" spans="1:2" ht="15">
      <c r="A16521"/>
      <c r="B16521"/>
    </row>
    <row r="16522" spans="1:2" ht="15">
      <c r="A16522"/>
      <c r="B16522"/>
    </row>
    <row r="16523" spans="1:2" ht="15">
      <c r="A16523"/>
      <c r="B16523"/>
    </row>
    <row r="16524" spans="1:2" ht="15">
      <c r="A16524"/>
      <c r="B16524"/>
    </row>
    <row r="16525" spans="1:2" ht="15">
      <c r="A16525"/>
      <c r="B16525"/>
    </row>
    <row r="16526" spans="1:2" ht="15">
      <c r="A16526"/>
      <c r="B16526"/>
    </row>
    <row r="16527" spans="1:2" ht="15">
      <c r="A16527"/>
      <c r="B16527"/>
    </row>
    <row r="16528" spans="1:2" ht="15">
      <c r="A16528"/>
      <c r="B16528"/>
    </row>
    <row r="16529" spans="1:2" ht="15">
      <c r="A16529"/>
      <c r="B16529"/>
    </row>
    <row r="16530" spans="1:2" ht="15">
      <c r="A16530"/>
      <c r="B16530"/>
    </row>
    <row r="16531" spans="1:2" ht="15">
      <c r="A16531"/>
      <c r="B16531"/>
    </row>
    <row r="16532" spans="1:2" ht="15">
      <c r="A16532"/>
      <c r="B16532"/>
    </row>
    <row r="16533" spans="1:2" ht="15">
      <c r="A16533"/>
      <c r="B16533"/>
    </row>
    <row r="16534" spans="1:2" ht="15">
      <c r="A16534"/>
      <c r="B16534"/>
    </row>
    <row r="16535" spans="1:2" ht="15">
      <c r="A16535"/>
      <c r="B16535"/>
    </row>
    <row r="16536" spans="1:2" ht="15">
      <c r="A16536"/>
      <c r="B16536"/>
    </row>
    <row r="16537" spans="1:2" ht="15">
      <c r="A16537"/>
      <c r="B16537"/>
    </row>
    <row r="16538" spans="1:2" ht="15">
      <c r="A16538"/>
      <c r="B16538"/>
    </row>
    <row r="16539" spans="1:2" ht="15">
      <c r="A16539"/>
      <c r="B16539"/>
    </row>
    <row r="16540" spans="1:2" ht="15">
      <c r="A16540"/>
      <c r="B16540"/>
    </row>
    <row r="16541" spans="1:2" ht="15">
      <c r="A16541"/>
      <c r="B16541"/>
    </row>
    <row r="16542" spans="1:2" ht="15">
      <c r="A16542"/>
      <c r="B16542"/>
    </row>
    <row r="16543" spans="1:2" ht="15">
      <c r="A16543"/>
      <c r="B16543"/>
    </row>
    <row r="16544" spans="1:2" ht="15">
      <c r="A16544"/>
      <c r="B16544"/>
    </row>
    <row r="16545" spans="1:2" ht="15">
      <c r="A16545"/>
      <c r="B16545"/>
    </row>
    <row r="16546" spans="1:2" ht="15">
      <c r="A16546"/>
      <c r="B16546"/>
    </row>
    <row r="16547" spans="1:2" ht="15">
      <c r="A16547"/>
      <c r="B16547"/>
    </row>
    <row r="16548" spans="1:2" ht="15">
      <c r="A16548"/>
      <c r="B16548"/>
    </row>
    <row r="16549" spans="1:2" ht="15">
      <c r="A16549"/>
      <c r="B16549"/>
    </row>
    <row r="16550" spans="1:2" ht="15">
      <c r="A16550"/>
      <c r="B16550"/>
    </row>
    <row r="16551" spans="1:2" ht="15">
      <c r="A16551"/>
      <c r="B16551"/>
    </row>
    <row r="16552" spans="1:2" ht="15">
      <c r="A16552"/>
      <c r="B16552"/>
    </row>
    <row r="16553" spans="1:2" ht="15">
      <c r="A16553"/>
      <c r="B16553"/>
    </row>
    <row r="16554" spans="1:2" ht="15">
      <c r="A16554"/>
      <c r="B16554"/>
    </row>
    <row r="16555" spans="1:2" ht="15">
      <c r="A16555"/>
      <c r="B16555"/>
    </row>
    <row r="16556" spans="1:2" ht="15">
      <c r="A16556"/>
      <c r="B16556"/>
    </row>
    <row r="16557" spans="1:2" ht="15">
      <c r="A16557"/>
      <c r="B16557"/>
    </row>
    <row r="16558" spans="1:2" ht="15">
      <c r="A16558"/>
      <c r="B16558"/>
    </row>
    <row r="16559" spans="1:2" ht="15">
      <c r="A16559"/>
      <c r="B16559"/>
    </row>
    <row r="16560" spans="1:2" ht="15">
      <c r="A16560"/>
      <c r="B16560"/>
    </row>
    <row r="16561" spans="1:2" ht="15">
      <c r="A16561"/>
      <c r="B16561"/>
    </row>
    <row r="16562" spans="1:2" ht="15">
      <c r="A16562"/>
      <c r="B16562"/>
    </row>
    <row r="16563" spans="1:2" ht="15">
      <c r="A16563"/>
      <c r="B16563"/>
    </row>
    <row r="16564" spans="1:2" ht="15">
      <c r="A16564"/>
      <c r="B16564"/>
    </row>
    <row r="16565" spans="1:2" ht="15">
      <c r="A16565"/>
      <c r="B16565"/>
    </row>
    <row r="16566" spans="1:2" ht="15">
      <c r="A16566"/>
      <c r="B16566"/>
    </row>
    <row r="16567" spans="1:2" ht="15">
      <c r="A16567"/>
      <c r="B16567"/>
    </row>
    <row r="16568" spans="1:2" ht="15">
      <c r="A16568"/>
      <c r="B16568"/>
    </row>
    <row r="16569" spans="1:2" ht="15">
      <c r="A16569"/>
      <c r="B16569"/>
    </row>
    <row r="16570" spans="1:2" ht="15">
      <c r="A16570"/>
      <c r="B16570"/>
    </row>
    <row r="16571" spans="1:2" ht="15">
      <c r="A16571"/>
      <c r="B16571"/>
    </row>
    <row r="16572" spans="1:2" ht="15">
      <c r="A16572"/>
      <c r="B16572"/>
    </row>
    <row r="16573" spans="1:2" ht="15">
      <c r="A16573"/>
      <c r="B16573"/>
    </row>
    <row r="16574" spans="1:2" ht="15">
      <c r="A16574"/>
      <c r="B16574"/>
    </row>
    <row r="16575" spans="1:2" ht="15">
      <c r="A16575"/>
      <c r="B16575"/>
    </row>
    <row r="16576" spans="1:2" ht="15">
      <c r="A16576"/>
      <c r="B16576"/>
    </row>
    <row r="16577" spans="1:2" ht="15">
      <c r="A16577"/>
      <c r="B16577"/>
    </row>
    <row r="16578" spans="1:2" ht="15">
      <c r="A16578"/>
      <c r="B16578"/>
    </row>
    <row r="16579" spans="1:2" ht="15">
      <c r="A16579"/>
      <c r="B16579"/>
    </row>
    <row r="16580" spans="1:2" ht="15">
      <c r="A16580"/>
      <c r="B16580"/>
    </row>
    <row r="16581" spans="1:2" ht="15">
      <c r="A16581"/>
      <c r="B16581"/>
    </row>
    <row r="16582" spans="1:2" ht="15">
      <c r="A16582"/>
      <c r="B16582"/>
    </row>
    <row r="16583" spans="1:2" ht="15">
      <c r="A16583"/>
      <c r="B16583"/>
    </row>
    <row r="16584" spans="1:2" ht="15">
      <c r="A16584"/>
      <c r="B16584"/>
    </row>
    <row r="16585" spans="1:2" ht="15">
      <c r="A16585"/>
      <c r="B16585"/>
    </row>
    <row r="16586" spans="1:2" ht="15">
      <c r="A16586"/>
      <c r="B16586"/>
    </row>
    <row r="16587" spans="1:2" ht="15">
      <c r="A16587"/>
      <c r="B16587"/>
    </row>
    <row r="16588" spans="1:2" ht="15">
      <c r="A16588"/>
      <c r="B16588"/>
    </row>
    <row r="16589" spans="1:2" ht="15">
      <c r="A16589"/>
      <c r="B16589"/>
    </row>
    <row r="16590" spans="1:2" ht="15">
      <c r="A16590"/>
      <c r="B16590"/>
    </row>
    <row r="16591" spans="1:2" ht="15">
      <c r="A16591"/>
      <c r="B16591"/>
    </row>
    <row r="16592" spans="1:2" ht="15">
      <c r="A16592"/>
      <c r="B16592"/>
    </row>
    <row r="16593" spans="1:2" ht="15">
      <c r="A16593"/>
      <c r="B16593"/>
    </row>
    <row r="16594" spans="1:2" ht="15">
      <c r="A16594"/>
      <c r="B16594"/>
    </row>
    <row r="16595" spans="1:2" ht="15">
      <c r="A16595"/>
      <c r="B16595"/>
    </row>
    <row r="16596" spans="1:2" ht="15">
      <c r="A16596"/>
      <c r="B16596"/>
    </row>
    <row r="16597" spans="1:2" ht="15">
      <c r="A16597"/>
      <c r="B16597"/>
    </row>
    <row r="16598" spans="1:2" ht="15">
      <c r="A16598"/>
      <c r="B16598"/>
    </row>
    <row r="16599" spans="1:2" ht="15">
      <c r="A16599"/>
      <c r="B16599"/>
    </row>
    <row r="16600" spans="1:2" ht="15">
      <c r="A16600"/>
      <c r="B16600"/>
    </row>
    <row r="16601" spans="1:2" ht="15">
      <c r="A16601"/>
      <c r="B16601"/>
    </row>
    <row r="16602" spans="1:2" ht="15">
      <c r="A16602"/>
      <c r="B16602"/>
    </row>
    <row r="16603" spans="1:2" ht="15">
      <c r="A16603"/>
      <c r="B16603"/>
    </row>
    <row r="16604" spans="1:2" ht="15">
      <c r="A16604"/>
      <c r="B16604"/>
    </row>
    <row r="16605" spans="1:2" ht="15">
      <c r="A16605"/>
      <c r="B16605"/>
    </row>
    <row r="16606" spans="1:2" ht="15">
      <c r="A16606"/>
      <c r="B16606"/>
    </row>
    <row r="16607" spans="1:2" ht="15">
      <c r="A16607"/>
      <c r="B16607"/>
    </row>
    <row r="16608" spans="1:2" ht="15">
      <c r="A16608"/>
      <c r="B16608"/>
    </row>
    <row r="16609" spans="1:2" ht="15">
      <c r="A16609"/>
      <c r="B16609"/>
    </row>
    <row r="16610" spans="1:2" ht="15">
      <c r="A16610"/>
      <c r="B16610"/>
    </row>
    <row r="16611" spans="1:2" ht="15">
      <c r="A16611"/>
      <c r="B16611"/>
    </row>
    <row r="16612" spans="1:2" ht="15">
      <c r="A16612"/>
      <c r="B16612"/>
    </row>
    <row r="16613" spans="1:2" ht="15">
      <c r="A16613"/>
      <c r="B16613"/>
    </row>
    <row r="16614" spans="1:2" ht="15">
      <c r="A16614"/>
      <c r="B16614"/>
    </row>
    <row r="16615" spans="1:2" ht="15">
      <c r="A16615"/>
      <c r="B16615"/>
    </row>
    <row r="16616" spans="1:2" ht="15">
      <c r="A16616"/>
      <c r="B16616"/>
    </row>
    <row r="16617" spans="1:2" ht="15">
      <c r="A16617"/>
      <c r="B16617"/>
    </row>
    <row r="16618" spans="1:2" ht="15">
      <c r="A16618"/>
      <c r="B16618"/>
    </row>
    <row r="16619" spans="1:2" ht="15">
      <c r="A16619"/>
      <c r="B16619"/>
    </row>
    <row r="16620" spans="1:2" ht="15">
      <c r="A16620"/>
      <c r="B16620"/>
    </row>
    <row r="16621" spans="1:2" ht="15">
      <c r="A16621"/>
      <c r="B16621"/>
    </row>
    <row r="16622" spans="1:2" ht="15">
      <c r="A16622"/>
      <c r="B16622"/>
    </row>
    <row r="16623" spans="1:2" ht="15">
      <c r="A16623"/>
      <c r="B16623"/>
    </row>
    <row r="16624" spans="1:2" ht="15">
      <c r="A16624"/>
      <c r="B16624"/>
    </row>
    <row r="16625" spans="1:2" ht="15">
      <c r="A16625"/>
      <c r="B16625"/>
    </row>
    <row r="16626" spans="1:2" ht="15">
      <c r="A16626"/>
      <c r="B16626"/>
    </row>
    <row r="16627" spans="1:2" ht="15">
      <c r="A16627"/>
      <c r="B16627"/>
    </row>
    <row r="16628" spans="1:2" ht="15">
      <c r="A16628"/>
      <c r="B16628"/>
    </row>
    <row r="16629" spans="1:2" ht="15">
      <c r="A16629"/>
      <c r="B16629"/>
    </row>
    <row r="16630" spans="1:2" ht="15">
      <c r="A16630"/>
      <c r="B16630"/>
    </row>
    <row r="16631" spans="1:2" ht="15">
      <c r="A16631"/>
      <c r="B16631"/>
    </row>
    <row r="16632" spans="1:2" ht="15">
      <c r="A16632"/>
      <c r="B16632"/>
    </row>
    <row r="16633" spans="1:2" ht="15">
      <c r="A16633"/>
      <c r="B16633"/>
    </row>
    <row r="16634" spans="1:2" ht="15">
      <c r="A16634"/>
      <c r="B16634"/>
    </row>
    <row r="16635" spans="1:2" ht="15">
      <c r="A16635"/>
      <c r="B16635"/>
    </row>
    <row r="16636" spans="1:2" ht="15">
      <c r="A16636"/>
      <c r="B16636"/>
    </row>
    <row r="16637" spans="1:2" ht="15">
      <c r="A16637"/>
      <c r="B16637"/>
    </row>
    <row r="16638" spans="1:2" ht="15">
      <c r="A16638"/>
      <c r="B16638"/>
    </row>
    <row r="16639" spans="1:2" ht="15">
      <c r="A16639"/>
      <c r="B16639"/>
    </row>
    <row r="16640" spans="1:2" ht="15">
      <c r="A16640"/>
      <c r="B16640"/>
    </row>
    <row r="16641" spans="1:2" ht="15">
      <c r="A16641"/>
      <c r="B16641"/>
    </row>
    <row r="16642" spans="1:2" ht="15">
      <c r="A16642"/>
      <c r="B16642"/>
    </row>
    <row r="16643" spans="1:2" ht="15">
      <c r="A16643"/>
      <c r="B16643"/>
    </row>
    <row r="16644" spans="1:2" ht="15">
      <c r="A16644"/>
      <c r="B16644"/>
    </row>
    <row r="16645" spans="1:2" ht="15">
      <c r="A16645"/>
      <c r="B16645"/>
    </row>
    <row r="16646" spans="1:2" ht="15">
      <c r="A16646"/>
      <c r="B16646"/>
    </row>
    <row r="16647" spans="1:2" ht="15">
      <c r="A16647"/>
      <c r="B16647"/>
    </row>
    <row r="16648" spans="1:2" ht="15">
      <c r="A16648"/>
      <c r="B16648"/>
    </row>
    <row r="16649" spans="1:2" ht="15">
      <c r="A16649"/>
      <c r="B16649"/>
    </row>
    <row r="16650" spans="1:2" ht="15">
      <c r="A16650"/>
      <c r="B16650"/>
    </row>
    <row r="16651" spans="1:2" ht="15">
      <c r="A16651"/>
      <c r="B16651"/>
    </row>
    <row r="16652" spans="1:2" ht="15">
      <c r="A16652"/>
      <c r="B16652"/>
    </row>
    <row r="16653" spans="1:2" ht="15">
      <c r="A16653"/>
      <c r="B16653"/>
    </row>
    <row r="16654" spans="1:2" ht="15">
      <c r="A16654"/>
      <c r="B16654"/>
    </row>
    <row r="16655" spans="1:2" ht="15">
      <c r="A16655"/>
      <c r="B16655"/>
    </row>
    <row r="16656" spans="1:2" ht="15">
      <c r="A16656"/>
      <c r="B16656"/>
    </row>
    <row r="16657" spans="1:2" ht="15">
      <c r="A16657"/>
      <c r="B16657"/>
    </row>
    <row r="16658" spans="1:2" ht="15">
      <c r="A16658"/>
      <c r="B16658"/>
    </row>
    <row r="16659" spans="1:2" ht="15">
      <c r="A16659"/>
      <c r="B16659"/>
    </row>
    <row r="16660" spans="1:2" ht="15">
      <c r="A16660"/>
      <c r="B16660"/>
    </row>
    <row r="16661" spans="1:2" ht="15">
      <c r="A16661"/>
      <c r="B16661"/>
    </row>
    <row r="16662" spans="1:2" ht="15">
      <c r="A16662"/>
      <c r="B16662"/>
    </row>
    <row r="16663" spans="1:2" ht="15">
      <c r="A16663"/>
      <c r="B16663"/>
    </row>
    <row r="16664" spans="1:2" ht="15">
      <c r="A16664"/>
      <c r="B16664"/>
    </row>
    <row r="16665" spans="1:2" ht="15">
      <c r="A16665"/>
      <c r="B16665"/>
    </row>
    <row r="16666" spans="1:2" ht="15">
      <c r="A16666"/>
      <c r="B16666"/>
    </row>
    <row r="16667" spans="1:2" ht="15">
      <c r="A16667"/>
      <c r="B16667"/>
    </row>
    <row r="16668" spans="1:2" ht="15">
      <c r="A16668"/>
      <c r="B16668"/>
    </row>
    <row r="16669" spans="1:2" ht="15">
      <c r="A16669"/>
      <c r="B16669"/>
    </row>
    <row r="16670" spans="1:2" ht="15">
      <c r="A16670"/>
      <c r="B16670"/>
    </row>
    <row r="16671" spans="1:2" ht="15">
      <c r="A16671"/>
      <c r="B16671"/>
    </row>
    <row r="16672" spans="1:2" ht="15">
      <c r="A16672"/>
      <c r="B16672"/>
    </row>
    <row r="16673" spans="1:2" ht="15">
      <c r="A16673"/>
      <c r="B16673"/>
    </row>
    <row r="16674" spans="1:2" ht="15">
      <c r="A16674"/>
      <c r="B16674"/>
    </row>
    <row r="16675" spans="1:2" ht="15">
      <c r="A16675"/>
      <c r="B16675"/>
    </row>
    <row r="16676" spans="1:2" ht="15">
      <c r="A16676"/>
      <c r="B16676"/>
    </row>
    <row r="16677" spans="1:2" ht="15">
      <c r="A16677"/>
      <c r="B16677"/>
    </row>
    <row r="16678" spans="1:2" ht="15">
      <c r="A16678"/>
      <c r="B16678"/>
    </row>
    <row r="16679" spans="1:2" ht="15">
      <c r="A16679"/>
      <c r="B16679"/>
    </row>
    <row r="16680" spans="1:2" ht="15">
      <c r="A16680"/>
      <c r="B16680"/>
    </row>
    <row r="16681" spans="1:2" ht="15">
      <c r="A16681"/>
      <c r="B16681"/>
    </row>
    <row r="16682" spans="1:2" ht="15">
      <c r="A16682"/>
      <c r="B16682"/>
    </row>
    <row r="16683" spans="1:2" ht="15">
      <c r="A16683"/>
      <c r="B16683"/>
    </row>
    <row r="16684" spans="1:2" ht="15">
      <c r="A16684"/>
      <c r="B16684"/>
    </row>
    <row r="16685" spans="1:2" ht="15">
      <c r="A16685"/>
      <c r="B16685"/>
    </row>
    <row r="16686" spans="1:2" ht="15">
      <c r="A16686"/>
      <c r="B16686"/>
    </row>
    <row r="16687" spans="1:2" ht="15">
      <c r="A16687"/>
      <c r="B16687"/>
    </row>
    <row r="16688" spans="1:2" ht="15">
      <c r="A16688"/>
      <c r="B16688"/>
    </row>
    <row r="16689" spans="1:2" ht="15">
      <c r="A16689"/>
      <c r="B16689"/>
    </row>
    <row r="16690" spans="1:2" ht="15">
      <c r="A16690"/>
      <c r="B16690"/>
    </row>
    <row r="16691" spans="1:2" ht="15">
      <c r="A16691"/>
      <c r="B16691"/>
    </row>
    <row r="16692" spans="1:2" ht="15">
      <c r="A16692"/>
      <c r="B16692"/>
    </row>
    <row r="16693" spans="1:2" ht="15">
      <c r="A16693"/>
      <c r="B16693"/>
    </row>
    <row r="16694" spans="1:2" ht="15">
      <c r="A16694"/>
      <c r="B16694"/>
    </row>
    <row r="16695" spans="1:2" ht="15">
      <c r="A16695"/>
      <c r="B16695"/>
    </row>
    <row r="16696" spans="1:2" ht="15">
      <c r="A16696"/>
      <c r="B16696"/>
    </row>
    <row r="16697" spans="1:2" ht="15">
      <c r="A16697"/>
      <c r="B16697"/>
    </row>
    <row r="16698" spans="1:2" ht="15">
      <c r="A16698"/>
      <c r="B16698"/>
    </row>
    <row r="16699" spans="1:2" ht="15">
      <c r="A16699"/>
      <c r="B16699"/>
    </row>
    <row r="16700" spans="1:2" ht="15">
      <c r="A16700"/>
      <c r="B16700"/>
    </row>
    <row r="16701" spans="1:2" ht="15">
      <c r="A16701"/>
      <c r="B16701"/>
    </row>
    <row r="16702" spans="1:2" ht="15">
      <c r="A16702"/>
      <c r="B16702"/>
    </row>
    <row r="16703" spans="1:2" ht="15">
      <c r="A16703"/>
      <c r="B16703"/>
    </row>
    <row r="16704" spans="1:2" ht="15">
      <c r="A16704"/>
      <c r="B16704"/>
    </row>
    <row r="16705" spans="1:2" ht="15">
      <c r="A16705"/>
      <c r="B16705"/>
    </row>
    <row r="16706" spans="1:2" ht="15">
      <c r="A16706"/>
      <c r="B16706"/>
    </row>
    <row r="16707" spans="1:2" ht="15">
      <c r="A16707"/>
      <c r="B16707"/>
    </row>
    <row r="16708" spans="1:2" ht="15">
      <c r="A16708"/>
      <c r="B16708"/>
    </row>
    <row r="16709" spans="1:2" ht="15">
      <c r="A16709"/>
      <c r="B16709"/>
    </row>
    <row r="16710" spans="1:2" ht="15">
      <c r="A16710"/>
      <c r="B16710"/>
    </row>
    <row r="16711" spans="1:2" ht="15">
      <c r="A16711"/>
      <c r="B16711"/>
    </row>
    <row r="16712" spans="1:2" ht="15">
      <c r="A16712"/>
      <c r="B16712"/>
    </row>
    <row r="16713" spans="1:2" ht="15">
      <c r="A16713"/>
      <c r="B16713"/>
    </row>
    <row r="16714" spans="1:2" ht="15">
      <c r="A16714"/>
      <c r="B16714"/>
    </row>
    <row r="16715" spans="1:2" ht="15">
      <c r="A16715"/>
      <c r="B16715"/>
    </row>
    <row r="16716" spans="1:2" ht="15">
      <c r="A16716"/>
      <c r="B16716"/>
    </row>
    <row r="16717" spans="1:2" ht="15">
      <c r="A16717"/>
      <c r="B16717"/>
    </row>
    <row r="16718" spans="1:2" ht="15">
      <c r="A16718"/>
      <c r="B16718"/>
    </row>
    <row r="16719" spans="1:2" ht="15">
      <c r="A16719"/>
      <c r="B16719"/>
    </row>
    <row r="16720" spans="1:2" ht="15">
      <c r="A16720"/>
      <c r="B16720"/>
    </row>
    <row r="16721" spans="1:2" ht="15">
      <c r="A16721"/>
      <c r="B16721"/>
    </row>
    <row r="16722" spans="1:2" ht="15">
      <c r="A16722"/>
      <c r="B16722"/>
    </row>
    <row r="16723" spans="1:2" ht="15">
      <c r="A16723"/>
      <c r="B16723"/>
    </row>
    <row r="16724" spans="1:2" ht="15">
      <c r="A16724"/>
      <c r="B16724"/>
    </row>
    <row r="16725" spans="1:2" ht="15">
      <c r="A16725"/>
      <c r="B16725"/>
    </row>
    <row r="16726" spans="1:2" ht="15">
      <c r="A16726"/>
      <c r="B16726"/>
    </row>
    <row r="16727" spans="1:2" ht="15">
      <c r="A16727"/>
      <c r="B16727"/>
    </row>
    <row r="16728" spans="1:2" ht="15">
      <c r="A16728"/>
      <c r="B16728"/>
    </row>
    <row r="16729" spans="1:2" ht="15">
      <c r="A16729"/>
      <c r="B16729"/>
    </row>
    <row r="16730" spans="1:2" ht="15">
      <c r="A16730"/>
      <c r="B16730"/>
    </row>
    <row r="16731" spans="1:2" ht="15">
      <c r="A16731"/>
      <c r="B16731"/>
    </row>
    <row r="16732" spans="1:2" ht="15">
      <c r="A16732"/>
      <c r="B16732"/>
    </row>
    <row r="16733" spans="1:2" ht="15">
      <c r="A16733"/>
      <c r="B16733"/>
    </row>
    <row r="16734" spans="1:2" ht="15">
      <c r="A16734"/>
      <c r="B16734"/>
    </row>
    <row r="16735" spans="1:2" ht="15">
      <c r="A16735"/>
      <c r="B16735"/>
    </row>
    <row r="16736" spans="1:2" ht="15">
      <c r="A16736"/>
      <c r="B16736"/>
    </row>
    <row r="16737" spans="1:2" ht="15">
      <c r="A16737"/>
      <c r="B16737"/>
    </row>
    <row r="16738" spans="1:2" ht="15">
      <c r="A16738"/>
      <c r="B16738"/>
    </row>
    <row r="16739" spans="1:2" ht="15">
      <c r="A16739"/>
      <c r="B16739"/>
    </row>
    <row r="16740" spans="1:2" ht="15">
      <c r="A16740"/>
      <c r="B16740"/>
    </row>
    <row r="16741" spans="1:2" ht="15">
      <c r="A16741"/>
      <c r="B16741"/>
    </row>
    <row r="16742" spans="1:2" ht="15">
      <c r="A16742"/>
      <c r="B16742"/>
    </row>
    <row r="16743" spans="1:2" ht="15">
      <c r="A16743"/>
      <c r="B16743"/>
    </row>
    <row r="16744" spans="1:2" ht="15">
      <c r="A16744"/>
      <c r="B16744"/>
    </row>
    <row r="16745" spans="1:2" ht="15">
      <c r="A16745"/>
      <c r="B16745"/>
    </row>
    <row r="16746" spans="1:2" ht="15">
      <c r="A16746"/>
      <c r="B16746"/>
    </row>
    <row r="16747" spans="1:2" ht="15">
      <c r="A16747"/>
      <c r="B16747"/>
    </row>
    <row r="16748" spans="1:2" ht="15">
      <c r="A16748"/>
      <c r="B16748"/>
    </row>
    <row r="16749" spans="1:2" ht="15">
      <c r="A16749"/>
      <c r="B16749"/>
    </row>
    <row r="16750" spans="1:2" ht="15">
      <c r="A16750"/>
      <c r="B16750"/>
    </row>
    <row r="16751" spans="1:2" ht="15">
      <c r="A16751"/>
      <c r="B16751"/>
    </row>
    <row r="16752" spans="1:2" ht="15">
      <c r="A16752"/>
      <c r="B16752"/>
    </row>
    <row r="16753" spans="1:2" ht="15">
      <c r="A16753"/>
      <c r="B16753"/>
    </row>
    <row r="16754" spans="1:2" ht="15">
      <c r="A16754"/>
      <c r="B16754"/>
    </row>
    <row r="16755" spans="1:2" ht="15">
      <c r="A16755"/>
      <c r="B16755"/>
    </row>
    <row r="16756" spans="1:2" ht="15">
      <c r="A16756"/>
      <c r="B16756"/>
    </row>
    <row r="16757" spans="1:2" ht="15">
      <c r="A16757"/>
      <c r="B16757"/>
    </row>
    <row r="16758" spans="1:2" ht="15">
      <c r="A16758"/>
      <c r="B16758"/>
    </row>
    <row r="16759" spans="1:2" ht="15">
      <c r="A16759"/>
      <c r="B16759"/>
    </row>
    <row r="16760" spans="1:2" ht="15">
      <c r="A16760"/>
      <c r="B16760"/>
    </row>
    <row r="16761" spans="1:2" ht="15">
      <c r="A16761"/>
      <c r="B16761"/>
    </row>
    <row r="16762" spans="1:2" ht="15">
      <c r="A16762"/>
      <c r="B16762"/>
    </row>
    <row r="16763" spans="1:2" ht="15">
      <c r="A16763"/>
      <c r="B16763"/>
    </row>
    <row r="16764" spans="1:2" ht="15">
      <c r="A16764"/>
      <c r="B16764"/>
    </row>
    <row r="16765" spans="1:2" ht="15">
      <c r="A16765"/>
      <c r="B16765"/>
    </row>
    <row r="16766" spans="1:2" ht="15">
      <c r="A16766"/>
      <c r="B16766"/>
    </row>
    <row r="16767" spans="1:2" ht="15">
      <c r="A16767"/>
      <c r="B16767"/>
    </row>
    <row r="16768" spans="1:2" ht="15">
      <c r="A16768"/>
      <c r="B16768"/>
    </row>
    <row r="16769" spans="1:2" ht="15">
      <c r="A16769"/>
      <c r="B16769"/>
    </row>
    <row r="16770" spans="1:2" ht="15">
      <c r="A16770"/>
      <c r="B16770"/>
    </row>
    <row r="16771" spans="1:2" ht="15">
      <c r="A16771"/>
      <c r="B16771"/>
    </row>
    <row r="16772" spans="1:2" ht="15">
      <c r="A16772"/>
      <c r="B16772"/>
    </row>
    <row r="16773" spans="1:2" ht="15">
      <c r="A16773"/>
      <c r="B16773"/>
    </row>
    <row r="16774" spans="1:2" ht="15">
      <c r="A16774"/>
      <c r="B16774"/>
    </row>
    <row r="16775" spans="1:2" ht="15">
      <c r="A16775"/>
      <c r="B16775"/>
    </row>
    <row r="16776" spans="1:2" ht="15">
      <c r="A16776"/>
      <c r="B16776"/>
    </row>
    <row r="16777" spans="1:2" ht="15">
      <c r="A16777"/>
      <c r="B16777"/>
    </row>
    <row r="16778" spans="1:2" ht="15">
      <c r="A16778"/>
      <c r="B16778"/>
    </row>
    <row r="16779" spans="1:2" ht="15">
      <c r="A16779"/>
      <c r="B16779"/>
    </row>
    <row r="16780" spans="1:2" ht="15">
      <c r="A16780"/>
      <c r="B16780"/>
    </row>
    <row r="16781" spans="1:2" ht="15">
      <c r="A16781"/>
      <c r="B16781"/>
    </row>
    <row r="16782" spans="1:2" ht="15">
      <c r="A16782"/>
      <c r="B16782"/>
    </row>
    <row r="16783" spans="1:2" ht="15">
      <c r="A16783"/>
      <c r="B16783"/>
    </row>
    <row r="16784" spans="1:2" ht="15">
      <c r="A16784"/>
      <c r="B16784"/>
    </row>
    <row r="16785" spans="1:2" ht="15">
      <c r="A16785"/>
      <c r="B16785"/>
    </row>
    <row r="16786" spans="1:2" ht="15">
      <c r="A16786"/>
      <c r="B16786"/>
    </row>
    <row r="16787" spans="1:2" ht="15">
      <c r="A16787"/>
      <c r="B16787"/>
    </row>
    <row r="16788" spans="1:2" ht="15">
      <c r="A16788"/>
      <c r="B16788"/>
    </row>
    <row r="16789" spans="1:2" ht="15">
      <c r="A16789"/>
      <c r="B16789"/>
    </row>
    <row r="16790" spans="1:2" ht="15">
      <c r="A16790"/>
      <c r="B16790"/>
    </row>
    <row r="16791" spans="1:2" ht="15">
      <c r="A16791"/>
      <c r="B16791"/>
    </row>
    <row r="16792" spans="1:2" ht="15">
      <c r="A16792"/>
      <c r="B16792"/>
    </row>
    <row r="16793" spans="1:2" ht="15">
      <c r="A16793"/>
      <c r="B16793"/>
    </row>
    <row r="16794" spans="1:2" ht="15">
      <c r="A16794"/>
      <c r="B16794"/>
    </row>
    <row r="16795" spans="1:2" ht="15">
      <c r="A16795"/>
      <c r="B16795"/>
    </row>
    <row r="16796" spans="1:2" ht="15">
      <c r="A16796"/>
      <c r="B16796"/>
    </row>
    <row r="16797" spans="1:2" ht="15">
      <c r="A16797"/>
      <c r="B16797"/>
    </row>
    <row r="16798" spans="1:2" ht="15">
      <c r="A16798"/>
      <c r="B16798"/>
    </row>
    <row r="16799" spans="1:2" ht="15">
      <c r="A16799"/>
      <c r="B16799"/>
    </row>
    <row r="16800" spans="1:2" ht="15">
      <c r="A16800"/>
      <c r="B16800"/>
    </row>
    <row r="16801" spans="1:2" ht="15">
      <c r="A16801"/>
      <c r="B16801"/>
    </row>
    <row r="16802" spans="1:2" ht="15">
      <c r="A16802"/>
      <c r="B16802"/>
    </row>
    <row r="16803" spans="1:2" ht="15">
      <c r="A16803"/>
      <c r="B16803"/>
    </row>
    <row r="16804" spans="1:2" ht="15">
      <c r="A16804"/>
      <c r="B16804"/>
    </row>
    <row r="16805" spans="1:2" ht="15">
      <c r="A16805"/>
      <c r="B16805"/>
    </row>
    <row r="16806" spans="1:2" ht="15">
      <c r="A16806"/>
      <c r="B16806"/>
    </row>
    <row r="16807" spans="1:2" ht="15">
      <c r="A16807"/>
      <c r="B16807"/>
    </row>
    <row r="16808" spans="1:2" ht="15">
      <c r="A16808"/>
      <c r="B16808"/>
    </row>
    <row r="16809" spans="1:2" ht="15">
      <c r="A16809"/>
      <c r="B16809"/>
    </row>
    <row r="16810" spans="1:2" ht="15">
      <c r="A16810"/>
      <c r="B16810"/>
    </row>
    <row r="16811" spans="1:2" ht="15">
      <c r="A16811"/>
      <c r="B16811"/>
    </row>
    <row r="16812" spans="1:2" ht="15">
      <c r="A16812"/>
      <c r="B16812"/>
    </row>
    <row r="16813" spans="1:2" ht="15">
      <c r="A16813"/>
      <c r="B16813"/>
    </row>
    <row r="16814" spans="1:2" ht="15">
      <c r="A16814"/>
      <c r="B16814"/>
    </row>
    <row r="16815" spans="1:2" ht="15">
      <c r="A16815"/>
      <c r="B16815"/>
    </row>
    <row r="16816" spans="1:2" ht="15">
      <c r="A16816"/>
      <c r="B16816"/>
    </row>
    <row r="16817" spans="1:2" ht="15">
      <c r="A16817"/>
      <c r="B16817"/>
    </row>
    <row r="16818" spans="1:2" ht="15">
      <c r="A16818"/>
      <c r="B16818"/>
    </row>
    <row r="16819" spans="1:2" ht="15">
      <c r="A16819"/>
      <c r="B16819"/>
    </row>
    <row r="16820" spans="1:2" ht="15">
      <c r="A16820"/>
      <c r="B16820"/>
    </row>
    <row r="16821" spans="1:2" ht="15">
      <c r="A16821"/>
      <c r="B16821"/>
    </row>
    <row r="16822" spans="1:2" ht="15">
      <c r="A16822"/>
      <c r="B16822"/>
    </row>
    <row r="16823" spans="1:2" ht="15">
      <c r="A16823"/>
      <c r="B16823"/>
    </row>
    <row r="16824" spans="1:2" ht="15">
      <c r="A16824"/>
      <c r="B16824"/>
    </row>
    <row r="16825" spans="1:2" ht="15">
      <c r="A16825"/>
      <c r="B16825"/>
    </row>
    <row r="16826" spans="1:2" ht="15">
      <c r="A16826"/>
      <c r="B16826"/>
    </row>
    <row r="16827" spans="1:2" ht="15">
      <c r="A16827"/>
      <c r="B16827"/>
    </row>
    <row r="16828" spans="1:2" ht="15">
      <c r="A16828"/>
      <c r="B16828"/>
    </row>
    <row r="16829" spans="1:2" ht="15">
      <c r="A16829"/>
      <c r="B16829"/>
    </row>
    <row r="16830" spans="1:2" ht="15">
      <c r="A16830"/>
      <c r="B16830"/>
    </row>
    <row r="16831" spans="1:2" ht="15">
      <c r="A16831"/>
      <c r="B16831"/>
    </row>
    <row r="16832" spans="1:2" ht="15">
      <c r="A16832"/>
      <c r="B16832"/>
    </row>
    <row r="16833" spans="1:2" ht="15">
      <c r="A16833"/>
      <c r="B16833"/>
    </row>
    <row r="16834" spans="1:2" ht="15">
      <c r="A16834"/>
      <c r="B16834"/>
    </row>
    <row r="16835" spans="1:2" ht="15">
      <c r="A16835"/>
      <c r="B16835"/>
    </row>
    <row r="16836" spans="1:2" ht="15">
      <c r="A16836"/>
      <c r="B16836"/>
    </row>
    <row r="16837" spans="1:2" ht="15">
      <c r="A16837"/>
      <c r="B16837"/>
    </row>
    <row r="16838" spans="1:2" ht="15">
      <c r="A16838"/>
      <c r="B16838"/>
    </row>
    <row r="16839" spans="1:2" ht="15">
      <c r="A16839"/>
      <c r="B16839"/>
    </row>
    <row r="16840" spans="1:2" ht="15">
      <c r="A16840"/>
      <c r="B16840"/>
    </row>
    <row r="16841" spans="1:2" ht="15">
      <c r="A16841"/>
      <c r="B16841"/>
    </row>
    <row r="16842" spans="1:2" ht="15">
      <c r="A16842"/>
      <c r="B16842"/>
    </row>
    <row r="16843" spans="1:2" ht="15">
      <c r="A16843"/>
      <c r="B16843"/>
    </row>
    <row r="16844" spans="1:2" ht="15">
      <c r="A16844"/>
      <c r="B16844"/>
    </row>
    <row r="16845" spans="1:2" ht="15">
      <c r="A16845"/>
      <c r="B16845"/>
    </row>
    <row r="16846" spans="1:2" ht="15">
      <c r="A16846"/>
      <c r="B16846"/>
    </row>
    <row r="16847" spans="1:2" ht="15">
      <c r="A16847"/>
      <c r="B16847"/>
    </row>
    <row r="16848" spans="1:2" ht="15">
      <c r="A16848"/>
      <c r="B16848"/>
    </row>
    <row r="16849" spans="1:2" ht="15">
      <c r="A16849"/>
      <c r="B16849"/>
    </row>
    <row r="16850" spans="1:2" ht="15">
      <c r="A16850"/>
      <c r="B16850"/>
    </row>
    <row r="16851" spans="1:2" ht="15">
      <c r="A16851"/>
      <c r="B16851"/>
    </row>
    <row r="16852" spans="1:2" ht="15">
      <c r="A16852"/>
      <c r="B16852"/>
    </row>
    <row r="16853" spans="1:2" ht="15">
      <c r="A16853"/>
      <c r="B16853"/>
    </row>
    <row r="16854" spans="1:2" ht="15">
      <c r="A16854"/>
      <c r="B16854"/>
    </row>
    <row r="16855" spans="1:2" ht="15">
      <c r="A16855"/>
      <c r="B16855"/>
    </row>
    <row r="16856" spans="1:2" ht="15">
      <c r="A16856"/>
      <c r="B16856"/>
    </row>
    <row r="16857" spans="1:2" ht="15">
      <c r="A16857"/>
      <c r="B16857"/>
    </row>
    <row r="16858" spans="1:2" ht="15">
      <c r="A16858"/>
      <c r="B16858"/>
    </row>
    <row r="16859" spans="1:2" ht="15">
      <c r="A16859"/>
      <c r="B16859"/>
    </row>
    <row r="16860" spans="1:2" ht="15">
      <c r="A16860"/>
      <c r="B16860"/>
    </row>
    <row r="16861" spans="1:2" ht="15">
      <c r="A16861"/>
      <c r="B16861"/>
    </row>
    <row r="16862" spans="1:2" ht="15">
      <c r="A16862"/>
      <c r="B16862"/>
    </row>
    <row r="16863" spans="1:2" ht="15">
      <c r="A16863"/>
      <c r="B16863"/>
    </row>
    <row r="16864" spans="1:2" ht="15">
      <c r="A16864"/>
      <c r="B16864"/>
    </row>
    <row r="16865" spans="1:2" ht="15">
      <c r="A16865"/>
      <c r="B16865"/>
    </row>
    <row r="16866" spans="1:2" ht="15">
      <c r="A16866"/>
      <c r="B16866"/>
    </row>
    <row r="16867" spans="1:2" ht="15">
      <c r="A16867"/>
      <c r="B16867"/>
    </row>
    <row r="16868" spans="1:2" ht="15">
      <c r="A16868"/>
      <c r="B16868"/>
    </row>
    <row r="16869" spans="1:2" ht="15">
      <c r="A16869"/>
      <c r="B16869"/>
    </row>
    <row r="16870" spans="1:2" ht="15">
      <c r="A16870"/>
      <c r="B16870"/>
    </row>
    <row r="16871" spans="1:2" ht="15">
      <c r="A16871"/>
      <c r="B16871"/>
    </row>
    <row r="16872" spans="1:2" ht="15">
      <c r="A16872"/>
      <c r="B16872"/>
    </row>
    <row r="16873" spans="1:2" ht="15">
      <c r="A16873"/>
      <c r="B16873"/>
    </row>
    <row r="16874" spans="1:2" ht="15">
      <c r="A16874"/>
      <c r="B16874"/>
    </row>
    <row r="16875" spans="1:2" ht="15">
      <c r="A16875"/>
      <c r="B16875"/>
    </row>
    <row r="16876" spans="1:2" ht="15">
      <c r="A16876"/>
      <c r="B16876"/>
    </row>
    <row r="16877" spans="1:2" ht="15">
      <c r="A16877"/>
      <c r="B16877"/>
    </row>
    <row r="16878" spans="1:2" ht="15">
      <c r="A16878"/>
      <c r="B16878"/>
    </row>
    <row r="16879" spans="1:2" ht="15">
      <c r="A16879"/>
      <c r="B16879"/>
    </row>
    <row r="16880" spans="1:2" ht="15">
      <c r="A16880"/>
      <c r="B16880"/>
    </row>
    <row r="16881" spans="1:2" ht="15">
      <c r="A16881"/>
      <c r="B16881"/>
    </row>
    <row r="16882" spans="1:2" ht="15">
      <c r="A16882"/>
      <c r="B16882"/>
    </row>
    <row r="16883" spans="1:2" ht="15">
      <c r="A16883"/>
      <c r="B16883"/>
    </row>
    <row r="16884" spans="1:2" ht="15">
      <c r="A16884"/>
      <c r="B16884"/>
    </row>
    <row r="16885" spans="1:2" ht="15">
      <c r="A16885"/>
      <c r="B16885"/>
    </row>
    <row r="16886" spans="1:2" ht="15">
      <c r="A16886"/>
      <c r="B16886"/>
    </row>
    <row r="16887" spans="1:2" ht="15">
      <c r="A16887"/>
      <c r="B16887"/>
    </row>
    <row r="16888" spans="1:2" ht="15">
      <c r="A16888"/>
      <c r="B16888"/>
    </row>
    <row r="16889" spans="1:2" ht="15">
      <c r="A16889"/>
      <c r="B16889"/>
    </row>
    <row r="16890" spans="1:2" ht="15">
      <c r="A16890"/>
      <c r="B16890"/>
    </row>
    <row r="16891" spans="1:2" ht="15">
      <c r="A16891"/>
      <c r="B16891"/>
    </row>
    <row r="16892" spans="1:2" ht="15">
      <c r="A16892"/>
      <c r="B16892"/>
    </row>
    <row r="16893" spans="1:2" ht="15">
      <c r="A16893"/>
      <c r="B16893"/>
    </row>
    <row r="16894" spans="1:2" ht="15">
      <c r="A16894"/>
      <c r="B16894"/>
    </row>
    <row r="16895" spans="1:2" ht="15">
      <c r="A16895"/>
      <c r="B16895"/>
    </row>
    <row r="16896" spans="1:2" ht="15">
      <c r="A16896"/>
      <c r="B16896"/>
    </row>
    <row r="16897" spans="1:2" ht="15">
      <c r="A16897"/>
      <c r="B16897"/>
    </row>
    <row r="16898" spans="1:2" ht="15">
      <c r="A16898"/>
      <c r="B16898"/>
    </row>
    <row r="16899" spans="1:2" ht="15">
      <c r="A16899"/>
      <c r="B16899"/>
    </row>
    <row r="16900" spans="1:2" ht="15">
      <c r="A16900"/>
      <c r="B16900"/>
    </row>
    <row r="16901" spans="1:2" ht="15">
      <c r="A16901"/>
      <c r="B16901"/>
    </row>
    <row r="16902" spans="1:2" ht="15">
      <c r="A16902"/>
      <c r="B16902"/>
    </row>
    <row r="16903" spans="1:2" ht="15">
      <c r="A16903"/>
      <c r="B16903"/>
    </row>
    <row r="16904" spans="1:2" ht="15">
      <c r="A16904"/>
      <c r="B16904"/>
    </row>
    <row r="16905" spans="1:2" ht="15">
      <c r="A16905"/>
      <c r="B16905"/>
    </row>
    <row r="16906" spans="1:2" ht="15">
      <c r="A16906"/>
      <c r="B16906"/>
    </row>
    <row r="16907" spans="1:2" ht="15">
      <c r="A16907"/>
      <c r="B16907"/>
    </row>
    <row r="16908" spans="1:2" ht="15">
      <c r="A16908"/>
      <c r="B16908"/>
    </row>
    <row r="16909" spans="1:2" ht="15">
      <c r="A16909"/>
      <c r="B16909"/>
    </row>
    <row r="16910" spans="1:2" ht="15">
      <c r="A16910"/>
      <c r="B16910"/>
    </row>
    <row r="16911" spans="1:2" ht="15">
      <c r="A16911"/>
      <c r="B16911"/>
    </row>
    <row r="16912" spans="1:2" ht="15">
      <c r="A16912"/>
      <c r="B16912"/>
    </row>
    <row r="16913" spans="1:2" ht="15">
      <c r="A16913"/>
      <c r="B16913"/>
    </row>
    <row r="16914" spans="1:2" ht="15">
      <c r="A16914"/>
      <c r="B16914"/>
    </row>
    <row r="16915" spans="1:2" ht="15">
      <c r="A16915"/>
      <c r="B16915"/>
    </row>
    <row r="16916" spans="1:2" ht="15">
      <c r="A16916"/>
      <c r="B16916"/>
    </row>
    <row r="16917" spans="1:2" ht="15">
      <c r="A16917"/>
      <c r="B16917"/>
    </row>
    <row r="16918" spans="1:2" ht="15">
      <c r="A16918"/>
      <c r="B16918"/>
    </row>
    <row r="16919" spans="1:2" ht="15">
      <c r="A16919"/>
      <c r="B16919"/>
    </row>
    <row r="16920" spans="1:2" ht="15">
      <c r="A16920"/>
      <c r="B16920"/>
    </row>
    <row r="16921" spans="1:2" ht="15">
      <c r="A16921"/>
      <c r="B16921"/>
    </row>
    <row r="16922" spans="1:2" ht="15">
      <c r="A16922"/>
      <c r="B16922"/>
    </row>
    <row r="16923" spans="1:2" ht="15">
      <c r="A16923"/>
      <c r="B16923"/>
    </row>
    <row r="16924" spans="1:2" ht="15">
      <c r="A16924"/>
      <c r="B16924"/>
    </row>
    <row r="16925" spans="1:2" ht="15">
      <c r="A16925"/>
      <c r="B16925"/>
    </row>
    <row r="16926" spans="1:2" ht="15">
      <c r="A16926"/>
      <c r="B16926"/>
    </row>
    <row r="16927" spans="1:2" ht="15">
      <c r="A16927"/>
      <c r="B16927"/>
    </row>
    <row r="16928" spans="1:2" ht="15">
      <c r="A16928"/>
      <c r="B16928"/>
    </row>
    <row r="16929" spans="1:2" ht="15">
      <c r="A16929"/>
      <c r="B16929"/>
    </row>
    <row r="16930" spans="1:2" ht="15">
      <c r="A16930"/>
      <c r="B16930"/>
    </row>
    <row r="16931" spans="1:2" ht="15">
      <c r="A16931"/>
      <c r="B16931"/>
    </row>
    <row r="16932" spans="1:2" ht="15">
      <c r="A16932"/>
      <c r="B16932"/>
    </row>
    <row r="16933" spans="1:2" ht="15">
      <c r="A16933"/>
      <c r="B16933"/>
    </row>
    <row r="16934" spans="1:2" ht="15">
      <c r="A16934"/>
      <c r="B16934"/>
    </row>
    <row r="16935" spans="1:2" ht="15">
      <c r="A16935"/>
      <c r="B16935"/>
    </row>
    <row r="16936" spans="1:2" ht="15">
      <c r="A16936"/>
      <c r="B16936"/>
    </row>
    <row r="16937" spans="1:2" ht="15">
      <c r="A16937"/>
      <c r="B16937"/>
    </row>
    <row r="16938" spans="1:2" ht="15">
      <c r="A16938"/>
      <c r="B16938"/>
    </row>
    <row r="16939" spans="1:2" ht="15">
      <c r="A16939"/>
      <c r="B16939"/>
    </row>
    <row r="16940" spans="1:2" ht="15">
      <c r="A16940"/>
      <c r="B16940"/>
    </row>
    <row r="16941" spans="1:2" ht="15">
      <c r="A16941"/>
      <c r="B16941"/>
    </row>
    <row r="16942" spans="1:2" ht="15">
      <c r="A16942"/>
      <c r="B16942"/>
    </row>
    <row r="16943" spans="1:2" ht="15">
      <c r="A16943"/>
      <c r="B16943"/>
    </row>
    <row r="16944" spans="1:2" ht="15">
      <c r="A16944"/>
      <c r="B16944"/>
    </row>
    <row r="16945" spans="1:2" ht="15">
      <c r="A16945"/>
      <c r="B16945"/>
    </row>
    <row r="16946" spans="1:2" ht="15">
      <c r="A16946"/>
      <c r="B16946"/>
    </row>
    <row r="16947" spans="1:2" ht="15">
      <c r="A16947"/>
      <c r="B16947"/>
    </row>
    <row r="16948" spans="1:2" ht="15">
      <c r="A16948"/>
      <c r="B16948"/>
    </row>
    <row r="16949" spans="1:2" ht="15">
      <c r="A16949"/>
      <c r="B16949"/>
    </row>
    <row r="16950" spans="1:2" ht="15">
      <c r="A16950"/>
      <c r="B16950"/>
    </row>
    <row r="16951" spans="1:2" ht="15">
      <c r="A16951"/>
      <c r="B16951"/>
    </row>
    <row r="16952" spans="1:2" ht="15">
      <c r="A16952"/>
      <c r="B16952"/>
    </row>
    <row r="16953" spans="1:2" ht="15">
      <c r="A16953"/>
      <c r="B16953"/>
    </row>
  </sheetData>
  <dataValidations count="3" xWindow="58" yWindow="226">
    <dataValidation allowBlank="1" showInputMessage="1" showErrorMessage="1" promptTitle="Group Name" prompt="Enter the name of the group.  The group name must also be entered on the Groups worksheet." sqref="A2:A36"/>
    <dataValidation allowBlank="1" showInputMessage="1" showErrorMessage="1" promptTitle="Vertex Name" prompt="Enter the name of a vertex to include in the group." sqref="B2:B36"/>
    <dataValidation allowBlank="1" showInputMessage="1" promptTitle="Vertex ID" prompt="This is the value of the hidden ID cell in the Vertices worksheet.  It gets filled in by the items on the NodeXL, Analysis, Groups menu." sqref="C2:C3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7643</v>
      </c>
      <c r="B2" s="35" t="s">
        <v>287</v>
      </c>
      <c r="D2" s="32">
        <f>MIN(Vertices[Degree])</f>
        <v>0</v>
      </c>
      <c r="E2" s="3">
        <f>COUNTIF(Vertices[Degree],"&gt;= "&amp;D2)-COUNTIF(Vertices[Degree],"&gt;="&amp;D3)</f>
        <v>0</v>
      </c>
      <c r="F2" s="38">
        <f>MIN(Vertices[In-Degree])</f>
        <v>0</v>
      </c>
      <c r="G2" s="39">
        <f>COUNTIF(Vertices[In-Degree],"&gt;= "&amp;F2)-COUNTIF(Vertices[In-Degree],"&gt;="&amp;F3)</f>
        <v>22</v>
      </c>
      <c r="H2" s="38">
        <f>MIN(Vertices[Out-Degree])</f>
        <v>0</v>
      </c>
      <c r="I2" s="39">
        <f>COUNTIF(Vertices[Out-Degree],"&gt;= "&amp;H2)-COUNTIF(Vertices[Out-Degree],"&gt;="&amp;H3)</f>
        <v>5</v>
      </c>
      <c r="J2" s="38">
        <f>MIN(Vertices[Betweenness Centrality])</f>
        <v>0</v>
      </c>
      <c r="K2" s="39">
        <f>COUNTIF(Vertices[Betweenness Centrality],"&gt;= "&amp;J2)-COUNTIF(Vertices[Betweenness Centrality],"&gt;="&amp;J3)</f>
        <v>34</v>
      </c>
      <c r="L2" s="38">
        <f>MIN(Vertices[Closeness Centrality])</f>
        <v>0.021277</v>
      </c>
      <c r="M2" s="39">
        <f>COUNTIF(Vertices[Closeness Centrality],"&gt;= "&amp;L2)-COUNTIF(Vertices[Closeness Centrality],"&gt;="&amp;L3)</f>
        <v>24</v>
      </c>
      <c r="N2" s="38">
        <f>MIN(Vertices[Eigenvector Centrality])</f>
        <v>0</v>
      </c>
      <c r="O2" s="39">
        <f>COUNTIF(Vertices[Eigenvector Centrality],"&gt;= "&amp;N2)-COUNTIF(Vertices[Eigenvector Centrality],"&gt;="&amp;N3)</f>
        <v>25</v>
      </c>
      <c r="P2" s="38">
        <f>MIN(Vertices[PageRank])</f>
        <v>0.449244</v>
      </c>
      <c r="Q2" s="39">
        <f>COUNTIF(Vertices[PageRank],"&gt;= "&amp;P2)-COUNTIF(Vertices[PageRank],"&gt;="&amp;P3)</f>
        <v>9</v>
      </c>
      <c r="R2" s="38">
        <f>MIN(Vertices[Clustering Coefficient])</f>
        <v>0</v>
      </c>
      <c r="S2" s="44">
        <f>COUNTIF(Vertices[Clustering Coefficient],"&gt;= "&amp;R2)-COUNTIF(Vertices[Clustering Coefficient],"&gt;="&amp;R3)</f>
        <v>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0.7058823529411765</v>
      </c>
      <c r="G3" s="41">
        <f>COUNTIF(Vertices[In-Degree],"&gt;= "&amp;F3)-COUNTIF(Vertices[In-Degree],"&gt;="&amp;F4)</f>
        <v>4</v>
      </c>
      <c r="H3" s="40">
        <f aca="true" t="shared" si="3" ref="H3:H35">H2+($H$36-$H$2)/BinDivisor</f>
        <v>0.17647058823529413</v>
      </c>
      <c r="I3" s="41">
        <f>COUNTIF(Vertices[Out-Degree],"&gt;= "&amp;H3)-COUNTIF(Vertices[Out-Degree],"&gt;="&amp;H4)</f>
        <v>0</v>
      </c>
      <c r="J3" s="40">
        <f aca="true" t="shared" si="4" ref="J3:J35">J2+($J$36-$J$2)/BinDivisor</f>
        <v>15.588235294117647</v>
      </c>
      <c r="K3" s="41">
        <f>COUNTIF(Vertices[Betweenness Centrality],"&gt;= "&amp;J3)-COUNTIF(Vertices[Betweenness Centrality],"&gt;="&amp;J4)</f>
        <v>0</v>
      </c>
      <c r="L3" s="40">
        <f aca="true" t="shared" si="5" ref="L3:L35">L2+($L$36-$L$2)/BinDivisor</f>
        <v>0.023919176470588235</v>
      </c>
      <c r="M3" s="41">
        <f>COUNTIF(Vertices[Closeness Centrality],"&gt;= "&amp;L3)-COUNTIF(Vertices[Closeness Centrality],"&gt;="&amp;L4)</f>
        <v>0</v>
      </c>
      <c r="N3" s="40">
        <f aca="true" t="shared" si="6" ref="N3:N35">N2+($N$36-$N$2)/BinDivisor</f>
        <v>0.003784323529411765</v>
      </c>
      <c r="O3" s="41">
        <f>COUNTIF(Vertices[Eigenvector Centrality],"&gt;= "&amp;N3)-COUNTIF(Vertices[Eigenvector Centrality],"&gt;="&amp;N4)</f>
        <v>0</v>
      </c>
      <c r="P3" s="40">
        <f aca="true" t="shared" si="7" ref="P3:P35">P2+($P$36-$P$2)/BinDivisor</f>
        <v>0.6845385294117647</v>
      </c>
      <c r="Q3" s="41">
        <f>COUNTIF(Vertices[PageRank],"&gt;= "&amp;P3)-COUNTIF(Vertices[PageRank],"&gt;="&amp;P4)</f>
        <v>13</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35</v>
      </c>
      <c r="D4" s="33">
        <f t="shared" si="1"/>
        <v>0</v>
      </c>
      <c r="E4" s="3">
        <f>COUNTIF(Vertices[Degree],"&gt;= "&amp;D4)-COUNTIF(Vertices[Degree],"&gt;="&amp;D5)</f>
        <v>0</v>
      </c>
      <c r="F4" s="38">
        <f t="shared" si="2"/>
        <v>1.411764705882353</v>
      </c>
      <c r="G4" s="39">
        <f>COUNTIF(Vertices[In-Degree],"&gt;= "&amp;F4)-COUNTIF(Vertices[In-Degree],"&gt;="&amp;F5)</f>
        <v>1</v>
      </c>
      <c r="H4" s="38">
        <f t="shared" si="3"/>
        <v>0.35294117647058826</v>
      </c>
      <c r="I4" s="39">
        <f>COUNTIF(Vertices[Out-Degree],"&gt;= "&amp;H4)-COUNTIF(Vertices[Out-Degree],"&gt;="&amp;H5)</f>
        <v>0</v>
      </c>
      <c r="J4" s="38">
        <f t="shared" si="4"/>
        <v>31.176470588235293</v>
      </c>
      <c r="K4" s="39">
        <f>COUNTIF(Vertices[Betweenness Centrality],"&gt;= "&amp;J4)-COUNTIF(Vertices[Betweenness Centrality],"&gt;="&amp;J5)</f>
        <v>0</v>
      </c>
      <c r="L4" s="38">
        <f t="shared" si="5"/>
        <v>0.02656135294117647</v>
      </c>
      <c r="M4" s="39">
        <f>COUNTIF(Vertices[Closeness Centrality],"&gt;= "&amp;L4)-COUNTIF(Vertices[Closeness Centrality],"&gt;="&amp;L5)</f>
        <v>0</v>
      </c>
      <c r="N4" s="38">
        <f t="shared" si="6"/>
        <v>0.00756864705882353</v>
      </c>
      <c r="O4" s="39">
        <f>COUNTIF(Vertices[Eigenvector Centrality],"&gt;= "&amp;N4)-COUNTIF(Vertices[Eigenvector Centrality],"&gt;="&amp;N5)</f>
        <v>0</v>
      </c>
      <c r="P4" s="38">
        <f t="shared" si="7"/>
        <v>0.9198330588235295</v>
      </c>
      <c r="Q4" s="39">
        <f>COUNTIF(Vertices[PageRank],"&gt;= "&amp;P4)-COUNTIF(Vertices[PageRank],"&gt;="&amp;P5)</f>
        <v>9</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2.1176470588235294</v>
      </c>
      <c r="G5" s="41">
        <f>COUNTIF(Vertices[In-Degree],"&gt;= "&amp;F5)-COUNTIF(Vertices[In-Degree],"&gt;="&amp;F6)</f>
        <v>0</v>
      </c>
      <c r="H5" s="40">
        <f t="shared" si="3"/>
        <v>0.5294117647058824</v>
      </c>
      <c r="I5" s="41">
        <f>COUNTIF(Vertices[Out-Degree],"&gt;= "&amp;H5)-COUNTIF(Vertices[Out-Degree],"&gt;="&amp;H6)</f>
        <v>0</v>
      </c>
      <c r="J5" s="40">
        <f t="shared" si="4"/>
        <v>46.76470588235294</v>
      </c>
      <c r="K5" s="41">
        <f>COUNTIF(Vertices[Betweenness Centrality],"&gt;= "&amp;J5)-COUNTIF(Vertices[Betweenness Centrality],"&gt;="&amp;J6)</f>
        <v>0</v>
      </c>
      <c r="L5" s="40">
        <f t="shared" si="5"/>
        <v>0.029203529411764705</v>
      </c>
      <c r="M5" s="41">
        <f>COUNTIF(Vertices[Closeness Centrality],"&gt;= "&amp;L5)-COUNTIF(Vertices[Closeness Centrality],"&gt;="&amp;L6)</f>
        <v>0</v>
      </c>
      <c r="N5" s="40">
        <f t="shared" si="6"/>
        <v>0.011352970588235294</v>
      </c>
      <c r="O5" s="41">
        <f>COUNTIF(Vertices[Eigenvector Centrality],"&gt;= "&amp;N5)-COUNTIF(Vertices[Eigenvector Centrality],"&gt;="&amp;N6)</f>
        <v>0</v>
      </c>
      <c r="P5" s="40">
        <f t="shared" si="7"/>
        <v>1.1551275882352943</v>
      </c>
      <c r="Q5" s="41">
        <f>COUNTIF(Vertices[PageRank],"&gt;= "&amp;P5)-COUNTIF(Vertices[PageRank],"&gt;="&amp;P6)</f>
        <v>2</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40</v>
      </c>
      <c r="D6" s="33">
        <f t="shared" si="1"/>
        <v>0</v>
      </c>
      <c r="E6" s="3">
        <f>COUNTIF(Vertices[Degree],"&gt;= "&amp;D6)-COUNTIF(Vertices[Degree],"&gt;="&amp;D7)</f>
        <v>0</v>
      </c>
      <c r="F6" s="38">
        <f t="shared" si="2"/>
        <v>2.823529411764706</v>
      </c>
      <c r="G6" s="39">
        <f>COUNTIF(Vertices[In-Degree],"&gt;= "&amp;F6)-COUNTIF(Vertices[In-Degree],"&gt;="&amp;F7)</f>
        <v>1</v>
      </c>
      <c r="H6" s="38">
        <f t="shared" si="3"/>
        <v>0.7058823529411765</v>
      </c>
      <c r="I6" s="39">
        <f>COUNTIF(Vertices[Out-Degree],"&gt;= "&amp;H6)-COUNTIF(Vertices[Out-Degree],"&gt;="&amp;H7)</f>
        <v>0</v>
      </c>
      <c r="J6" s="38">
        <f t="shared" si="4"/>
        <v>62.35294117647059</v>
      </c>
      <c r="K6" s="39">
        <f>COUNTIF(Vertices[Betweenness Centrality],"&gt;= "&amp;J6)-COUNTIF(Vertices[Betweenness Centrality],"&gt;="&amp;J7)</f>
        <v>0</v>
      </c>
      <c r="L6" s="38">
        <f t="shared" si="5"/>
        <v>0.03184570588235294</v>
      </c>
      <c r="M6" s="39">
        <f>COUNTIF(Vertices[Closeness Centrality],"&gt;= "&amp;L6)-COUNTIF(Vertices[Closeness Centrality],"&gt;="&amp;L7)</f>
        <v>0</v>
      </c>
      <c r="N6" s="38">
        <f t="shared" si="6"/>
        <v>0.01513729411764706</v>
      </c>
      <c r="O6" s="39">
        <f>COUNTIF(Vertices[Eigenvector Centrality],"&gt;= "&amp;N6)-COUNTIF(Vertices[Eigenvector Centrality],"&gt;="&amp;N7)</f>
        <v>0</v>
      </c>
      <c r="P6" s="38">
        <f t="shared" si="7"/>
        <v>1.390422117647059</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98</v>
      </c>
      <c r="D7" s="33">
        <f t="shared" si="1"/>
        <v>0</v>
      </c>
      <c r="E7" s="3">
        <f>COUNTIF(Vertices[Degree],"&gt;= "&amp;D7)-COUNTIF(Vertices[Degree],"&gt;="&amp;D8)</f>
        <v>0</v>
      </c>
      <c r="F7" s="40">
        <f t="shared" si="2"/>
        <v>3.5294117647058827</v>
      </c>
      <c r="G7" s="41">
        <f>COUNTIF(Vertices[In-Degree],"&gt;= "&amp;F7)-COUNTIF(Vertices[In-Degree],"&gt;="&amp;F8)</f>
        <v>0</v>
      </c>
      <c r="H7" s="40">
        <f t="shared" si="3"/>
        <v>0.8823529411764707</v>
      </c>
      <c r="I7" s="41">
        <f>COUNTIF(Vertices[Out-Degree],"&gt;= "&amp;H7)-COUNTIF(Vertices[Out-Degree],"&gt;="&amp;H8)</f>
        <v>15</v>
      </c>
      <c r="J7" s="40">
        <f t="shared" si="4"/>
        <v>77.94117647058823</v>
      </c>
      <c r="K7" s="41">
        <f>COUNTIF(Vertices[Betweenness Centrality],"&gt;= "&amp;J7)-COUNTIF(Vertices[Betweenness Centrality],"&gt;="&amp;J8)</f>
        <v>0</v>
      </c>
      <c r="L7" s="40">
        <f t="shared" si="5"/>
        <v>0.03448788235294118</v>
      </c>
      <c r="M7" s="41">
        <f>COUNTIF(Vertices[Closeness Centrality],"&gt;= "&amp;L7)-COUNTIF(Vertices[Closeness Centrality],"&gt;="&amp;L8)</f>
        <v>0</v>
      </c>
      <c r="N7" s="40">
        <f t="shared" si="6"/>
        <v>0.018921617647058825</v>
      </c>
      <c r="O7" s="41">
        <f>COUNTIF(Vertices[Eigenvector Centrality],"&gt;= "&amp;N7)-COUNTIF(Vertices[Eigenvector Centrality],"&gt;="&amp;N8)</f>
        <v>0</v>
      </c>
      <c r="P7" s="40">
        <f t="shared" si="7"/>
        <v>1.6257166470588238</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138</v>
      </c>
      <c r="D8" s="33">
        <f t="shared" si="1"/>
        <v>0</v>
      </c>
      <c r="E8" s="3">
        <f>COUNTIF(Vertices[Degree],"&gt;= "&amp;D8)-COUNTIF(Vertices[Degree],"&gt;="&amp;D9)</f>
        <v>0</v>
      </c>
      <c r="F8" s="38">
        <f t="shared" si="2"/>
        <v>4.235294117647059</v>
      </c>
      <c r="G8" s="39">
        <f>COUNTIF(Vertices[In-Degree],"&gt;= "&amp;F8)-COUNTIF(Vertices[In-Degree],"&gt;="&amp;F9)</f>
        <v>0</v>
      </c>
      <c r="H8" s="38">
        <f t="shared" si="3"/>
        <v>1.0588235294117647</v>
      </c>
      <c r="I8" s="39">
        <f>COUNTIF(Vertices[Out-Degree],"&gt;= "&amp;H8)-COUNTIF(Vertices[Out-Degree],"&gt;="&amp;H9)</f>
        <v>0</v>
      </c>
      <c r="J8" s="38">
        <f t="shared" si="4"/>
        <v>93.52941176470588</v>
      </c>
      <c r="K8" s="39">
        <f>COUNTIF(Vertices[Betweenness Centrality],"&gt;= "&amp;J8)-COUNTIF(Vertices[Betweenness Centrality],"&gt;="&amp;J9)</f>
        <v>0</v>
      </c>
      <c r="L8" s="38">
        <f t="shared" si="5"/>
        <v>0.03713005882352942</v>
      </c>
      <c r="M8" s="39">
        <f>COUNTIF(Vertices[Closeness Centrality],"&gt;= "&amp;L8)-COUNTIF(Vertices[Closeness Centrality],"&gt;="&amp;L9)</f>
        <v>0</v>
      </c>
      <c r="N8" s="38">
        <f t="shared" si="6"/>
        <v>0.02270594117647059</v>
      </c>
      <c r="O8" s="39">
        <f>COUNTIF(Vertices[Eigenvector Centrality],"&gt;= "&amp;N8)-COUNTIF(Vertices[Eigenvector Centrality],"&gt;="&amp;N9)</f>
        <v>0</v>
      </c>
      <c r="P8" s="38">
        <f t="shared" si="7"/>
        <v>1.8610111764705886</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4.9411764705882355</v>
      </c>
      <c r="G9" s="41">
        <f>COUNTIF(Vertices[In-Degree],"&gt;= "&amp;F9)-COUNTIF(Vertices[In-Degree],"&gt;="&amp;F10)</f>
        <v>2</v>
      </c>
      <c r="H9" s="40">
        <f t="shared" si="3"/>
        <v>1.2352941176470589</v>
      </c>
      <c r="I9" s="41">
        <f>COUNTIF(Vertices[Out-Degree],"&gt;= "&amp;H9)-COUNTIF(Vertices[Out-Degree],"&gt;="&amp;H10)</f>
        <v>0</v>
      </c>
      <c r="J9" s="40">
        <f t="shared" si="4"/>
        <v>109.11764705882354</v>
      </c>
      <c r="K9" s="41">
        <f>COUNTIF(Vertices[Betweenness Centrality],"&gt;= "&amp;J9)-COUNTIF(Vertices[Betweenness Centrality],"&gt;="&amp;J10)</f>
        <v>0</v>
      </c>
      <c r="L9" s="40">
        <f t="shared" si="5"/>
        <v>0.03977223529411766</v>
      </c>
      <c r="M9" s="41">
        <f>COUNTIF(Vertices[Closeness Centrality],"&gt;= "&amp;L9)-COUNTIF(Vertices[Closeness Centrality],"&gt;="&amp;L10)</f>
        <v>1</v>
      </c>
      <c r="N9" s="40">
        <f t="shared" si="6"/>
        <v>0.026490264705882352</v>
      </c>
      <c r="O9" s="41">
        <f>COUNTIF(Vertices[Eigenvector Centrality],"&gt;= "&amp;N9)-COUNTIF(Vertices[Eigenvector Centrality],"&gt;="&amp;N10)</f>
        <v>0</v>
      </c>
      <c r="P9" s="40">
        <f t="shared" si="7"/>
        <v>2.096305705882353</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7644</v>
      </c>
      <c r="B10" s="35">
        <v>3</v>
      </c>
      <c r="D10" s="33">
        <f t="shared" si="1"/>
        <v>0</v>
      </c>
      <c r="E10" s="3">
        <f>COUNTIF(Vertices[Degree],"&gt;= "&amp;D10)-COUNTIF(Vertices[Degree],"&gt;="&amp;D11)</f>
        <v>0</v>
      </c>
      <c r="F10" s="38">
        <f t="shared" si="2"/>
        <v>5.647058823529412</v>
      </c>
      <c r="G10" s="39">
        <f>COUNTIF(Vertices[In-Degree],"&gt;= "&amp;F10)-COUNTIF(Vertices[In-Degree],"&gt;="&amp;F11)</f>
        <v>4</v>
      </c>
      <c r="H10" s="38">
        <f t="shared" si="3"/>
        <v>1.411764705882353</v>
      </c>
      <c r="I10" s="39">
        <f>COUNTIF(Vertices[Out-Degree],"&gt;= "&amp;H10)-COUNTIF(Vertices[Out-Degree],"&gt;="&amp;H11)</f>
        <v>0</v>
      </c>
      <c r="J10" s="38">
        <f t="shared" si="4"/>
        <v>124.70588235294119</v>
      </c>
      <c r="K10" s="39">
        <f>COUNTIF(Vertices[Betweenness Centrality],"&gt;= "&amp;J10)-COUNTIF(Vertices[Betweenness Centrality],"&gt;="&amp;J11)</f>
        <v>0</v>
      </c>
      <c r="L10" s="38">
        <f t="shared" si="5"/>
        <v>0.042414411764705895</v>
      </c>
      <c r="M10" s="39">
        <f>COUNTIF(Vertices[Closeness Centrality],"&gt;= "&amp;L10)-COUNTIF(Vertices[Closeness Centrality],"&gt;="&amp;L11)</f>
        <v>0</v>
      </c>
      <c r="N10" s="38">
        <f t="shared" si="6"/>
        <v>0.030274588235294116</v>
      </c>
      <c r="O10" s="39">
        <f>COUNTIF(Vertices[Eigenvector Centrality],"&gt;= "&amp;N10)-COUNTIF(Vertices[Eigenvector Centrality],"&gt;="&amp;N11)</f>
        <v>0</v>
      </c>
      <c r="P10" s="38">
        <f t="shared" si="7"/>
        <v>2.331600235294118</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6.352941176470589</v>
      </c>
      <c r="G11" s="41">
        <f>COUNTIF(Vertices[In-Degree],"&gt;= "&amp;F11)-COUNTIF(Vertices[In-Degree],"&gt;="&amp;F12)</f>
        <v>0</v>
      </c>
      <c r="H11" s="40">
        <f t="shared" si="3"/>
        <v>1.5882352941176472</v>
      </c>
      <c r="I11" s="41">
        <f>COUNTIF(Vertices[Out-Degree],"&gt;= "&amp;H11)-COUNTIF(Vertices[Out-Degree],"&gt;="&amp;H12)</f>
        <v>0</v>
      </c>
      <c r="J11" s="40">
        <f t="shared" si="4"/>
        <v>140.29411764705884</v>
      </c>
      <c r="K11" s="41">
        <f>COUNTIF(Vertices[Betweenness Centrality],"&gt;= "&amp;J11)-COUNTIF(Vertices[Betweenness Centrality],"&gt;="&amp;J12)</f>
        <v>0</v>
      </c>
      <c r="L11" s="40">
        <f t="shared" si="5"/>
        <v>0.04505658823529413</v>
      </c>
      <c r="M11" s="41">
        <f>COUNTIF(Vertices[Closeness Centrality],"&gt;= "&amp;L11)-COUNTIF(Vertices[Closeness Centrality],"&gt;="&amp;L12)</f>
        <v>0</v>
      </c>
      <c r="N11" s="40">
        <f t="shared" si="6"/>
        <v>0.03405891176470588</v>
      </c>
      <c r="O11" s="41">
        <f>COUNTIF(Vertices[Eigenvector Centrality],"&gt;= "&amp;N11)-COUNTIF(Vertices[Eigenvector Centrality],"&gt;="&amp;N12)</f>
        <v>0</v>
      </c>
      <c r="P11" s="40">
        <f t="shared" si="7"/>
        <v>2.5668947647058826</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252</v>
      </c>
      <c r="B12" s="35">
        <v>19</v>
      </c>
      <c r="D12" s="33">
        <f t="shared" si="1"/>
        <v>0</v>
      </c>
      <c r="E12" s="3">
        <f>COUNTIF(Vertices[Degree],"&gt;= "&amp;D12)-COUNTIF(Vertices[Degree],"&gt;="&amp;D13)</f>
        <v>0</v>
      </c>
      <c r="F12" s="38">
        <f t="shared" si="2"/>
        <v>7.058823529411765</v>
      </c>
      <c r="G12" s="39">
        <f>COUNTIF(Vertices[In-Degree],"&gt;= "&amp;F12)-COUNTIF(Vertices[In-Degree],"&gt;="&amp;F13)</f>
        <v>0</v>
      </c>
      <c r="H12" s="38">
        <f t="shared" si="3"/>
        <v>1.7647058823529413</v>
      </c>
      <c r="I12" s="39">
        <f>COUNTIF(Vertices[Out-Degree],"&gt;= "&amp;H12)-COUNTIF(Vertices[Out-Degree],"&gt;="&amp;H13)</f>
        <v>0</v>
      </c>
      <c r="J12" s="38">
        <f t="shared" si="4"/>
        <v>155.8823529411765</v>
      </c>
      <c r="K12" s="39">
        <f>COUNTIF(Vertices[Betweenness Centrality],"&gt;= "&amp;J12)-COUNTIF(Vertices[Betweenness Centrality],"&gt;="&amp;J13)</f>
        <v>0</v>
      </c>
      <c r="L12" s="38">
        <f t="shared" si="5"/>
        <v>0.04769876470588237</v>
      </c>
      <c r="M12" s="39">
        <f>COUNTIF(Vertices[Closeness Centrality],"&gt;= "&amp;L12)-COUNTIF(Vertices[Closeness Centrality],"&gt;="&amp;L13)</f>
        <v>0</v>
      </c>
      <c r="N12" s="38">
        <f t="shared" si="6"/>
        <v>0.03784323529411764</v>
      </c>
      <c r="O12" s="39">
        <f>COUNTIF(Vertices[Eigenvector Centrality],"&gt;= "&amp;N12)-COUNTIF(Vertices[Eigenvector Centrality],"&gt;="&amp;N13)</f>
        <v>0</v>
      </c>
      <c r="P12" s="38">
        <f t="shared" si="7"/>
        <v>2.8021892941176474</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251</v>
      </c>
      <c r="B13" s="35">
        <v>52</v>
      </c>
      <c r="D13" s="33">
        <f t="shared" si="1"/>
        <v>0</v>
      </c>
      <c r="E13" s="3">
        <f>COUNTIF(Vertices[Degree],"&gt;= "&amp;D13)-COUNTIF(Vertices[Degree],"&gt;="&amp;D14)</f>
        <v>0</v>
      </c>
      <c r="F13" s="40">
        <f t="shared" si="2"/>
        <v>7.764705882352942</v>
      </c>
      <c r="G13" s="41">
        <f>COUNTIF(Vertices[In-Degree],"&gt;= "&amp;F13)-COUNTIF(Vertices[In-Degree],"&gt;="&amp;F14)</f>
        <v>0</v>
      </c>
      <c r="H13" s="40">
        <f t="shared" si="3"/>
        <v>1.9411764705882355</v>
      </c>
      <c r="I13" s="41">
        <f>COUNTIF(Vertices[Out-Degree],"&gt;= "&amp;H13)-COUNTIF(Vertices[Out-Degree],"&gt;="&amp;H14)</f>
        <v>9</v>
      </c>
      <c r="J13" s="40">
        <f t="shared" si="4"/>
        <v>171.47058823529414</v>
      </c>
      <c r="K13" s="41">
        <f>COUNTIF(Vertices[Betweenness Centrality],"&gt;= "&amp;J13)-COUNTIF(Vertices[Betweenness Centrality],"&gt;="&amp;J14)</f>
        <v>0</v>
      </c>
      <c r="L13" s="40">
        <f t="shared" si="5"/>
        <v>0.05034094117647061</v>
      </c>
      <c r="M13" s="41">
        <f>COUNTIF(Vertices[Closeness Centrality],"&gt;= "&amp;L13)-COUNTIF(Vertices[Closeness Centrality],"&gt;="&amp;L14)</f>
        <v>0</v>
      </c>
      <c r="N13" s="40">
        <f t="shared" si="6"/>
        <v>0.041627558823529406</v>
      </c>
      <c r="O13" s="41">
        <f>COUNTIF(Vertices[Eigenvector Centrality],"&gt;= "&amp;N13)-COUNTIF(Vertices[Eigenvector Centrality],"&gt;="&amp;N14)</f>
        <v>0</v>
      </c>
      <c r="P13" s="40">
        <f t="shared" si="7"/>
        <v>3.037483823529412</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250</v>
      </c>
      <c r="B14" s="35">
        <v>67</v>
      </c>
      <c r="D14" s="33">
        <f t="shared" si="1"/>
        <v>0</v>
      </c>
      <c r="E14" s="3">
        <f>COUNTIF(Vertices[Degree],"&gt;= "&amp;D14)-COUNTIF(Vertices[Degree],"&gt;="&amp;D15)</f>
        <v>0</v>
      </c>
      <c r="F14" s="38">
        <f t="shared" si="2"/>
        <v>8.470588235294118</v>
      </c>
      <c r="G14" s="39">
        <f>COUNTIF(Vertices[In-Degree],"&gt;= "&amp;F14)-COUNTIF(Vertices[In-Degree],"&gt;="&amp;F15)</f>
        <v>0</v>
      </c>
      <c r="H14" s="38">
        <f t="shared" si="3"/>
        <v>2.1176470588235294</v>
      </c>
      <c r="I14" s="39">
        <f>COUNTIF(Vertices[Out-Degree],"&gt;= "&amp;H14)-COUNTIF(Vertices[Out-Degree],"&gt;="&amp;H15)</f>
        <v>0</v>
      </c>
      <c r="J14" s="38">
        <f t="shared" si="4"/>
        <v>187.0588235294118</v>
      </c>
      <c r="K14" s="39">
        <f>COUNTIF(Vertices[Betweenness Centrality],"&gt;= "&amp;J14)-COUNTIF(Vertices[Betweenness Centrality],"&gt;="&amp;J15)</f>
        <v>0</v>
      </c>
      <c r="L14" s="38">
        <f t="shared" si="5"/>
        <v>0.05298311764705885</v>
      </c>
      <c r="M14" s="39">
        <f>COUNTIF(Vertices[Closeness Centrality],"&gt;= "&amp;L14)-COUNTIF(Vertices[Closeness Centrality],"&gt;="&amp;L15)</f>
        <v>0</v>
      </c>
      <c r="N14" s="38">
        <f t="shared" si="6"/>
        <v>0.04541188235294117</v>
      </c>
      <c r="O14" s="39">
        <f>COUNTIF(Vertices[Eigenvector Centrality],"&gt;= "&amp;N14)-COUNTIF(Vertices[Eigenvector Centrality],"&gt;="&amp;N15)</f>
        <v>0</v>
      </c>
      <c r="P14" s="38">
        <f t="shared" si="7"/>
        <v>3.272778352941177</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99"/>
      <c r="B15" s="99"/>
      <c r="D15" s="33">
        <f t="shared" si="1"/>
        <v>0</v>
      </c>
      <c r="E15" s="3">
        <f>COUNTIF(Vertices[Degree],"&gt;= "&amp;D15)-COUNTIF(Vertices[Degree],"&gt;="&amp;D16)</f>
        <v>0</v>
      </c>
      <c r="F15" s="40">
        <f t="shared" si="2"/>
        <v>9.176470588235293</v>
      </c>
      <c r="G15" s="41">
        <f>COUNTIF(Vertices[In-Degree],"&gt;= "&amp;F15)-COUNTIF(Vertices[In-Degree],"&gt;="&amp;F16)</f>
        <v>0</v>
      </c>
      <c r="H15" s="40">
        <f t="shared" si="3"/>
        <v>2.2941176470588234</v>
      </c>
      <c r="I15" s="41">
        <f>COUNTIF(Vertices[Out-Degree],"&gt;= "&amp;H15)-COUNTIF(Vertices[Out-Degree],"&gt;="&amp;H16)</f>
        <v>0</v>
      </c>
      <c r="J15" s="40">
        <f t="shared" si="4"/>
        <v>202.64705882352945</v>
      </c>
      <c r="K15" s="41">
        <f>COUNTIF(Vertices[Betweenness Centrality],"&gt;= "&amp;J15)-COUNTIF(Vertices[Betweenness Centrality],"&gt;="&amp;J16)</f>
        <v>0</v>
      </c>
      <c r="L15" s="40">
        <f t="shared" si="5"/>
        <v>0.055625294117647085</v>
      </c>
      <c r="M15" s="41">
        <f>COUNTIF(Vertices[Closeness Centrality],"&gt;= "&amp;L15)-COUNTIF(Vertices[Closeness Centrality],"&gt;="&amp;L16)</f>
        <v>0</v>
      </c>
      <c r="N15" s="40">
        <f t="shared" si="6"/>
        <v>0.049196205882352934</v>
      </c>
      <c r="O15" s="41">
        <f>COUNTIF(Vertices[Eigenvector Centrality],"&gt;= "&amp;N15)-COUNTIF(Vertices[Eigenvector Centrality],"&gt;="&amp;N16)</f>
        <v>0</v>
      </c>
      <c r="P15" s="40">
        <f t="shared" si="7"/>
        <v>3.5080728823529417</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151</v>
      </c>
      <c r="B16" s="35">
        <v>0</v>
      </c>
      <c r="D16" s="33">
        <f t="shared" si="1"/>
        <v>0</v>
      </c>
      <c r="E16" s="3">
        <f>COUNTIF(Vertices[Degree],"&gt;= "&amp;D16)-COUNTIF(Vertices[Degree],"&gt;="&amp;D17)</f>
        <v>0</v>
      </c>
      <c r="F16" s="38">
        <f t="shared" si="2"/>
        <v>9.88235294117647</v>
      </c>
      <c r="G16" s="39">
        <f>COUNTIF(Vertices[In-Degree],"&gt;= "&amp;F16)-COUNTIF(Vertices[In-Degree],"&gt;="&amp;F17)</f>
        <v>0</v>
      </c>
      <c r="H16" s="38">
        <f t="shared" si="3"/>
        <v>2.4705882352941173</v>
      </c>
      <c r="I16" s="39">
        <f>COUNTIF(Vertices[Out-Degree],"&gt;= "&amp;H16)-COUNTIF(Vertices[Out-Degree],"&gt;="&amp;H17)</f>
        <v>0</v>
      </c>
      <c r="J16" s="38">
        <f t="shared" si="4"/>
        <v>218.2352941176471</v>
      </c>
      <c r="K16" s="39">
        <f>COUNTIF(Vertices[Betweenness Centrality],"&gt;= "&amp;J16)-COUNTIF(Vertices[Betweenness Centrality],"&gt;="&amp;J17)</f>
        <v>0</v>
      </c>
      <c r="L16" s="38">
        <f t="shared" si="5"/>
        <v>0.05826747058823532</v>
      </c>
      <c r="M16" s="39">
        <f>COUNTIF(Vertices[Closeness Centrality],"&gt;= "&amp;L16)-COUNTIF(Vertices[Closeness Centrality],"&gt;="&amp;L17)</f>
        <v>0</v>
      </c>
      <c r="N16" s="38">
        <f t="shared" si="6"/>
        <v>0.0529805294117647</v>
      </c>
      <c r="O16" s="39">
        <f>COUNTIF(Vertices[Eigenvector Centrality],"&gt;= "&amp;N16)-COUNTIF(Vertices[Eigenvector Centrality],"&gt;="&amp;N17)</f>
        <v>0</v>
      </c>
      <c r="P16" s="38">
        <f t="shared" si="7"/>
        <v>3.7433674117647064</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10.588235294117645</v>
      </c>
      <c r="G17" s="41">
        <f>COUNTIF(Vertices[In-Degree],"&gt;= "&amp;F17)-COUNTIF(Vertices[In-Degree],"&gt;="&amp;F18)</f>
        <v>0</v>
      </c>
      <c r="H17" s="40">
        <f t="shared" si="3"/>
        <v>2.6470588235294112</v>
      </c>
      <c r="I17" s="41">
        <f>COUNTIF(Vertices[Out-Degree],"&gt;= "&amp;H17)-COUNTIF(Vertices[Out-Degree],"&gt;="&amp;H18)</f>
        <v>0</v>
      </c>
      <c r="J17" s="40">
        <f t="shared" si="4"/>
        <v>233.82352941176475</v>
      </c>
      <c r="K17" s="41">
        <f>COUNTIF(Vertices[Betweenness Centrality],"&gt;= "&amp;J17)-COUNTIF(Vertices[Betweenness Centrality],"&gt;="&amp;J18)</f>
        <v>0</v>
      </c>
      <c r="L17" s="40">
        <f t="shared" si="5"/>
        <v>0.06090964705882356</v>
      </c>
      <c r="M17" s="41">
        <f>COUNTIF(Vertices[Closeness Centrality],"&gt;= "&amp;L17)-COUNTIF(Vertices[Closeness Centrality],"&gt;="&amp;L18)</f>
        <v>0</v>
      </c>
      <c r="N17" s="40">
        <f t="shared" si="6"/>
        <v>0.05676485294117646</v>
      </c>
      <c r="O17" s="41">
        <f>COUNTIF(Vertices[Eigenvector Centrality],"&gt;= "&amp;N17)-COUNTIF(Vertices[Eigenvector Centrality],"&gt;="&amp;N18)</f>
        <v>0</v>
      </c>
      <c r="P17" s="40">
        <f t="shared" si="7"/>
        <v>3.978661941176471</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170</v>
      </c>
      <c r="B18" s="35">
        <v>0.015151515151515152</v>
      </c>
      <c r="D18" s="33">
        <f t="shared" si="1"/>
        <v>0</v>
      </c>
      <c r="E18" s="3">
        <f>COUNTIF(Vertices[Degree],"&gt;= "&amp;D18)-COUNTIF(Vertices[Degree],"&gt;="&amp;D19)</f>
        <v>0</v>
      </c>
      <c r="F18" s="38">
        <f t="shared" si="2"/>
        <v>11.29411764705882</v>
      </c>
      <c r="G18" s="39">
        <f>COUNTIF(Vertices[In-Degree],"&gt;= "&amp;F18)-COUNTIF(Vertices[In-Degree],"&gt;="&amp;F19)</f>
        <v>0</v>
      </c>
      <c r="H18" s="38">
        <f t="shared" si="3"/>
        <v>2.823529411764705</v>
      </c>
      <c r="I18" s="39">
        <f>COUNTIF(Vertices[Out-Degree],"&gt;= "&amp;H18)-COUNTIF(Vertices[Out-Degree],"&gt;="&amp;H19)</f>
        <v>0</v>
      </c>
      <c r="J18" s="38">
        <f t="shared" si="4"/>
        <v>249.4117647058824</v>
      </c>
      <c r="K18" s="39">
        <f>COUNTIF(Vertices[Betweenness Centrality],"&gt;= "&amp;J18)-COUNTIF(Vertices[Betweenness Centrality],"&gt;="&amp;J19)</f>
        <v>0</v>
      </c>
      <c r="L18" s="38">
        <f t="shared" si="5"/>
        <v>0.0635518235294118</v>
      </c>
      <c r="M18" s="39">
        <f>COUNTIF(Vertices[Closeness Centrality],"&gt;= "&amp;L18)-COUNTIF(Vertices[Closeness Centrality],"&gt;="&amp;L19)</f>
        <v>0</v>
      </c>
      <c r="N18" s="38">
        <f t="shared" si="6"/>
        <v>0.060549176470588224</v>
      </c>
      <c r="O18" s="39">
        <f>COUNTIF(Vertices[Eigenvector Centrality],"&gt;= "&amp;N18)-COUNTIF(Vertices[Eigenvector Centrality],"&gt;="&amp;N19)</f>
        <v>0</v>
      </c>
      <c r="P18" s="38">
        <f t="shared" si="7"/>
        <v>4.2139564705882355</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35" t="s">
        <v>171</v>
      </c>
      <c r="B19" s="35">
        <v>0.029850746268656716</v>
      </c>
      <c r="D19" s="33">
        <f t="shared" si="1"/>
        <v>0</v>
      </c>
      <c r="E19" s="3">
        <f>COUNTIF(Vertices[Degree],"&gt;= "&amp;D19)-COUNTIF(Vertices[Degree],"&gt;="&amp;D20)</f>
        <v>0</v>
      </c>
      <c r="F19" s="40">
        <f t="shared" si="2"/>
        <v>11.999999999999996</v>
      </c>
      <c r="G19" s="41">
        <f>COUNTIF(Vertices[In-Degree],"&gt;= "&amp;F19)-COUNTIF(Vertices[In-Degree],"&gt;="&amp;F20)</f>
        <v>0</v>
      </c>
      <c r="H19" s="40">
        <f t="shared" si="3"/>
        <v>2.999999999999999</v>
      </c>
      <c r="I19" s="41">
        <f>COUNTIF(Vertices[Out-Degree],"&gt;= "&amp;H19)-COUNTIF(Vertices[Out-Degree],"&gt;="&amp;H20)</f>
        <v>0</v>
      </c>
      <c r="J19" s="40">
        <f t="shared" si="4"/>
        <v>265.00000000000006</v>
      </c>
      <c r="K19" s="41">
        <f>COUNTIF(Vertices[Betweenness Centrality],"&gt;= "&amp;J19)-COUNTIF(Vertices[Betweenness Centrality],"&gt;="&amp;J20)</f>
        <v>0</v>
      </c>
      <c r="L19" s="40">
        <f t="shared" si="5"/>
        <v>0.06619400000000003</v>
      </c>
      <c r="M19" s="41">
        <f>COUNTIF(Vertices[Closeness Centrality],"&gt;= "&amp;L19)-COUNTIF(Vertices[Closeness Centrality],"&gt;="&amp;L20)</f>
        <v>0</v>
      </c>
      <c r="N19" s="40">
        <f t="shared" si="6"/>
        <v>0.06433349999999999</v>
      </c>
      <c r="O19" s="41">
        <f>COUNTIF(Vertices[Eigenvector Centrality],"&gt;= "&amp;N19)-COUNTIF(Vertices[Eigenvector Centrality],"&gt;="&amp;N20)</f>
        <v>0</v>
      </c>
      <c r="P19" s="40">
        <f t="shared" si="7"/>
        <v>4.449251</v>
      </c>
      <c r="Q19" s="41">
        <f>COUNTIF(Vertices[PageRank],"&gt;= "&amp;P19)-COUNTIF(Vertices[PageRank],"&gt;="&amp;P20)</f>
        <v>0</v>
      </c>
      <c r="R19" s="40">
        <f t="shared" si="8"/>
        <v>0.25</v>
      </c>
      <c r="S19" s="45">
        <f>COUNTIF(Vertices[Clustering Coefficient],"&gt;= "&amp;R19)-COUNTIF(Vertices[Clustering Coefficient],"&gt;="&amp;R20)</f>
        <v>1</v>
      </c>
      <c r="T19" s="40" t="e">
        <f ca="1" t="shared" si="9"/>
        <v>#REF!</v>
      </c>
      <c r="U19" s="41" t="e">
        <f ca="1" t="shared" si="0"/>
        <v>#REF!</v>
      </c>
    </row>
    <row r="20" spans="1:21" ht="15">
      <c r="A20" s="99"/>
      <c r="B20" s="99"/>
      <c r="D20" s="33">
        <f t="shared" si="1"/>
        <v>0</v>
      </c>
      <c r="E20" s="3">
        <f>COUNTIF(Vertices[Degree],"&gt;= "&amp;D20)-COUNTIF(Vertices[Degree],"&gt;="&amp;D21)</f>
        <v>0</v>
      </c>
      <c r="F20" s="38">
        <f t="shared" si="2"/>
        <v>12.705882352941172</v>
      </c>
      <c r="G20" s="39">
        <f>COUNTIF(Vertices[In-Degree],"&gt;= "&amp;F20)-COUNTIF(Vertices[In-Degree],"&gt;="&amp;F21)</f>
        <v>0</v>
      </c>
      <c r="H20" s="38">
        <f t="shared" si="3"/>
        <v>3.176470588235293</v>
      </c>
      <c r="I20" s="39">
        <f>COUNTIF(Vertices[Out-Degree],"&gt;= "&amp;H20)-COUNTIF(Vertices[Out-Degree],"&gt;="&amp;H21)</f>
        <v>0</v>
      </c>
      <c r="J20" s="38">
        <f t="shared" si="4"/>
        <v>280.5882352941177</v>
      </c>
      <c r="K20" s="39">
        <f>COUNTIF(Vertices[Betweenness Centrality],"&gt;= "&amp;J20)-COUNTIF(Vertices[Betweenness Centrality],"&gt;="&amp;J21)</f>
        <v>0</v>
      </c>
      <c r="L20" s="38">
        <f t="shared" si="5"/>
        <v>0.06883617647058826</v>
      </c>
      <c r="M20" s="39">
        <f>COUNTIF(Vertices[Closeness Centrality],"&gt;= "&amp;L20)-COUNTIF(Vertices[Closeness Centrality],"&gt;="&amp;L21)</f>
        <v>0</v>
      </c>
      <c r="N20" s="38">
        <f t="shared" si="6"/>
        <v>0.06811782352941176</v>
      </c>
      <c r="O20" s="39">
        <f>COUNTIF(Vertices[Eigenvector Centrality],"&gt;= "&amp;N20)-COUNTIF(Vertices[Eigenvector Centrality],"&gt;="&amp;N21)</f>
        <v>0</v>
      </c>
      <c r="P20" s="38">
        <f t="shared" si="7"/>
        <v>4.684545529411765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152</v>
      </c>
      <c r="B21" s="35">
        <v>2</v>
      </c>
      <c r="D21" s="33">
        <f t="shared" si="1"/>
        <v>0</v>
      </c>
      <c r="E21" s="3">
        <f>COUNTIF(Vertices[Degree],"&gt;= "&amp;D21)-COUNTIF(Vertices[Degree],"&gt;="&amp;D22)</f>
        <v>0</v>
      </c>
      <c r="F21" s="40">
        <f t="shared" si="2"/>
        <v>13.411764705882348</v>
      </c>
      <c r="G21" s="41">
        <f>COUNTIF(Vertices[In-Degree],"&gt;= "&amp;F21)-COUNTIF(Vertices[In-Degree],"&gt;="&amp;F22)</f>
        <v>0</v>
      </c>
      <c r="H21" s="40">
        <f t="shared" si="3"/>
        <v>3.352941176470587</v>
      </c>
      <c r="I21" s="41">
        <f>COUNTIF(Vertices[Out-Degree],"&gt;= "&amp;H21)-COUNTIF(Vertices[Out-Degree],"&gt;="&amp;H22)</f>
        <v>0</v>
      </c>
      <c r="J21" s="40">
        <f t="shared" si="4"/>
        <v>296.1764705882353</v>
      </c>
      <c r="K21" s="41">
        <f>COUNTIF(Vertices[Betweenness Centrality],"&gt;= "&amp;J21)-COUNTIF(Vertices[Betweenness Centrality],"&gt;="&amp;J22)</f>
        <v>0</v>
      </c>
      <c r="L21" s="40">
        <f t="shared" si="5"/>
        <v>0.07147835294117649</v>
      </c>
      <c r="M21" s="41">
        <f>COUNTIF(Vertices[Closeness Centrality],"&gt;= "&amp;L21)-COUNTIF(Vertices[Closeness Centrality],"&gt;="&amp;L22)</f>
        <v>0</v>
      </c>
      <c r="N21" s="40">
        <f t="shared" si="6"/>
        <v>0.07190214705882353</v>
      </c>
      <c r="O21" s="41">
        <f>COUNTIF(Vertices[Eigenvector Centrality],"&gt;= "&amp;N21)-COUNTIF(Vertices[Eigenvector Centrality],"&gt;="&amp;N22)</f>
        <v>0</v>
      </c>
      <c r="P21" s="40">
        <f t="shared" si="7"/>
        <v>4.91984005882353</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35" t="s">
        <v>153</v>
      </c>
      <c r="B22" s="35">
        <v>0</v>
      </c>
      <c r="D22" s="33">
        <f t="shared" si="1"/>
        <v>0</v>
      </c>
      <c r="E22" s="3">
        <f>COUNTIF(Vertices[Degree],"&gt;= "&amp;D22)-COUNTIF(Vertices[Degree],"&gt;="&amp;D23)</f>
        <v>0</v>
      </c>
      <c r="F22" s="38">
        <f t="shared" si="2"/>
        <v>14.117647058823524</v>
      </c>
      <c r="G22" s="39">
        <f>COUNTIF(Vertices[In-Degree],"&gt;= "&amp;F22)-COUNTIF(Vertices[In-Degree],"&gt;="&amp;F23)</f>
        <v>0</v>
      </c>
      <c r="H22" s="38">
        <f t="shared" si="3"/>
        <v>3.529411764705881</v>
      </c>
      <c r="I22" s="39">
        <f>COUNTIF(Vertices[Out-Degree],"&gt;= "&amp;H22)-COUNTIF(Vertices[Out-Degree],"&gt;="&amp;H23)</f>
        <v>0</v>
      </c>
      <c r="J22" s="38">
        <f t="shared" si="4"/>
        <v>311.7647058823529</v>
      </c>
      <c r="K22" s="39">
        <f>COUNTIF(Vertices[Betweenness Centrality],"&gt;= "&amp;J22)-COUNTIF(Vertices[Betweenness Centrality],"&gt;="&amp;J23)</f>
        <v>0</v>
      </c>
      <c r="L22" s="38">
        <f t="shared" si="5"/>
        <v>0.07412052941176472</v>
      </c>
      <c r="M22" s="39">
        <f>COUNTIF(Vertices[Closeness Centrality],"&gt;= "&amp;L22)-COUNTIF(Vertices[Closeness Centrality],"&gt;="&amp;L23)</f>
        <v>0</v>
      </c>
      <c r="N22" s="38">
        <f t="shared" si="6"/>
        <v>0.0756864705882353</v>
      </c>
      <c r="O22" s="39">
        <f>COUNTIF(Vertices[Eigenvector Centrality],"&gt;= "&amp;N22)-COUNTIF(Vertices[Eigenvector Centrality],"&gt;="&amp;N23)</f>
        <v>0</v>
      </c>
      <c r="P22" s="38">
        <f t="shared" si="7"/>
        <v>5.155134588235295</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154</v>
      </c>
      <c r="B23" s="35">
        <v>25</v>
      </c>
      <c r="D23" s="33">
        <f t="shared" si="1"/>
        <v>0</v>
      </c>
      <c r="E23" s="3">
        <f>COUNTIF(Vertices[Degree],"&gt;= "&amp;D23)-COUNTIF(Vertices[Degree],"&gt;="&amp;D24)</f>
        <v>0</v>
      </c>
      <c r="F23" s="40">
        <f t="shared" si="2"/>
        <v>14.8235294117647</v>
      </c>
      <c r="G23" s="41">
        <f>COUNTIF(Vertices[In-Degree],"&gt;= "&amp;F23)-COUNTIF(Vertices[In-Degree],"&gt;="&amp;F24)</f>
        <v>0</v>
      </c>
      <c r="H23" s="40">
        <f t="shared" si="3"/>
        <v>3.705882352941175</v>
      </c>
      <c r="I23" s="41">
        <f>COUNTIF(Vertices[Out-Degree],"&gt;= "&amp;H23)-COUNTIF(Vertices[Out-Degree],"&gt;="&amp;H24)</f>
        <v>0</v>
      </c>
      <c r="J23" s="40">
        <f t="shared" si="4"/>
        <v>327.35294117647055</v>
      </c>
      <c r="K23" s="41">
        <f>COUNTIF(Vertices[Betweenness Centrality],"&gt;= "&amp;J23)-COUNTIF(Vertices[Betweenness Centrality],"&gt;="&amp;J24)</f>
        <v>0</v>
      </c>
      <c r="L23" s="40">
        <f t="shared" si="5"/>
        <v>0.07676270588235296</v>
      </c>
      <c r="M23" s="41">
        <f>COUNTIF(Vertices[Closeness Centrality],"&gt;= "&amp;L23)-COUNTIF(Vertices[Closeness Centrality],"&gt;="&amp;L24)</f>
        <v>0</v>
      </c>
      <c r="N23" s="40">
        <f t="shared" si="6"/>
        <v>0.07947079411764707</v>
      </c>
      <c r="O23" s="41">
        <f>COUNTIF(Vertices[Eigenvector Centrality],"&gt;= "&amp;N23)-COUNTIF(Vertices[Eigenvector Centrality],"&gt;="&amp;N24)</f>
        <v>0</v>
      </c>
      <c r="P23" s="40">
        <f t="shared" si="7"/>
        <v>5.390429117647059</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155</v>
      </c>
      <c r="B24" s="35">
        <v>96</v>
      </c>
      <c r="D24" s="33">
        <f t="shared" si="1"/>
        <v>0</v>
      </c>
      <c r="E24" s="3">
        <f>COUNTIF(Vertices[Degree],"&gt;= "&amp;D24)-COUNTIF(Vertices[Degree],"&gt;="&amp;D25)</f>
        <v>0</v>
      </c>
      <c r="F24" s="38">
        <f t="shared" si="2"/>
        <v>15.529411764705875</v>
      </c>
      <c r="G24" s="39">
        <f>COUNTIF(Vertices[In-Degree],"&gt;= "&amp;F24)-COUNTIF(Vertices[In-Degree],"&gt;="&amp;F25)</f>
        <v>0</v>
      </c>
      <c r="H24" s="38">
        <f t="shared" si="3"/>
        <v>3.882352941176469</v>
      </c>
      <c r="I24" s="39">
        <f>COUNTIF(Vertices[Out-Degree],"&gt;= "&amp;H24)-COUNTIF(Vertices[Out-Degree],"&gt;="&amp;H25)</f>
        <v>0</v>
      </c>
      <c r="J24" s="38">
        <f t="shared" si="4"/>
        <v>342.9411764705882</v>
      </c>
      <c r="K24" s="39">
        <f>COUNTIF(Vertices[Betweenness Centrality],"&gt;= "&amp;J24)-COUNTIF(Vertices[Betweenness Centrality],"&gt;="&amp;J25)</f>
        <v>0</v>
      </c>
      <c r="L24" s="38">
        <f t="shared" si="5"/>
        <v>0.07940488235294119</v>
      </c>
      <c r="M24" s="39">
        <f>COUNTIF(Vertices[Closeness Centrality],"&gt;= "&amp;L24)-COUNTIF(Vertices[Closeness Centrality],"&gt;="&amp;L25)</f>
        <v>0</v>
      </c>
      <c r="N24" s="38">
        <f t="shared" si="6"/>
        <v>0.08325511764705884</v>
      </c>
      <c r="O24" s="39">
        <f>COUNTIF(Vertices[Eigenvector Centrality],"&gt;= "&amp;N24)-COUNTIF(Vertices[Eigenvector Centrality],"&gt;="&amp;N25)</f>
        <v>0</v>
      </c>
      <c r="P24" s="38">
        <f t="shared" si="7"/>
        <v>5.625723647058824</v>
      </c>
      <c r="Q24" s="39">
        <f>COUNTIF(Vertices[PageRank],"&gt;= "&amp;P24)-COUNTIF(Vertices[PageRank],"&gt;="&amp;P25)</f>
        <v>0</v>
      </c>
      <c r="R24" s="38">
        <f t="shared" si="8"/>
        <v>0.3235294117647059</v>
      </c>
      <c r="S24" s="44">
        <f>COUNTIF(Vertices[Clustering Coefficient],"&gt;= "&amp;R24)-COUNTIF(Vertices[Clustering Coefficient],"&gt;="&amp;R25)</f>
        <v>11</v>
      </c>
      <c r="T24" s="38" t="e">
        <f ca="1" t="shared" si="9"/>
        <v>#REF!</v>
      </c>
      <c r="U24" s="39" t="e">
        <f ca="1" t="shared" si="0"/>
        <v>#REF!</v>
      </c>
    </row>
    <row r="25" spans="1:21" ht="15">
      <c r="A25" s="99"/>
      <c r="B25" s="99"/>
      <c r="D25" s="33">
        <f t="shared" si="1"/>
        <v>0</v>
      </c>
      <c r="E25" s="3">
        <f>COUNTIF(Vertices[Degree],"&gt;= "&amp;D25)-COUNTIF(Vertices[Degree],"&gt;="&amp;D26)</f>
        <v>0</v>
      </c>
      <c r="F25" s="40">
        <f t="shared" si="2"/>
        <v>16.23529411764705</v>
      </c>
      <c r="G25" s="41">
        <f>COUNTIF(Vertices[In-Degree],"&gt;= "&amp;F25)-COUNTIF(Vertices[In-Degree],"&gt;="&amp;F26)</f>
        <v>0</v>
      </c>
      <c r="H25" s="40">
        <f t="shared" si="3"/>
        <v>4.058823529411763</v>
      </c>
      <c r="I25" s="41">
        <f>COUNTIF(Vertices[Out-Degree],"&gt;= "&amp;H25)-COUNTIF(Vertices[Out-Degree],"&gt;="&amp;H26)</f>
        <v>0</v>
      </c>
      <c r="J25" s="40">
        <f t="shared" si="4"/>
        <v>358.5294117647058</v>
      </c>
      <c r="K25" s="41">
        <f>COUNTIF(Vertices[Betweenness Centrality],"&gt;= "&amp;J25)-COUNTIF(Vertices[Betweenness Centrality],"&gt;="&amp;J26)</f>
        <v>0</v>
      </c>
      <c r="L25" s="40">
        <f t="shared" si="5"/>
        <v>0.08204705882352942</v>
      </c>
      <c r="M25" s="41">
        <f>COUNTIF(Vertices[Closeness Centrality],"&gt;= "&amp;L25)-COUNTIF(Vertices[Closeness Centrality],"&gt;="&amp;L26)</f>
        <v>8</v>
      </c>
      <c r="N25" s="40">
        <f t="shared" si="6"/>
        <v>0.08703944117647061</v>
      </c>
      <c r="O25" s="41">
        <f>COUNTIF(Vertices[Eigenvector Centrality],"&gt;= "&amp;N25)-COUNTIF(Vertices[Eigenvector Centrality],"&gt;="&amp;N26)</f>
        <v>0</v>
      </c>
      <c r="P25" s="40">
        <f t="shared" si="7"/>
        <v>5.861018176470589</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156</v>
      </c>
      <c r="B26" s="35">
        <v>2</v>
      </c>
      <c r="D26" s="33">
        <f t="shared" si="1"/>
        <v>0</v>
      </c>
      <c r="E26" s="3">
        <f>COUNTIF(Vertices[Degree],"&gt;= "&amp;D26)-COUNTIF(Vertices[Degree],"&gt;="&amp;D27)</f>
        <v>0</v>
      </c>
      <c r="F26" s="38">
        <f t="shared" si="2"/>
        <v>16.94117647058823</v>
      </c>
      <c r="G26" s="39">
        <f>COUNTIF(Vertices[In-Degree],"&gt;= "&amp;F26)-COUNTIF(Vertices[In-Degree],"&gt;="&amp;F27)</f>
        <v>0</v>
      </c>
      <c r="H26" s="38">
        <f t="shared" si="3"/>
        <v>4.235294117647057</v>
      </c>
      <c r="I26" s="39">
        <f>COUNTIF(Vertices[Out-Degree],"&gt;= "&amp;H26)-COUNTIF(Vertices[Out-Degree],"&gt;="&amp;H27)</f>
        <v>0</v>
      </c>
      <c r="J26" s="38">
        <f t="shared" si="4"/>
        <v>374.1176470588234</v>
      </c>
      <c r="K26" s="39">
        <f>COUNTIF(Vertices[Betweenness Centrality],"&gt;= "&amp;J26)-COUNTIF(Vertices[Betweenness Centrality],"&gt;="&amp;J27)</f>
        <v>0</v>
      </c>
      <c r="L26" s="38">
        <f t="shared" si="5"/>
        <v>0.08468923529411765</v>
      </c>
      <c r="M26" s="39">
        <f>COUNTIF(Vertices[Closeness Centrality],"&gt;= "&amp;L26)-COUNTIF(Vertices[Closeness Centrality],"&gt;="&amp;L27)</f>
        <v>0</v>
      </c>
      <c r="N26" s="38">
        <f t="shared" si="6"/>
        <v>0.09082376470588238</v>
      </c>
      <c r="O26" s="39">
        <f>COUNTIF(Vertices[Eigenvector Centrality],"&gt;= "&amp;N26)-COUNTIF(Vertices[Eigenvector Centrality],"&gt;="&amp;N27)</f>
        <v>8</v>
      </c>
      <c r="P26" s="38">
        <f t="shared" si="7"/>
        <v>6.096312705882354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157</v>
      </c>
      <c r="B27" s="35">
        <v>1.721379</v>
      </c>
      <c r="D27" s="33">
        <f t="shared" si="1"/>
        <v>0</v>
      </c>
      <c r="E27" s="3">
        <f>COUNTIF(Vertices[Degree],"&gt;= "&amp;D27)-COUNTIF(Vertices[Degree],"&gt;="&amp;D28)</f>
        <v>0</v>
      </c>
      <c r="F27" s="40">
        <f t="shared" si="2"/>
        <v>17.647058823529406</v>
      </c>
      <c r="G27" s="41">
        <f>COUNTIF(Vertices[In-Degree],"&gt;= "&amp;F27)-COUNTIF(Vertices[In-Degree],"&gt;="&amp;F28)</f>
        <v>0</v>
      </c>
      <c r="H27" s="40">
        <f t="shared" si="3"/>
        <v>4.4117647058823515</v>
      </c>
      <c r="I27" s="41">
        <f>COUNTIF(Vertices[Out-Degree],"&gt;= "&amp;H27)-COUNTIF(Vertices[Out-Degree],"&gt;="&amp;H28)</f>
        <v>0</v>
      </c>
      <c r="J27" s="40">
        <f t="shared" si="4"/>
        <v>389.70588235294105</v>
      </c>
      <c r="K27" s="41">
        <f>COUNTIF(Vertices[Betweenness Centrality],"&gt;= "&amp;J27)-COUNTIF(Vertices[Betweenness Centrality],"&gt;="&amp;J28)</f>
        <v>0</v>
      </c>
      <c r="L27" s="40">
        <f t="shared" si="5"/>
        <v>0.08733141176470588</v>
      </c>
      <c r="M27" s="41">
        <f>COUNTIF(Vertices[Closeness Centrality],"&gt;= "&amp;L27)-COUNTIF(Vertices[Closeness Centrality],"&gt;="&amp;L28)</f>
        <v>0</v>
      </c>
      <c r="N27" s="40">
        <f t="shared" si="6"/>
        <v>0.09460808823529415</v>
      </c>
      <c r="O27" s="41">
        <f>COUNTIF(Vertices[Eigenvector Centrality],"&gt;= "&amp;N27)-COUNTIF(Vertices[Eigenvector Centrality],"&gt;="&amp;N28)</f>
        <v>0</v>
      </c>
      <c r="P27" s="40">
        <f t="shared" si="7"/>
        <v>6.331607235294118</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99"/>
      <c r="B28" s="99"/>
      <c r="D28" s="33">
        <f t="shared" si="1"/>
        <v>0</v>
      </c>
      <c r="E28" s="3">
        <f>COUNTIF(Vertices[Degree],"&gt;= "&amp;D28)-COUNTIF(Vertices[Degree],"&gt;="&amp;D29)</f>
        <v>0</v>
      </c>
      <c r="F28" s="38">
        <f t="shared" si="2"/>
        <v>18.352941176470583</v>
      </c>
      <c r="G28" s="39">
        <f>COUNTIF(Vertices[In-Degree],"&gt;= "&amp;F28)-COUNTIF(Vertices[In-Degree],"&gt;="&amp;F29)</f>
        <v>0</v>
      </c>
      <c r="H28" s="38">
        <f t="shared" si="3"/>
        <v>4.588235294117646</v>
      </c>
      <c r="I28" s="39">
        <f>COUNTIF(Vertices[Out-Degree],"&gt;= "&amp;H28)-COUNTIF(Vertices[Out-Degree],"&gt;="&amp;H29)</f>
        <v>0</v>
      </c>
      <c r="J28" s="38">
        <f t="shared" si="4"/>
        <v>405.29411764705867</v>
      </c>
      <c r="K28" s="39">
        <f>COUNTIF(Vertices[Betweenness Centrality],"&gt;= "&amp;J28)-COUNTIF(Vertices[Betweenness Centrality],"&gt;="&amp;J29)</f>
        <v>0</v>
      </c>
      <c r="L28" s="38">
        <f t="shared" si="5"/>
        <v>0.08997358823529411</v>
      </c>
      <c r="M28" s="39">
        <f>COUNTIF(Vertices[Closeness Centrality],"&gt;= "&amp;L28)-COUNTIF(Vertices[Closeness Centrality],"&gt;="&amp;L29)</f>
        <v>0</v>
      </c>
      <c r="N28" s="38">
        <f t="shared" si="6"/>
        <v>0.09839241176470592</v>
      </c>
      <c r="O28" s="39">
        <f>COUNTIF(Vertices[Eigenvector Centrality],"&gt;= "&amp;N28)-COUNTIF(Vertices[Eigenvector Centrality],"&gt;="&amp;N29)</f>
        <v>0</v>
      </c>
      <c r="P28" s="38">
        <f t="shared" si="7"/>
        <v>6.566901764705883</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158</v>
      </c>
      <c r="B29" s="35">
        <v>0.05630252100840336</v>
      </c>
      <c r="D29" s="33">
        <f t="shared" si="1"/>
        <v>0</v>
      </c>
      <c r="E29" s="3">
        <f>COUNTIF(Vertices[Degree],"&gt;= "&amp;D29)-COUNTIF(Vertices[Degree],"&gt;="&amp;D30)</f>
        <v>0</v>
      </c>
      <c r="F29" s="40">
        <f t="shared" si="2"/>
        <v>19.05882352941176</v>
      </c>
      <c r="G29" s="41">
        <f>COUNTIF(Vertices[In-Degree],"&gt;= "&amp;F29)-COUNTIF(Vertices[In-Degree],"&gt;="&amp;F30)</f>
        <v>0</v>
      </c>
      <c r="H29" s="40">
        <f t="shared" si="3"/>
        <v>4.76470588235294</v>
      </c>
      <c r="I29" s="41">
        <f>COUNTIF(Vertices[Out-Degree],"&gt;= "&amp;H29)-COUNTIF(Vertices[Out-Degree],"&gt;="&amp;H30)</f>
        <v>0</v>
      </c>
      <c r="J29" s="40">
        <f t="shared" si="4"/>
        <v>420.8823529411763</v>
      </c>
      <c r="K29" s="41">
        <f>COUNTIF(Vertices[Betweenness Centrality],"&gt;= "&amp;J29)-COUNTIF(Vertices[Betweenness Centrality],"&gt;="&amp;J30)</f>
        <v>0</v>
      </c>
      <c r="L29" s="40">
        <f t="shared" si="5"/>
        <v>0.09261576470588234</v>
      </c>
      <c r="M29" s="41">
        <f>COUNTIF(Vertices[Closeness Centrality],"&gt;= "&amp;L29)-COUNTIF(Vertices[Closeness Centrality],"&gt;="&amp;L30)</f>
        <v>0</v>
      </c>
      <c r="N29" s="40">
        <f t="shared" si="6"/>
        <v>0.1021767352941177</v>
      </c>
      <c r="O29" s="41">
        <f>COUNTIF(Vertices[Eigenvector Centrality],"&gt;= "&amp;N29)-COUNTIF(Vertices[Eigenvector Centrality],"&gt;="&amp;N30)</f>
        <v>0</v>
      </c>
      <c r="P29" s="40">
        <f t="shared" si="7"/>
        <v>6.802196294117648</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35" t="s">
        <v>7645</v>
      </c>
      <c r="B30" s="35">
        <v>0.363894</v>
      </c>
      <c r="D30" s="33">
        <f t="shared" si="1"/>
        <v>0</v>
      </c>
      <c r="E30" s="3">
        <f>COUNTIF(Vertices[Degree],"&gt;= "&amp;D30)-COUNTIF(Vertices[Degree],"&gt;="&amp;D31)</f>
        <v>0</v>
      </c>
      <c r="F30" s="38">
        <f t="shared" si="2"/>
        <v>19.76470588235294</v>
      </c>
      <c r="G30" s="39">
        <f>COUNTIF(Vertices[In-Degree],"&gt;= "&amp;F30)-COUNTIF(Vertices[In-Degree],"&gt;="&amp;F31)</f>
        <v>0</v>
      </c>
      <c r="H30" s="38">
        <f t="shared" si="3"/>
        <v>4.941176470588235</v>
      </c>
      <c r="I30" s="39">
        <f>COUNTIF(Vertices[Out-Degree],"&gt;= "&amp;H30)-COUNTIF(Vertices[Out-Degree],"&gt;="&amp;H31)</f>
        <v>2</v>
      </c>
      <c r="J30" s="38">
        <f t="shared" si="4"/>
        <v>436.4705882352939</v>
      </c>
      <c r="K30" s="39">
        <f>COUNTIF(Vertices[Betweenness Centrality],"&gt;= "&amp;J30)-COUNTIF(Vertices[Betweenness Centrality],"&gt;="&amp;J31)</f>
        <v>0</v>
      </c>
      <c r="L30" s="38">
        <f t="shared" si="5"/>
        <v>0.09525794117647057</v>
      </c>
      <c r="M30" s="39">
        <f>COUNTIF(Vertices[Closeness Centrality],"&gt;= "&amp;L30)-COUNTIF(Vertices[Closeness Centrality],"&gt;="&amp;L31)</f>
        <v>0</v>
      </c>
      <c r="N30" s="38">
        <f t="shared" si="6"/>
        <v>0.10596105882352946</v>
      </c>
      <c r="O30" s="39">
        <f>COUNTIF(Vertices[Eigenvector Centrality],"&gt;= "&amp;N30)-COUNTIF(Vertices[Eigenvector Centrality],"&gt;="&amp;N31)</f>
        <v>0</v>
      </c>
      <c r="P30" s="38">
        <f t="shared" si="7"/>
        <v>7.037490823529413</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99"/>
      <c r="B31" s="99"/>
      <c r="D31" s="33">
        <f t="shared" si="1"/>
        <v>0</v>
      </c>
      <c r="E31" s="3">
        <f>COUNTIF(Vertices[Degree],"&gt;= "&amp;D31)-COUNTIF(Vertices[Degree],"&gt;="&amp;D32)</f>
        <v>0</v>
      </c>
      <c r="F31" s="40">
        <f t="shared" si="2"/>
        <v>20.470588235294116</v>
      </c>
      <c r="G31" s="41">
        <f>COUNTIF(Vertices[In-Degree],"&gt;= "&amp;F31)-COUNTIF(Vertices[In-Degree],"&gt;="&amp;F32)</f>
        <v>0</v>
      </c>
      <c r="H31" s="40">
        <f t="shared" si="3"/>
        <v>5.117647058823529</v>
      </c>
      <c r="I31" s="41">
        <f>COUNTIF(Vertices[Out-Degree],"&gt;= "&amp;H31)-COUNTIF(Vertices[Out-Degree],"&gt;="&amp;H32)</f>
        <v>0</v>
      </c>
      <c r="J31" s="40">
        <f t="shared" si="4"/>
        <v>452.05882352941154</v>
      </c>
      <c r="K31" s="41">
        <f>COUNTIF(Vertices[Betweenness Centrality],"&gt;= "&amp;J31)-COUNTIF(Vertices[Betweenness Centrality],"&gt;="&amp;J32)</f>
        <v>0</v>
      </c>
      <c r="L31" s="40">
        <f t="shared" si="5"/>
        <v>0.0979001176470588</v>
      </c>
      <c r="M31" s="41">
        <f>COUNTIF(Vertices[Closeness Centrality],"&gt;= "&amp;L31)-COUNTIF(Vertices[Closeness Centrality],"&gt;="&amp;L32)</f>
        <v>0</v>
      </c>
      <c r="N31" s="40">
        <f t="shared" si="6"/>
        <v>0.10974538235294123</v>
      </c>
      <c r="O31" s="41">
        <f>COUNTIF(Vertices[Eigenvector Centrality],"&gt;= "&amp;N31)-COUNTIF(Vertices[Eigenvector Centrality],"&gt;="&amp;N32)</f>
        <v>0</v>
      </c>
      <c r="P31" s="40">
        <f t="shared" si="7"/>
        <v>7.2727853529411775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7646</v>
      </c>
      <c r="B32" s="35" t="s">
        <v>7661</v>
      </c>
      <c r="D32" s="33">
        <f t="shared" si="1"/>
        <v>0</v>
      </c>
      <c r="E32" s="3">
        <f>COUNTIF(Vertices[Degree],"&gt;= "&amp;D32)-COUNTIF(Vertices[Degree],"&gt;="&amp;D33)</f>
        <v>0</v>
      </c>
      <c r="F32" s="38">
        <f t="shared" si="2"/>
        <v>21.176470588235293</v>
      </c>
      <c r="G32" s="39">
        <f>COUNTIF(Vertices[In-Degree],"&gt;= "&amp;F32)-COUNTIF(Vertices[In-Degree],"&gt;="&amp;F33)</f>
        <v>0</v>
      </c>
      <c r="H32" s="38">
        <f t="shared" si="3"/>
        <v>5.294117647058823</v>
      </c>
      <c r="I32" s="39">
        <f>COUNTIF(Vertices[Out-Degree],"&gt;= "&amp;H32)-COUNTIF(Vertices[Out-Degree],"&gt;="&amp;H33)</f>
        <v>0</v>
      </c>
      <c r="J32" s="38">
        <f t="shared" si="4"/>
        <v>467.64705882352916</v>
      </c>
      <c r="K32" s="39">
        <f>COUNTIF(Vertices[Betweenness Centrality],"&gt;= "&amp;J32)-COUNTIF(Vertices[Betweenness Centrality],"&gt;="&amp;J33)</f>
        <v>0</v>
      </c>
      <c r="L32" s="38">
        <f t="shared" si="5"/>
        <v>0.10054229411764704</v>
      </c>
      <c r="M32" s="39">
        <f>COUNTIF(Vertices[Closeness Centrality],"&gt;= "&amp;L32)-COUNTIF(Vertices[Closeness Centrality],"&gt;="&amp;L33)</f>
        <v>0</v>
      </c>
      <c r="N32" s="38">
        <f t="shared" si="6"/>
        <v>0.113529705882353</v>
      </c>
      <c r="O32" s="39">
        <f>COUNTIF(Vertices[Eigenvector Centrality],"&gt;= "&amp;N32)-COUNTIF(Vertices[Eigenvector Centrality],"&gt;="&amp;N33)</f>
        <v>0</v>
      </c>
      <c r="P32" s="38">
        <f t="shared" si="7"/>
        <v>7.508079882352942</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21.88235294117647</v>
      </c>
      <c r="G33" s="41">
        <f>COUNTIF(Vertices[In-Degree],"&gt;= "&amp;F33)-COUNTIF(Vertices[In-Degree],"&gt;="&amp;F34)</f>
        <v>0</v>
      </c>
      <c r="H33" s="40">
        <f t="shared" si="3"/>
        <v>5.470588235294118</v>
      </c>
      <c r="I33" s="41">
        <f>COUNTIF(Vertices[Out-Degree],"&gt;= "&amp;H33)-COUNTIF(Vertices[Out-Degree],"&gt;="&amp;H34)</f>
        <v>0</v>
      </c>
      <c r="J33" s="40">
        <f t="shared" si="4"/>
        <v>483.2352941176468</v>
      </c>
      <c r="K33" s="41">
        <f>COUNTIF(Vertices[Betweenness Centrality],"&gt;= "&amp;J33)-COUNTIF(Vertices[Betweenness Centrality],"&gt;="&amp;J34)</f>
        <v>0</v>
      </c>
      <c r="L33" s="40">
        <f t="shared" si="5"/>
        <v>0.10318447058823527</v>
      </c>
      <c r="M33" s="41">
        <f>COUNTIF(Vertices[Closeness Centrality],"&gt;= "&amp;L33)-COUNTIF(Vertices[Closeness Centrality],"&gt;="&amp;L34)</f>
        <v>0</v>
      </c>
      <c r="N33" s="40">
        <f t="shared" si="6"/>
        <v>0.11731402941176478</v>
      </c>
      <c r="O33" s="41">
        <f>COUNTIF(Vertices[Eigenvector Centrality],"&gt;= "&amp;N33)-COUNTIF(Vertices[Eigenvector Centrality],"&gt;="&amp;N34)</f>
        <v>0</v>
      </c>
      <c r="P33" s="40">
        <f t="shared" si="7"/>
        <v>7.743374411764707</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7647</v>
      </c>
      <c r="B34" s="35" t="s">
        <v>8288</v>
      </c>
      <c r="D34" s="33">
        <f t="shared" si="1"/>
        <v>0</v>
      </c>
      <c r="E34" s="3">
        <f>COUNTIF(Vertices[Degree],"&gt;= "&amp;D34)-COUNTIF(Vertices[Degree],"&gt;="&amp;D35)</f>
        <v>0</v>
      </c>
      <c r="F34" s="38">
        <f t="shared" si="2"/>
        <v>22.58823529411765</v>
      </c>
      <c r="G34" s="39">
        <f>COUNTIF(Vertices[In-Degree],"&gt;= "&amp;F34)-COUNTIF(Vertices[In-Degree],"&gt;="&amp;F35)</f>
        <v>0</v>
      </c>
      <c r="H34" s="38">
        <f t="shared" si="3"/>
        <v>5.647058823529412</v>
      </c>
      <c r="I34" s="39">
        <f>COUNTIF(Vertices[Out-Degree],"&gt;= "&amp;H34)-COUNTIF(Vertices[Out-Degree],"&gt;="&amp;H35)</f>
        <v>0</v>
      </c>
      <c r="J34" s="38">
        <f t="shared" si="4"/>
        <v>498.8235294117644</v>
      </c>
      <c r="K34" s="39">
        <f>COUNTIF(Vertices[Betweenness Centrality],"&gt;= "&amp;J34)-COUNTIF(Vertices[Betweenness Centrality],"&gt;="&amp;J35)</f>
        <v>0</v>
      </c>
      <c r="L34" s="38">
        <f t="shared" si="5"/>
        <v>0.1058266470588235</v>
      </c>
      <c r="M34" s="39">
        <f>COUNTIF(Vertices[Closeness Centrality],"&gt;= "&amp;L34)-COUNTIF(Vertices[Closeness Centrality],"&gt;="&amp;L35)</f>
        <v>0</v>
      </c>
      <c r="N34" s="38">
        <f t="shared" si="6"/>
        <v>0.12109835294117655</v>
      </c>
      <c r="O34" s="39">
        <f>COUNTIF(Vertices[Eigenvector Centrality],"&gt;= "&amp;N34)-COUNTIF(Vertices[Eigenvector Centrality],"&gt;="&amp;N35)</f>
        <v>0</v>
      </c>
      <c r="P34" s="38">
        <f t="shared" si="7"/>
        <v>7.978668941176472</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7648</v>
      </c>
      <c r="B35" s="35" t="s">
        <v>8289</v>
      </c>
      <c r="D35" s="33">
        <f t="shared" si="1"/>
        <v>0</v>
      </c>
      <c r="E35" s="3">
        <f>COUNTIF(Vertices[Degree],"&gt;= "&amp;D35)-COUNTIF(Vertices[Degree],"&gt;="&amp;D36)</f>
        <v>0</v>
      </c>
      <c r="F35" s="40">
        <f t="shared" si="2"/>
        <v>23.294117647058826</v>
      </c>
      <c r="G35" s="41">
        <f>COUNTIF(Vertices[In-Degree],"&gt;= "&amp;F35)-COUNTIF(Vertices[In-Degree],"&gt;="&amp;F36)</f>
        <v>0</v>
      </c>
      <c r="H35" s="40">
        <f t="shared" si="3"/>
        <v>5.8235294117647065</v>
      </c>
      <c r="I35" s="41">
        <f>COUNTIF(Vertices[Out-Degree],"&gt;= "&amp;H35)-COUNTIF(Vertices[Out-Degree],"&gt;="&amp;H36)</f>
        <v>0</v>
      </c>
      <c r="J35" s="40">
        <f t="shared" si="4"/>
        <v>514.4117647058821</v>
      </c>
      <c r="K35" s="41">
        <f>COUNTIF(Vertices[Betweenness Centrality],"&gt;= "&amp;J35)-COUNTIF(Vertices[Betweenness Centrality],"&gt;="&amp;J36)</f>
        <v>0</v>
      </c>
      <c r="L35" s="40">
        <f t="shared" si="5"/>
        <v>0.10846882352941173</v>
      </c>
      <c r="M35" s="41">
        <f>COUNTIF(Vertices[Closeness Centrality],"&gt;= "&amp;L35)-COUNTIF(Vertices[Closeness Centrality],"&gt;="&amp;L36)</f>
        <v>0</v>
      </c>
      <c r="N35" s="40">
        <f t="shared" si="6"/>
        <v>0.12488267647058832</v>
      </c>
      <c r="O35" s="41">
        <f>COUNTIF(Vertices[Eigenvector Centrality],"&gt;= "&amp;N35)-COUNTIF(Vertices[Eigenvector Centrality],"&gt;="&amp;N36)</f>
        <v>0</v>
      </c>
      <c r="P35" s="40">
        <f t="shared" si="7"/>
        <v>8.213963470588237</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99"/>
      <c r="B36" s="99"/>
      <c r="D36" s="33">
        <f>MAX(Vertices[Degree])</f>
        <v>0</v>
      </c>
      <c r="E36" s="3">
        <f>COUNTIF(Vertices[Degree],"&gt;= "&amp;D36)-COUNTIF(Vertices[Degree],"&gt;="&amp;#REF!)</f>
        <v>0</v>
      </c>
      <c r="F36" s="42">
        <f>MAX(Vertices[In-Degree])</f>
        <v>24</v>
      </c>
      <c r="G36" s="43">
        <f>COUNTIF(Vertices[In-Degree],"&gt;= "&amp;F36)-COUNTIF(Vertices[In-Degree],"&gt;="&amp;#REF!)</f>
        <v>1</v>
      </c>
      <c r="H36" s="42">
        <f>MAX(Vertices[Out-Degree])</f>
        <v>6</v>
      </c>
      <c r="I36" s="43">
        <f>COUNTIF(Vertices[Out-Degree],"&gt;= "&amp;H36)-COUNTIF(Vertices[Out-Degree],"&gt;="&amp;#REF!)</f>
        <v>4</v>
      </c>
      <c r="J36" s="42">
        <f>MAX(Vertices[Betweenness Centrality])</f>
        <v>530</v>
      </c>
      <c r="K36" s="43">
        <f>COUNTIF(Vertices[Betweenness Centrality],"&gt;= "&amp;J36)-COUNTIF(Vertices[Betweenness Centrality],"&gt;="&amp;#REF!)</f>
        <v>1</v>
      </c>
      <c r="L36" s="42">
        <f>MAX(Vertices[Closeness Centrality])</f>
        <v>0.111111</v>
      </c>
      <c r="M36" s="43">
        <f>COUNTIF(Vertices[Closeness Centrality],"&gt;= "&amp;L36)-COUNTIF(Vertices[Closeness Centrality],"&gt;="&amp;#REF!)</f>
        <v>2</v>
      </c>
      <c r="N36" s="42">
        <f>MAX(Vertices[Eigenvector Centrality])</f>
        <v>0.128667</v>
      </c>
      <c r="O36" s="43">
        <f>COUNTIF(Vertices[Eigenvector Centrality],"&gt;= "&amp;N36)-COUNTIF(Vertices[Eigenvector Centrality],"&gt;="&amp;#REF!)</f>
        <v>2</v>
      </c>
      <c r="P36" s="42">
        <f>MAX(Vertices[PageRank])</f>
        <v>8.449258</v>
      </c>
      <c r="Q36" s="43">
        <f>COUNTIF(Vertices[PageRank],"&gt;= "&amp;P36)-COUNTIF(Vertices[PageRank],"&gt;="&amp;#REF!)</f>
        <v>1</v>
      </c>
      <c r="R36" s="42">
        <f>MAX(Vertices[Clustering Coefficient])</f>
        <v>0.5</v>
      </c>
      <c r="S36" s="46">
        <f>COUNTIF(Vertices[Clustering Coefficient],"&gt;= "&amp;R36)-COUNTIF(Vertices[Clustering Coefficient],"&gt;="&amp;#REF!)</f>
        <v>13</v>
      </c>
      <c r="T36" s="42" t="e">
        <f ca="1">MAX(INDIRECT(DynamicFilterSourceColumnRange))</f>
        <v>#REF!</v>
      </c>
      <c r="U36" s="43" t="e">
        <f ca="1">COUNTIF(INDIRECT(DynamicFilterSourceColumnRange),"&gt;= "&amp;T36)-COUNTIF(INDIRECT(DynamicFilterSourceColumnRange),"&gt;="&amp;#REF!)</f>
        <v>#REF!</v>
      </c>
    </row>
    <row r="37" spans="1:2" ht="15">
      <c r="A37" s="35" t="s">
        <v>7649</v>
      </c>
      <c r="B37" s="35" t="s">
        <v>7743</v>
      </c>
    </row>
    <row r="38" spans="1:2" ht="15">
      <c r="A38" s="35" t="s">
        <v>7650</v>
      </c>
      <c r="B38" s="35" t="s">
        <v>8286</v>
      </c>
    </row>
    <row r="39" spans="1:2" ht="409.5">
      <c r="A39" s="35" t="s">
        <v>7651</v>
      </c>
      <c r="B39" s="54" t="s">
        <v>8287</v>
      </c>
    </row>
    <row r="40" spans="1:2" ht="15">
      <c r="A40" s="35" t="s">
        <v>7652</v>
      </c>
      <c r="B40" s="35" t="s">
        <v>7744</v>
      </c>
    </row>
    <row r="41" spans="1:2" ht="15">
      <c r="A41" s="35" t="s">
        <v>7653</v>
      </c>
      <c r="B41" s="35" t="s">
        <v>7745</v>
      </c>
    </row>
    <row r="42" spans="1:2" ht="15">
      <c r="A42" s="35" t="s">
        <v>7654</v>
      </c>
      <c r="B42" s="35" t="s">
        <v>288</v>
      </c>
    </row>
    <row r="43" spans="1:2" ht="15">
      <c r="A43" s="35" t="s">
        <v>7655</v>
      </c>
      <c r="B43" s="35" t="s">
        <v>288</v>
      </c>
    </row>
    <row r="44" spans="1:2" ht="15">
      <c r="A44" s="35" t="s">
        <v>7656</v>
      </c>
      <c r="B44" s="35" t="s">
        <v>288</v>
      </c>
    </row>
    <row r="45" spans="1:2" ht="15">
      <c r="A45" s="35" t="s">
        <v>7657</v>
      </c>
      <c r="B45" s="35"/>
    </row>
    <row r="46" spans="1:2" ht="15">
      <c r="A46" s="35" t="s">
        <v>21</v>
      </c>
      <c r="B46" s="35"/>
    </row>
    <row r="47" spans="1:2" ht="15">
      <c r="A47" s="35" t="s">
        <v>7658</v>
      </c>
      <c r="B47" s="35" t="s">
        <v>32</v>
      </c>
    </row>
    <row r="48" spans="1:2" ht="15">
      <c r="A48" s="35" t="s">
        <v>7659</v>
      </c>
      <c r="B48" s="35"/>
    </row>
    <row r="49" spans="1:2" ht="15">
      <c r="A49" s="35" t="s">
        <v>7660</v>
      </c>
      <c r="B49"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24</v>
      </c>
    </row>
    <row r="83" spans="1:2" ht="15">
      <c r="A83" s="34" t="s">
        <v>90</v>
      </c>
      <c r="B83" s="48">
        <f>_xlfn.IFERROR(AVERAGE(Vertices[In-Degree]),NoMetricMessage)</f>
        <v>1.9142857142857144</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6</v>
      </c>
    </row>
    <row r="97" spans="1:2" ht="15">
      <c r="A97" s="34" t="s">
        <v>96</v>
      </c>
      <c r="B97" s="48">
        <f>_xlfn.IFERROR(AVERAGE(Vertices[Out-Degree]),NoMetricMessage)</f>
        <v>1.9142857142857144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530</v>
      </c>
    </row>
    <row r="111" spans="1:2" ht="15">
      <c r="A111" s="34" t="s">
        <v>102</v>
      </c>
      <c r="B111" s="48">
        <f>_xlfn.IFERROR(AVERAGE(Vertices[Betweenness Centrality]),NoMetricMessage)</f>
        <v>15.942857142857143</v>
      </c>
    </row>
    <row r="112" spans="1:2" ht="15">
      <c r="A112" s="34" t="s">
        <v>103</v>
      </c>
      <c r="B112" s="48">
        <f>_xlfn.IFERROR(MEDIAN(Vertices[Betweenness Centrality]),NoMetricMessage)</f>
        <v>0</v>
      </c>
    </row>
    <row r="123" spans="1:2" ht="15">
      <c r="A123" s="34" t="s">
        <v>106</v>
      </c>
      <c r="B123" s="48">
        <f>IF(COUNT(Vertices[Closeness Centrality])&gt;0,L2,NoMetricMessage)</f>
        <v>0.021277</v>
      </c>
    </row>
    <row r="124" spans="1:2" ht="15">
      <c r="A124" s="34" t="s">
        <v>107</v>
      </c>
      <c r="B124" s="48">
        <f>IF(COUNT(Vertices[Closeness Centrality])&gt;0,L36,NoMetricMessage)</f>
        <v>0.111111</v>
      </c>
    </row>
    <row r="125" spans="1:2" ht="15">
      <c r="A125" s="34" t="s">
        <v>108</v>
      </c>
      <c r="B125" s="48">
        <f>_xlfn.IFERROR(AVERAGE(Vertices[Closeness Centrality]),NoMetricMessage)</f>
        <v>0.041417199999999994</v>
      </c>
    </row>
    <row r="126" spans="1:2" ht="15">
      <c r="A126" s="34" t="s">
        <v>109</v>
      </c>
      <c r="B126" s="48">
        <f>_xlfn.IFERROR(MEDIAN(Vertices[Closeness Centrality]),NoMetricMessage)</f>
        <v>0.021739</v>
      </c>
    </row>
    <row r="137" spans="1:2" ht="15">
      <c r="A137" s="34" t="s">
        <v>112</v>
      </c>
      <c r="B137" s="48">
        <f>IF(COUNT(Vertices[Eigenvector Centrality])&gt;0,N2,NoMetricMessage)</f>
        <v>0</v>
      </c>
    </row>
    <row r="138" spans="1:2" ht="15">
      <c r="A138" s="34" t="s">
        <v>113</v>
      </c>
      <c r="B138" s="48">
        <f>IF(COUNT(Vertices[Eigenvector Centrality])&gt;0,N36,NoMetricMessage)</f>
        <v>0.128667</v>
      </c>
    </row>
    <row r="139" spans="1:2" ht="15">
      <c r="A139" s="34" t="s">
        <v>114</v>
      </c>
      <c r="B139" s="48">
        <f>_xlfn.IFERROR(AVERAGE(Vertices[Eigenvector Centrality]),NoMetricMessage)</f>
        <v>0.028571371428571427</v>
      </c>
    </row>
    <row r="140" spans="1:2" ht="15">
      <c r="A140" s="34" t="s">
        <v>115</v>
      </c>
      <c r="B140" s="48">
        <f>_xlfn.IFERROR(MEDIAN(Vertices[Eigenvector Centrality]),NoMetricMessage)</f>
        <v>0</v>
      </c>
    </row>
    <row r="151" spans="1:2" ht="15">
      <c r="A151" s="34" t="s">
        <v>140</v>
      </c>
      <c r="B151" s="48">
        <f>IF(COUNT(Vertices[PageRank])&gt;0,P2,NoMetricMessage)</f>
        <v>0.449244</v>
      </c>
    </row>
    <row r="152" spans="1:2" ht="15">
      <c r="A152" s="34" t="s">
        <v>141</v>
      </c>
      <c r="B152" s="48">
        <f>IF(COUNT(Vertices[PageRank])&gt;0,P36,NoMetricMessage)</f>
        <v>8.449258</v>
      </c>
    </row>
    <row r="153" spans="1:2" ht="15">
      <c r="A153" s="34" t="s">
        <v>142</v>
      </c>
      <c r="B153" s="48">
        <f>_xlfn.IFERROR(AVERAGE(Vertices[PageRank]),NoMetricMessage)</f>
        <v>0.9999847714285716</v>
      </c>
    </row>
    <row r="154" spans="1:2" ht="15">
      <c r="A154" s="34" t="s">
        <v>143</v>
      </c>
      <c r="B154" s="48">
        <f>_xlfn.IFERROR(MEDIAN(Vertices[PageRank]),NoMetricMessage)</f>
        <v>0.781292</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0.29808488612836437</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13" t="s">
        <v>204</v>
      </c>
    </row>
    <row r="22" spans="4:11" ht="409.5">
      <c r="D22">
        <v>10</v>
      </c>
      <c r="J22" t="s">
        <v>205</v>
      </c>
      <c r="K22" s="13" t="s">
        <v>206</v>
      </c>
    </row>
    <row r="23" spans="4:11" ht="409.5">
      <c r="D23">
        <v>11</v>
      </c>
      <c r="J23" t="s">
        <v>207</v>
      </c>
      <c r="K23" s="13" t="s">
        <v>8290</v>
      </c>
    </row>
    <row r="24" spans="10:11" ht="15">
      <c r="J24" t="s">
        <v>208</v>
      </c>
      <c r="K24" t="s">
        <v>8284</v>
      </c>
    </row>
    <row r="25" spans="10:11" ht="409.5">
      <c r="J25" t="s">
        <v>209</v>
      </c>
      <c r="K25" s="13" t="s">
        <v>8285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40ED8-37A5-4080-BA0A-0F9B50E496ED}">
  <dimension ref="A1:G115"/>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296</v>
      </c>
      <c r="B1" s="13" t="s">
        <v>317</v>
      </c>
      <c r="C1" s="13" t="s">
        <v>321</v>
      </c>
      <c r="D1" s="13" t="s">
        <v>144</v>
      </c>
      <c r="E1" s="13" t="s">
        <v>323</v>
      </c>
      <c r="F1" s="13" t="s">
        <v>324</v>
      </c>
      <c r="G1" s="13" t="s">
        <v>325</v>
      </c>
    </row>
    <row r="2" spans="1:7" ht="15">
      <c r="A2" s="79" t="s">
        <v>297</v>
      </c>
      <c r="B2" s="79" t="s">
        <v>318</v>
      </c>
      <c r="C2" s="94"/>
      <c r="D2" s="79"/>
      <c r="E2" s="79"/>
      <c r="F2" s="79"/>
      <c r="G2" s="79"/>
    </row>
    <row r="3" spans="1:7" ht="15">
      <c r="A3" s="80" t="s">
        <v>298</v>
      </c>
      <c r="B3" s="79" t="s">
        <v>319</v>
      </c>
      <c r="C3" s="94"/>
      <c r="D3" s="79"/>
      <c r="E3" s="79"/>
      <c r="F3" s="79"/>
      <c r="G3" s="79"/>
    </row>
    <row r="4" spans="1:7" ht="15">
      <c r="A4" s="80" t="s">
        <v>299</v>
      </c>
      <c r="B4" s="79" t="s">
        <v>320</v>
      </c>
      <c r="C4" s="94"/>
      <c r="D4" s="79"/>
      <c r="E4" s="79"/>
      <c r="F4" s="79"/>
      <c r="G4" s="79"/>
    </row>
    <row r="5" spans="1:7" ht="15">
      <c r="A5" s="80" t="s">
        <v>300</v>
      </c>
      <c r="B5" s="79">
        <v>0</v>
      </c>
      <c r="C5" s="94">
        <v>0</v>
      </c>
      <c r="D5" s="79"/>
      <c r="E5" s="79"/>
      <c r="F5" s="79"/>
      <c r="G5" s="79"/>
    </row>
    <row r="6" spans="1:7" ht="15">
      <c r="A6" s="80" t="s">
        <v>301</v>
      </c>
      <c r="B6" s="79">
        <v>0</v>
      </c>
      <c r="C6" s="94">
        <v>0</v>
      </c>
      <c r="D6" s="79"/>
      <c r="E6" s="79"/>
      <c r="F6" s="79"/>
      <c r="G6" s="79"/>
    </row>
    <row r="7" spans="1:7" ht="15">
      <c r="A7" s="80" t="s">
        <v>302</v>
      </c>
      <c r="B7" s="79">
        <v>0</v>
      </c>
      <c r="C7" s="94">
        <v>0</v>
      </c>
      <c r="D7" s="79"/>
      <c r="E7" s="79"/>
      <c r="F7" s="79"/>
      <c r="G7" s="79"/>
    </row>
    <row r="8" spans="1:7" ht="15">
      <c r="A8" s="80" t="s">
        <v>303</v>
      </c>
      <c r="B8" s="79">
        <v>1016</v>
      </c>
      <c r="C8" s="94">
        <v>1</v>
      </c>
      <c r="D8" s="79"/>
      <c r="E8" s="79"/>
      <c r="F8" s="79"/>
      <c r="G8" s="79"/>
    </row>
    <row r="9" spans="1:7" ht="15">
      <c r="A9" s="80" t="s">
        <v>304</v>
      </c>
      <c r="B9" s="79">
        <v>1016</v>
      </c>
      <c r="C9" s="94">
        <v>1</v>
      </c>
      <c r="D9" s="79"/>
      <c r="E9" s="79"/>
      <c r="F9" s="79"/>
      <c r="G9" s="79"/>
    </row>
    <row r="10" spans="1:7" ht="15">
      <c r="A10" s="85" t="s">
        <v>8129</v>
      </c>
      <c r="B10" s="84">
        <v>49</v>
      </c>
      <c r="C10" s="95">
        <v>0</v>
      </c>
      <c r="D10" s="84" t="s">
        <v>322</v>
      </c>
      <c r="E10" s="84" t="b">
        <v>0</v>
      </c>
      <c r="F10" s="84" t="b">
        <v>0</v>
      </c>
      <c r="G10" s="84" t="b">
        <v>0</v>
      </c>
    </row>
    <row r="11" spans="1:7" ht="15">
      <c r="A11" s="85" t="s">
        <v>7793</v>
      </c>
      <c r="B11" s="84">
        <v>46</v>
      </c>
      <c r="C11" s="95">
        <v>0.0016651179735609793</v>
      </c>
      <c r="D11" s="84" t="s">
        <v>322</v>
      </c>
      <c r="E11" s="84" t="b">
        <v>0</v>
      </c>
      <c r="F11" s="84" t="b">
        <v>0</v>
      </c>
      <c r="G11" s="84" t="b">
        <v>0</v>
      </c>
    </row>
    <row r="12" spans="1:7" ht="15">
      <c r="A12" s="85" t="s">
        <v>7872</v>
      </c>
      <c r="B12" s="84">
        <v>36</v>
      </c>
      <c r="C12" s="95">
        <v>0.020656000919930702</v>
      </c>
      <c r="D12" s="84" t="s">
        <v>322</v>
      </c>
      <c r="E12" s="84" t="b">
        <v>0</v>
      </c>
      <c r="F12" s="84" t="b">
        <v>0</v>
      </c>
      <c r="G12" s="84" t="b">
        <v>0</v>
      </c>
    </row>
    <row r="13" spans="1:7" ht="15">
      <c r="A13" s="85" t="s">
        <v>7791</v>
      </c>
      <c r="B13" s="84">
        <v>36</v>
      </c>
      <c r="C13" s="95">
        <v>0.020656000919930702</v>
      </c>
      <c r="D13" s="84" t="s">
        <v>322</v>
      </c>
      <c r="E13" s="84" t="b">
        <v>0</v>
      </c>
      <c r="F13" s="84" t="b">
        <v>0</v>
      </c>
      <c r="G13" s="84" t="b">
        <v>0</v>
      </c>
    </row>
    <row r="14" spans="1:7" ht="15">
      <c r="A14" s="85" t="s">
        <v>7868</v>
      </c>
      <c r="B14" s="84">
        <v>31</v>
      </c>
      <c r="C14" s="95">
        <v>0.008131749303458403</v>
      </c>
      <c r="D14" s="84" t="s">
        <v>322</v>
      </c>
      <c r="E14" s="84" t="b">
        <v>0</v>
      </c>
      <c r="F14" s="84" t="b">
        <v>0</v>
      </c>
      <c r="G14" s="84" t="b">
        <v>0</v>
      </c>
    </row>
    <row r="15" spans="1:7" ht="15">
      <c r="A15" s="85" t="s">
        <v>8130</v>
      </c>
      <c r="B15" s="84">
        <v>28</v>
      </c>
      <c r="C15" s="95">
        <v>0.00897765879052275</v>
      </c>
      <c r="D15" s="84" t="s">
        <v>322</v>
      </c>
      <c r="E15" s="84" t="b">
        <v>0</v>
      </c>
      <c r="F15" s="84" t="b">
        <v>0</v>
      </c>
      <c r="G15" s="84" t="b">
        <v>0</v>
      </c>
    </row>
    <row r="16" spans="1:7" ht="15">
      <c r="A16" s="85" t="s">
        <v>7838</v>
      </c>
      <c r="B16" s="84">
        <v>24</v>
      </c>
      <c r="C16" s="95">
        <v>0.009814823376788632</v>
      </c>
      <c r="D16" s="84" t="s">
        <v>322</v>
      </c>
      <c r="E16" s="84" t="b">
        <v>0</v>
      </c>
      <c r="F16" s="84" t="b">
        <v>0</v>
      </c>
      <c r="G16" s="84" t="b">
        <v>0</v>
      </c>
    </row>
    <row r="17" spans="1:7" ht="15">
      <c r="A17" s="85" t="s">
        <v>8131</v>
      </c>
      <c r="B17" s="84">
        <v>20</v>
      </c>
      <c r="C17" s="95">
        <v>0.010268234415950725</v>
      </c>
      <c r="D17" s="84" t="s">
        <v>322</v>
      </c>
      <c r="E17" s="84" t="b">
        <v>0</v>
      </c>
      <c r="F17" s="84" t="b">
        <v>0</v>
      </c>
      <c r="G17" s="84" t="b">
        <v>0</v>
      </c>
    </row>
    <row r="18" spans="1:7" ht="15">
      <c r="A18" s="85" t="s">
        <v>8132</v>
      </c>
      <c r="B18" s="84">
        <v>18</v>
      </c>
      <c r="C18" s="95">
        <v>0.010328000459965351</v>
      </c>
      <c r="D18" s="84" t="s">
        <v>322</v>
      </c>
      <c r="E18" s="84" t="b">
        <v>0</v>
      </c>
      <c r="F18" s="84" t="b">
        <v>0</v>
      </c>
      <c r="G18" s="84" t="b">
        <v>0</v>
      </c>
    </row>
    <row r="19" spans="1:7" ht="15">
      <c r="A19" s="85" t="s">
        <v>8133</v>
      </c>
      <c r="B19" s="84">
        <v>18</v>
      </c>
      <c r="C19" s="95">
        <v>0.010328000459965351</v>
      </c>
      <c r="D19" s="84" t="s">
        <v>322</v>
      </c>
      <c r="E19" s="84" t="b">
        <v>0</v>
      </c>
      <c r="F19" s="84" t="b">
        <v>0</v>
      </c>
      <c r="G19" s="84" t="b">
        <v>0</v>
      </c>
    </row>
    <row r="20" spans="1:7" ht="15">
      <c r="A20" s="85" t="s">
        <v>8134</v>
      </c>
      <c r="B20" s="84">
        <v>18</v>
      </c>
      <c r="C20" s="95">
        <v>0.010328000459965351</v>
      </c>
      <c r="D20" s="84" t="s">
        <v>322</v>
      </c>
      <c r="E20" s="84" t="b">
        <v>0</v>
      </c>
      <c r="F20" s="84" t="b">
        <v>0</v>
      </c>
      <c r="G20" s="84" t="b">
        <v>0</v>
      </c>
    </row>
    <row r="21" spans="1:7" ht="15">
      <c r="A21" s="85" t="s">
        <v>8135</v>
      </c>
      <c r="B21" s="84">
        <v>18</v>
      </c>
      <c r="C21" s="95">
        <v>0.010328000459965351</v>
      </c>
      <c r="D21" s="84" t="s">
        <v>322</v>
      </c>
      <c r="E21" s="84" t="b">
        <v>0</v>
      </c>
      <c r="F21" s="84" t="b">
        <v>0</v>
      </c>
      <c r="G21" s="84" t="b">
        <v>0</v>
      </c>
    </row>
    <row r="22" spans="1:7" ht="15">
      <c r="A22" s="85" t="s">
        <v>7832</v>
      </c>
      <c r="B22" s="84">
        <v>18</v>
      </c>
      <c r="C22" s="95">
        <v>0.010328000459965351</v>
      </c>
      <c r="D22" s="84" t="s">
        <v>322</v>
      </c>
      <c r="E22" s="84" t="b">
        <v>0</v>
      </c>
      <c r="F22" s="84" t="b">
        <v>0</v>
      </c>
      <c r="G22" s="84" t="b">
        <v>0</v>
      </c>
    </row>
    <row r="23" spans="1:7" ht="15">
      <c r="A23" s="85" t="s">
        <v>7863</v>
      </c>
      <c r="B23" s="84">
        <v>18</v>
      </c>
      <c r="C23" s="95">
        <v>0.010328000459965351</v>
      </c>
      <c r="D23" s="84" t="s">
        <v>322</v>
      </c>
      <c r="E23" s="84" t="b">
        <v>0</v>
      </c>
      <c r="F23" s="84" t="b">
        <v>0</v>
      </c>
      <c r="G23" s="84" t="b">
        <v>0</v>
      </c>
    </row>
    <row r="24" spans="1:7" ht="15">
      <c r="A24" s="85" t="s">
        <v>7792</v>
      </c>
      <c r="B24" s="84">
        <v>18</v>
      </c>
      <c r="C24" s="95">
        <v>0.010328000459965351</v>
      </c>
      <c r="D24" s="84" t="s">
        <v>322</v>
      </c>
      <c r="E24" s="84" t="b">
        <v>0</v>
      </c>
      <c r="F24" s="84" t="b">
        <v>0</v>
      </c>
      <c r="G24" s="84" t="b">
        <v>0</v>
      </c>
    </row>
    <row r="25" spans="1:7" ht="15">
      <c r="A25" s="85" t="s">
        <v>7794</v>
      </c>
      <c r="B25" s="84">
        <v>18</v>
      </c>
      <c r="C25" s="95">
        <v>0.010328000459965351</v>
      </c>
      <c r="D25" s="84" t="s">
        <v>322</v>
      </c>
      <c r="E25" s="84" t="b">
        <v>0</v>
      </c>
      <c r="F25" s="84" t="b">
        <v>0</v>
      </c>
      <c r="G25" s="84" t="b">
        <v>0</v>
      </c>
    </row>
    <row r="26" spans="1:7" ht="15">
      <c r="A26" s="85" t="s">
        <v>8136</v>
      </c>
      <c r="B26" s="84">
        <v>18</v>
      </c>
      <c r="C26" s="95">
        <v>0.010328000459965351</v>
      </c>
      <c r="D26" s="84" t="s">
        <v>322</v>
      </c>
      <c r="E26" s="84" t="b">
        <v>0</v>
      </c>
      <c r="F26" s="84" t="b">
        <v>0</v>
      </c>
      <c r="G26" s="84" t="b">
        <v>0</v>
      </c>
    </row>
    <row r="27" spans="1:7" ht="15">
      <c r="A27" s="85" t="s">
        <v>8137</v>
      </c>
      <c r="B27" s="84">
        <v>18</v>
      </c>
      <c r="C27" s="95">
        <v>0.010328000459965351</v>
      </c>
      <c r="D27" s="84" t="s">
        <v>322</v>
      </c>
      <c r="E27" s="84" t="b">
        <v>0</v>
      </c>
      <c r="F27" s="84" t="b">
        <v>0</v>
      </c>
      <c r="G27" s="84" t="b">
        <v>0</v>
      </c>
    </row>
    <row r="28" spans="1:7" ht="15">
      <c r="A28" s="85" t="s">
        <v>7796</v>
      </c>
      <c r="B28" s="84">
        <v>18</v>
      </c>
      <c r="C28" s="95">
        <v>0.010328000459965351</v>
      </c>
      <c r="D28" s="84" t="s">
        <v>322</v>
      </c>
      <c r="E28" s="84" t="b">
        <v>0</v>
      </c>
      <c r="F28" s="84" t="b">
        <v>0</v>
      </c>
      <c r="G28" s="84" t="b">
        <v>0</v>
      </c>
    </row>
    <row r="29" spans="1:7" ht="15">
      <c r="A29" s="85" t="s">
        <v>7789</v>
      </c>
      <c r="B29" s="84">
        <v>18</v>
      </c>
      <c r="C29" s="95">
        <v>0.010328000459965351</v>
      </c>
      <c r="D29" s="84" t="s">
        <v>322</v>
      </c>
      <c r="E29" s="84" t="b">
        <v>0</v>
      </c>
      <c r="F29" s="84" t="b">
        <v>0</v>
      </c>
      <c r="G29" s="84" t="b">
        <v>0</v>
      </c>
    </row>
    <row r="30" spans="1:7" ht="15">
      <c r="A30" s="85" t="s">
        <v>7749</v>
      </c>
      <c r="B30" s="84">
        <v>18</v>
      </c>
      <c r="C30" s="95">
        <v>0.010328000459965351</v>
      </c>
      <c r="D30" s="84" t="s">
        <v>322</v>
      </c>
      <c r="E30" s="84" t="b">
        <v>0</v>
      </c>
      <c r="F30" s="84" t="b">
        <v>0</v>
      </c>
      <c r="G30" s="84" t="b">
        <v>0</v>
      </c>
    </row>
    <row r="31" spans="1:7" ht="15">
      <c r="A31" s="85" t="s">
        <v>7790</v>
      </c>
      <c r="B31" s="84">
        <v>18</v>
      </c>
      <c r="C31" s="95">
        <v>0.010328000459965351</v>
      </c>
      <c r="D31" s="84" t="s">
        <v>322</v>
      </c>
      <c r="E31" s="84" t="b">
        <v>0</v>
      </c>
      <c r="F31" s="84" t="b">
        <v>0</v>
      </c>
      <c r="G31" s="84" t="b">
        <v>0</v>
      </c>
    </row>
    <row r="32" spans="1:7" ht="15">
      <c r="A32" s="85" t="s">
        <v>7795</v>
      </c>
      <c r="B32" s="84">
        <v>18</v>
      </c>
      <c r="C32" s="95">
        <v>0.010328000459965351</v>
      </c>
      <c r="D32" s="84" t="s">
        <v>322</v>
      </c>
      <c r="E32" s="84" t="b">
        <v>0</v>
      </c>
      <c r="F32" s="84" t="b">
        <v>0</v>
      </c>
      <c r="G32" s="84" t="b">
        <v>0</v>
      </c>
    </row>
    <row r="33" spans="1:7" ht="15">
      <c r="A33" s="85" t="s">
        <v>8138</v>
      </c>
      <c r="B33" s="84">
        <v>18</v>
      </c>
      <c r="C33" s="95">
        <v>0.010328000459965351</v>
      </c>
      <c r="D33" s="84" t="s">
        <v>322</v>
      </c>
      <c r="E33" s="84" t="b">
        <v>0</v>
      </c>
      <c r="F33" s="84" t="b">
        <v>0</v>
      </c>
      <c r="G33" s="84" t="b">
        <v>0</v>
      </c>
    </row>
    <row r="34" spans="1:7" ht="15">
      <c r="A34" s="85" t="s">
        <v>8139</v>
      </c>
      <c r="B34" s="84">
        <v>18</v>
      </c>
      <c r="C34" s="95">
        <v>0.010328000459965351</v>
      </c>
      <c r="D34" s="84" t="s">
        <v>322</v>
      </c>
      <c r="E34" s="84" t="b">
        <v>0</v>
      </c>
      <c r="F34" s="84" t="b">
        <v>0</v>
      </c>
      <c r="G34" s="84" t="b">
        <v>0</v>
      </c>
    </row>
    <row r="35" spans="1:7" ht="15">
      <c r="A35" s="85" t="s">
        <v>8140</v>
      </c>
      <c r="B35" s="84">
        <v>18</v>
      </c>
      <c r="C35" s="95">
        <v>0.010328000459965351</v>
      </c>
      <c r="D35" s="84" t="s">
        <v>322</v>
      </c>
      <c r="E35" s="84" t="b">
        <v>0</v>
      </c>
      <c r="F35" s="84" t="b">
        <v>0</v>
      </c>
      <c r="G35" s="84" t="b">
        <v>0</v>
      </c>
    </row>
    <row r="36" spans="1:7" ht="15">
      <c r="A36" s="85" t="s">
        <v>7871</v>
      </c>
      <c r="B36" s="84">
        <v>18</v>
      </c>
      <c r="C36" s="95">
        <v>0.010328000459965351</v>
      </c>
      <c r="D36" s="84" t="s">
        <v>322</v>
      </c>
      <c r="E36" s="84" t="b">
        <v>0</v>
      </c>
      <c r="F36" s="84" t="b">
        <v>0</v>
      </c>
      <c r="G36" s="84" t="b">
        <v>0</v>
      </c>
    </row>
    <row r="37" spans="1:7" ht="15">
      <c r="A37" s="85" t="s">
        <v>7870</v>
      </c>
      <c r="B37" s="84">
        <v>18</v>
      </c>
      <c r="C37" s="95">
        <v>0.010328000459965351</v>
      </c>
      <c r="D37" s="84" t="s">
        <v>322</v>
      </c>
      <c r="E37" s="84" t="b">
        <v>0</v>
      </c>
      <c r="F37" s="84" t="b">
        <v>0</v>
      </c>
      <c r="G37" s="84" t="b">
        <v>0</v>
      </c>
    </row>
    <row r="38" spans="1:7" ht="15">
      <c r="A38" s="85" t="s">
        <v>7869</v>
      </c>
      <c r="B38" s="84">
        <v>18</v>
      </c>
      <c r="C38" s="95">
        <v>0.010328000459965351</v>
      </c>
      <c r="D38" s="84" t="s">
        <v>322</v>
      </c>
      <c r="E38" s="84" t="b">
        <v>0</v>
      </c>
      <c r="F38" s="84" t="b">
        <v>0</v>
      </c>
      <c r="G38" s="84" t="b">
        <v>0</v>
      </c>
    </row>
    <row r="39" spans="1:7" ht="15">
      <c r="A39" s="85" t="s">
        <v>8141</v>
      </c>
      <c r="B39" s="84">
        <v>18</v>
      </c>
      <c r="C39" s="95">
        <v>0.010328000459965351</v>
      </c>
      <c r="D39" s="84" t="s">
        <v>322</v>
      </c>
      <c r="E39" s="84" t="b">
        <v>0</v>
      </c>
      <c r="F39" s="84" t="b">
        <v>0</v>
      </c>
      <c r="G39" s="84" t="b">
        <v>0</v>
      </c>
    </row>
    <row r="40" spans="1:7" ht="15">
      <c r="A40" s="85" t="s">
        <v>8142</v>
      </c>
      <c r="B40" s="84">
        <v>7</v>
      </c>
      <c r="C40" s="95">
        <v>0.007804335461873084</v>
      </c>
      <c r="D40" s="84" t="s">
        <v>322</v>
      </c>
      <c r="E40" s="84" t="b">
        <v>0</v>
      </c>
      <c r="F40" s="84" t="b">
        <v>0</v>
      </c>
      <c r="G40" s="84" t="b">
        <v>0</v>
      </c>
    </row>
    <row r="41" spans="1:7" ht="15">
      <c r="A41" s="85" t="s">
        <v>8143</v>
      </c>
      <c r="B41" s="84">
        <v>6</v>
      </c>
      <c r="C41" s="95">
        <v>0.007219352213547784</v>
      </c>
      <c r="D41" s="84" t="s">
        <v>322</v>
      </c>
      <c r="E41" s="84" t="b">
        <v>0</v>
      </c>
      <c r="F41" s="84" t="b">
        <v>0</v>
      </c>
      <c r="G41" s="84" t="b">
        <v>0</v>
      </c>
    </row>
    <row r="42" spans="1:7" ht="15">
      <c r="A42" s="85" t="s">
        <v>8144</v>
      </c>
      <c r="B42" s="84">
        <v>6</v>
      </c>
      <c r="C42" s="95">
        <v>0.007219352213547784</v>
      </c>
      <c r="D42" s="84" t="s">
        <v>322</v>
      </c>
      <c r="E42" s="84" t="b">
        <v>0</v>
      </c>
      <c r="F42" s="84" t="b">
        <v>0</v>
      </c>
      <c r="G42" s="84" t="b">
        <v>0</v>
      </c>
    </row>
    <row r="43" spans="1:7" ht="15">
      <c r="A43" s="85" t="s">
        <v>8145</v>
      </c>
      <c r="B43" s="84">
        <v>5</v>
      </c>
      <c r="C43" s="95">
        <v>0.00800181283185258</v>
      </c>
      <c r="D43" s="84" t="s">
        <v>322</v>
      </c>
      <c r="E43" s="84" t="b">
        <v>0</v>
      </c>
      <c r="F43" s="84" t="b">
        <v>0</v>
      </c>
      <c r="G43" s="84" t="b">
        <v>0</v>
      </c>
    </row>
    <row r="44" spans="1:7" ht="15">
      <c r="A44" s="85" t="s">
        <v>7833</v>
      </c>
      <c r="B44" s="84">
        <v>5</v>
      </c>
      <c r="C44" s="95">
        <v>0.00800181283185258</v>
      </c>
      <c r="D44" s="84" t="s">
        <v>322</v>
      </c>
      <c r="E44" s="84" t="b">
        <v>0</v>
      </c>
      <c r="F44" s="84" t="b">
        <v>0</v>
      </c>
      <c r="G44" s="84" t="b">
        <v>0</v>
      </c>
    </row>
    <row r="45" spans="1:7" ht="15">
      <c r="A45" s="85" t="s">
        <v>8146</v>
      </c>
      <c r="B45" s="84">
        <v>4</v>
      </c>
      <c r="C45" s="95">
        <v>0.006401450265482065</v>
      </c>
      <c r="D45" s="84" t="s">
        <v>322</v>
      </c>
      <c r="E45" s="84" t="b">
        <v>0</v>
      </c>
      <c r="F45" s="84" t="b">
        <v>0</v>
      </c>
      <c r="G45" s="84" t="b">
        <v>0</v>
      </c>
    </row>
    <row r="46" spans="1:7" ht="15">
      <c r="A46" s="85" t="s">
        <v>7840</v>
      </c>
      <c r="B46" s="84">
        <v>3</v>
      </c>
      <c r="C46" s="95">
        <v>0.004801087699111549</v>
      </c>
      <c r="D46" s="84" t="s">
        <v>322</v>
      </c>
      <c r="E46" s="84" t="b">
        <v>0</v>
      </c>
      <c r="F46" s="84" t="b">
        <v>0</v>
      </c>
      <c r="G46" s="84" t="b">
        <v>0</v>
      </c>
    </row>
    <row r="47" spans="1:7" ht="15">
      <c r="A47" s="85" t="s">
        <v>8147</v>
      </c>
      <c r="B47" s="84">
        <v>3</v>
      </c>
      <c r="C47" s="95">
        <v>0.004801087699111549</v>
      </c>
      <c r="D47" s="84" t="s">
        <v>322</v>
      </c>
      <c r="E47" s="84" t="b">
        <v>0</v>
      </c>
      <c r="F47" s="84" t="b">
        <v>0</v>
      </c>
      <c r="G47" s="84" t="b">
        <v>0</v>
      </c>
    </row>
    <row r="48" spans="1:7" ht="15">
      <c r="A48" s="85" t="s">
        <v>8148</v>
      </c>
      <c r="B48" s="84">
        <v>3</v>
      </c>
      <c r="C48" s="95">
        <v>0.004801087699111549</v>
      </c>
      <c r="D48" s="84" t="s">
        <v>322</v>
      </c>
      <c r="E48" s="84" t="b">
        <v>0</v>
      </c>
      <c r="F48" s="84" t="b">
        <v>0</v>
      </c>
      <c r="G48" s="84" t="b">
        <v>0</v>
      </c>
    </row>
    <row r="49" spans="1:7" ht="15">
      <c r="A49" s="85" t="s">
        <v>8149</v>
      </c>
      <c r="B49" s="84">
        <v>3</v>
      </c>
      <c r="C49" s="95">
        <v>0.004801087699111549</v>
      </c>
      <c r="D49" s="84" t="s">
        <v>322</v>
      </c>
      <c r="E49" s="84" t="b">
        <v>0</v>
      </c>
      <c r="F49" s="84" t="b">
        <v>0</v>
      </c>
      <c r="G49" s="84" t="b">
        <v>0</v>
      </c>
    </row>
    <row r="50" spans="1:7" ht="15">
      <c r="A50" s="85" t="s">
        <v>7751</v>
      </c>
      <c r="B50" s="84">
        <v>2</v>
      </c>
      <c r="C50" s="95">
        <v>0.0036653458690357054</v>
      </c>
      <c r="D50" s="84" t="s">
        <v>322</v>
      </c>
      <c r="E50" s="84" t="b">
        <v>0</v>
      </c>
      <c r="F50" s="84" t="b">
        <v>0</v>
      </c>
      <c r="G50" s="84" t="b">
        <v>0</v>
      </c>
    </row>
    <row r="51" spans="1:7" ht="15">
      <c r="A51" s="85" t="s">
        <v>8150</v>
      </c>
      <c r="B51" s="84">
        <v>2</v>
      </c>
      <c r="C51" s="95">
        <v>0.0036653458690357054</v>
      </c>
      <c r="D51" s="84" t="s">
        <v>322</v>
      </c>
      <c r="E51" s="84" t="b">
        <v>0</v>
      </c>
      <c r="F51" s="84" t="b">
        <v>0</v>
      </c>
      <c r="G51" s="84" t="b">
        <v>0</v>
      </c>
    </row>
    <row r="52" spans="1:7" ht="15">
      <c r="A52" s="85" t="s">
        <v>8151</v>
      </c>
      <c r="B52" s="84">
        <v>2</v>
      </c>
      <c r="C52" s="95">
        <v>0.0036653458690357054</v>
      </c>
      <c r="D52" s="84" t="s">
        <v>322</v>
      </c>
      <c r="E52" s="84" t="b">
        <v>0</v>
      </c>
      <c r="F52" s="84" t="b">
        <v>0</v>
      </c>
      <c r="G52" s="84" t="b">
        <v>0</v>
      </c>
    </row>
    <row r="53" spans="1:7" ht="15">
      <c r="A53" s="85" t="s">
        <v>7834</v>
      </c>
      <c r="B53" s="84">
        <v>2</v>
      </c>
      <c r="C53" s="95">
        <v>0.0036653458690357054</v>
      </c>
      <c r="D53" s="84" t="s">
        <v>322</v>
      </c>
      <c r="E53" s="84" t="b">
        <v>0</v>
      </c>
      <c r="F53" s="84" t="b">
        <v>0</v>
      </c>
      <c r="G53" s="84" t="b">
        <v>0</v>
      </c>
    </row>
    <row r="54" spans="1:7" ht="15">
      <c r="A54" s="85" t="s">
        <v>8152</v>
      </c>
      <c r="B54" s="84">
        <v>2</v>
      </c>
      <c r="C54" s="95">
        <v>0.0036653458690357054</v>
      </c>
      <c r="D54" s="84" t="s">
        <v>322</v>
      </c>
      <c r="E54" s="84" t="b">
        <v>0</v>
      </c>
      <c r="F54" s="84" t="b">
        <v>0</v>
      </c>
      <c r="G54" s="84" t="b">
        <v>0</v>
      </c>
    </row>
    <row r="55" spans="1:7" ht="15">
      <c r="A55" s="85" t="s">
        <v>8153</v>
      </c>
      <c r="B55" s="84">
        <v>2</v>
      </c>
      <c r="C55" s="95">
        <v>0.0036653458690357054</v>
      </c>
      <c r="D55" s="84" t="s">
        <v>322</v>
      </c>
      <c r="E55" s="84" t="b">
        <v>0</v>
      </c>
      <c r="F55" s="84" t="b">
        <v>0</v>
      </c>
      <c r="G55" s="84" t="b">
        <v>0</v>
      </c>
    </row>
    <row r="56" spans="1:7" ht="15">
      <c r="A56" s="85" t="s">
        <v>8154</v>
      </c>
      <c r="B56" s="84">
        <v>2</v>
      </c>
      <c r="C56" s="95">
        <v>0.0036653458690357054</v>
      </c>
      <c r="D56" s="84" t="s">
        <v>322</v>
      </c>
      <c r="E56" s="84" t="b">
        <v>0</v>
      </c>
      <c r="F56" s="84" t="b">
        <v>0</v>
      </c>
      <c r="G56" s="84" t="b">
        <v>0</v>
      </c>
    </row>
    <row r="57" spans="1:7" ht="15">
      <c r="A57" s="85" t="s">
        <v>8155</v>
      </c>
      <c r="B57" s="84">
        <v>2</v>
      </c>
      <c r="C57" s="95">
        <v>0.0036653458690357054</v>
      </c>
      <c r="D57" s="84" t="s">
        <v>322</v>
      </c>
      <c r="E57" s="84" t="b">
        <v>0</v>
      </c>
      <c r="F57" s="84" t="b">
        <v>0</v>
      </c>
      <c r="G57" s="84" t="b">
        <v>0</v>
      </c>
    </row>
    <row r="58" spans="1:7" ht="15">
      <c r="A58" s="85" t="s">
        <v>8156</v>
      </c>
      <c r="B58" s="84">
        <v>2</v>
      </c>
      <c r="C58" s="95">
        <v>0.0036653458690357054</v>
      </c>
      <c r="D58" s="84" t="s">
        <v>322</v>
      </c>
      <c r="E58" s="84" t="b">
        <v>0</v>
      </c>
      <c r="F58" s="84" t="b">
        <v>0</v>
      </c>
      <c r="G58" s="84" t="b">
        <v>0</v>
      </c>
    </row>
    <row r="59" spans="1:7" ht="15">
      <c r="A59" s="85" t="s">
        <v>8157</v>
      </c>
      <c r="B59" s="84">
        <v>2</v>
      </c>
      <c r="C59" s="95">
        <v>0.0036653458690357054</v>
      </c>
      <c r="D59" s="84" t="s">
        <v>322</v>
      </c>
      <c r="E59" s="84" t="b">
        <v>0</v>
      </c>
      <c r="F59" s="84" t="b">
        <v>0</v>
      </c>
      <c r="G59" s="84" t="b">
        <v>0</v>
      </c>
    </row>
    <row r="60" spans="1:7" ht="15">
      <c r="A60" s="85" t="s">
        <v>7839</v>
      </c>
      <c r="B60" s="84">
        <v>2</v>
      </c>
      <c r="C60" s="95">
        <v>0.0036653458690357054</v>
      </c>
      <c r="D60" s="84" t="s">
        <v>322</v>
      </c>
      <c r="E60" s="84" t="b">
        <v>0</v>
      </c>
      <c r="F60" s="84" t="b">
        <v>0</v>
      </c>
      <c r="G60" s="84" t="b">
        <v>0</v>
      </c>
    </row>
    <row r="61" spans="1:7" ht="15">
      <c r="A61" s="85" t="s">
        <v>7841</v>
      </c>
      <c r="B61" s="84">
        <v>2</v>
      </c>
      <c r="C61" s="95">
        <v>0.0036653458690357054</v>
      </c>
      <c r="D61" s="84" t="s">
        <v>322</v>
      </c>
      <c r="E61" s="84" t="b">
        <v>0</v>
      </c>
      <c r="F61" s="84" t="b">
        <v>0</v>
      </c>
      <c r="G61" s="84" t="b">
        <v>0</v>
      </c>
    </row>
    <row r="62" spans="1:7" ht="15">
      <c r="A62" s="85" t="s">
        <v>8129</v>
      </c>
      <c r="B62" s="84">
        <v>31</v>
      </c>
      <c r="C62" s="95">
        <v>0</v>
      </c>
      <c r="D62" s="84" t="s">
        <v>289</v>
      </c>
      <c r="E62" s="84" t="b">
        <v>0</v>
      </c>
      <c r="F62" s="84" t="b">
        <v>0</v>
      </c>
      <c r="G62" s="84" t="b">
        <v>0</v>
      </c>
    </row>
    <row r="63" spans="1:7" ht="15">
      <c r="A63" s="85" t="s">
        <v>7868</v>
      </c>
      <c r="B63" s="84">
        <v>31</v>
      </c>
      <c r="C63" s="95">
        <v>0</v>
      </c>
      <c r="D63" s="84" t="s">
        <v>289</v>
      </c>
      <c r="E63" s="84" t="b">
        <v>0</v>
      </c>
      <c r="F63" s="84" t="b">
        <v>0</v>
      </c>
      <c r="G63" s="84" t="b">
        <v>0</v>
      </c>
    </row>
    <row r="64" spans="1:7" ht="15">
      <c r="A64" s="85" t="s">
        <v>8130</v>
      </c>
      <c r="B64" s="84">
        <v>28</v>
      </c>
      <c r="C64" s="95">
        <v>0.0037966335882745326</v>
      </c>
      <c r="D64" s="84" t="s">
        <v>289</v>
      </c>
      <c r="E64" s="84" t="b">
        <v>0</v>
      </c>
      <c r="F64" s="84" t="b">
        <v>0</v>
      </c>
      <c r="G64" s="84" t="b">
        <v>0</v>
      </c>
    </row>
    <row r="65" spans="1:7" ht="15">
      <c r="A65" s="85" t="s">
        <v>7793</v>
      </c>
      <c r="B65" s="84">
        <v>28</v>
      </c>
      <c r="C65" s="95">
        <v>0.0037966335882745326</v>
      </c>
      <c r="D65" s="84" t="s">
        <v>289</v>
      </c>
      <c r="E65" s="84" t="b">
        <v>0</v>
      </c>
      <c r="F65" s="84" t="b">
        <v>0</v>
      </c>
      <c r="G65" s="84" t="b">
        <v>0</v>
      </c>
    </row>
    <row r="66" spans="1:7" ht="15">
      <c r="A66" s="85" t="s">
        <v>7838</v>
      </c>
      <c r="B66" s="84">
        <v>24</v>
      </c>
      <c r="C66" s="95">
        <v>0.008182855370993867</v>
      </c>
      <c r="D66" s="84" t="s">
        <v>289</v>
      </c>
      <c r="E66" s="84" t="b">
        <v>0</v>
      </c>
      <c r="F66" s="84" t="b">
        <v>0</v>
      </c>
      <c r="G66" s="84" t="b">
        <v>0</v>
      </c>
    </row>
    <row r="67" spans="1:7" ht="15">
      <c r="A67" s="85" t="s">
        <v>8131</v>
      </c>
      <c r="B67" s="84">
        <v>20</v>
      </c>
      <c r="C67" s="95">
        <v>0.011676791298790888</v>
      </c>
      <c r="D67" s="84" t="s">
        <v>289</v>
      </c>
      <c r="E67" s="84" t="b">
        <v>0</v>
      </c>
      <c r="F67" s="84" t="b">
        <v>0</v>
      </c>
      <c r="G67" s="84" t="b">
        <v>0</v>
      </c>
    </row>
    <row r="68" spans="1:7" ht="15">
      <c r="A68" s="85" t="s">
        <v>8132</v>
      </c>
      <c r="B68" s="84">
        <v>18</v>
      </c>
      <c r="C68" s="95">
        <v>0.013035599377783433</v>
      </c>
      <c r="D68" s="84" t="s">
        <v>289</v>
      </c>
      <c r="E68" s="84" t="b">
        <v>0</v>
      </c>
      <c r="F68" s="84" t="b">
        <v>0</v>
      </c>
      <c r="G68" s="84" t="b">
        <v>0</v>
      </c>
    </row>
    <row r="69" spans="1:7" ht="15">
      <c r="A69" s="85" t="s">
        <v>8133</v>
      </c>
      <c r="B69" s="84">
        <v>18</v>
      </c>
      <c r="C69" s="95">
        <v>0.013035599377783433</v>
      </c>
      <c r="D69" s="84" t="s">
        <v>289</v>
      </c>
      <c r="E69" s="84" t="b">
        <v>0</v>
      </c>
      <c r="F69" s="84" t="b">
        <v>0</v>
      </c>
      <c r="G69" s="84" t="b">
        <v>0</v>
      </c>
    </row>
    <row r="70" spans="1:7" ht="15">
      <c r="A70" s="85" t="s">
        <v>8134</v>
      </c>
      <c r="B70" s="84">
        <v>18</v>
      </c>
      <c r="C70" s="95">
        <v>0.013035599377783433</v>
      </c>
      <c r="D70" s="84" t="s">
        <v>289</v>
      </c>
      <c r="E70" s="84" t="b">
        <v>0</v>
      </c>
      <c r="F70" s="84" t="b">
        <v>0</v>
      </c>
      <c r="G70" s="84" t="b">
        <v>0</v>
      </c>
    </row>
    <row r="71" spans="1:7" ht="15">
      <c r="A71" s="85" t="s">
        <v>8135</v>
      </c>
      <c r="B71" s="84">
        <v>18</v>
      </c>
      <c r="C71" s="95">
        <v>0.013035599377783433</v>
      </c>
      <c r="D71" s="84" t="s">
        <v>289</v>
      </c>
      <c r="E71" s="84" t="b">
        <v>0</v>
      </c>
      <c r="F71" s="84" t="b">
        <v>0</v>
      </c>
      <c r="G71" s="84" t="b">
        <v>0</v>
      </c>
    </row>
    <row r="72" spans="1:7" ht="15">
      <c r="A72" s="85" t="s">
        <v>8142</v>
      </c>
      <c r="B72" s="84">
        <v>7</v>
      </c>
      <c r="C72" s="95">
        <v>0.013876826922515679</v>
      </c>
      <c r="D72" s="84" t="s">
        <v>289</v>
      </c>
      <c r="E72" s="84" t="b">
        <v>0</v>
      </c>
      <c r="F72" s="84" t="b">
        <v>0</v>
      </c>
      <c r="G72" s="84" t="b">
        <v>0</v>
      </c>
    </row>
    <row r="73" spans="1:7" ht="15">
      <c r="A73" s="85" t="s">
        <v>8143</v>
      </c>
      <c r="B73" s="84">
        <v>6</v>
      </c>
      <c r="C73" s="95">
        <v>0.013126572578845936</v>
      </c>
      <c r="D73" s="84" t="s">
        <v>289</v>
      </c>
      <c r="E73" s="84" t="b">
        <v>0</v>
      </c>
      <c r="F73" s="84" t="b">
        <v>0</v>
      </c>
      <c r="G73" s="84" t="b">
        <v>0</v>
      </c>
    </row>
    <row r="74" spans="1:7" ht="15">
      <c r="A74" s="85" t="s">
        <v>8144</v>
      </c>
      <c r="B74" s="84">
        <v>6</v>
      </c>
      <c r="C74" s="95">
        <v>0.013126572578845936</v>
      </c>
      <c r="D74" s="84" t="s">
        <v>289</v>
      </c>
      <c r="E74" s="84" t="b">
        <v>0</v>
      </c>
      <c r="F74" s="84" t="b">
        <v>0</v>
      </c>
      <c r="G74" s="84" t="b">
        <v>0</v>
      </c>
    </row>
    <row r="75" spans="1:7" ht="15">
      <c r="A75" s="85" t="s">
        <v>8145</v>
      </c>
      <c r="B75" s="84">
        <v>5</v>
      </c>
      <c r="C75" s="95">
        <v>0.015555834955745557</v>
      </c>
      <c r="D75" s="84" t="s">
        <v>289</v>
      </c>
      <c r="E75" s="84" t="b">
        <v>0</v>
      </c>
      <c r="F75" s="84" t="b">
        <v>0</v>
      </c>
      <c r="G75" s="84" t="b">
        <v>0</v>
      </c>
    </row>
    <row r="76" spans="1:7" ht="15">
      <c r="A76" s="85" t="s">
        <v>7833</v>
      </c>
      <c r="B76" s="84">
        <v>5</v>
      </c>
      <c r="C76" s="95">
        <v>0.015555834955745557</v>
      </c>
      <c r="D76" s="84" t="s">
        <v>289</v>
      </c>
      <c r="E76" s="84" t="b">
        <v>0</v>
      </c>
      <c r="F76" s="84" t="b">
        <v>0</v>
      </c>
      <c r="G76" s="84" t="b">
        <v>0</v>
      </c>
    </row>
    <row r="77" spans="1:7" ht="15">
      <c r="A77" s="85" t="s">
        <v>8146</v>
      </c>
      <c r="B77" s="84">
        <v>4</v>
      </c>
      <c r="C77" s="95">
        <v>0.012444667964596446</v>
      </c>
      <c r="D77" s="84" t="s">
        <v>289</v>
      </c>
      <c r="E77" s="84" t="b">
        <v>0</v>
      </c>
      <c r="F77" s="84" t="b">
        <v>0</v>
      </c>
      <c r="G77" s="84" t="b">
        <v>0</v>
      </c>
    </row>
    <row r="78" spans="1:7" ht="15">
      <c r="A78" s="85" t="s">
        <v>7840</v>
      </c>
      <c r="B78" s="84">
        <v>3</v>
      </c>
      <c r="C78" s="95">
        <v>0.009333500973447335</v>
      </c>
      <c r="D78" s="84" t="s">
        <v>289</v>
      </c>
      <c r="E78" s="84" t="b">
        <v>0</v>
      </c>
      <c r="F78" s="84" t="b">
        <v>0</v>
      </c>
      <c r="G78" s="84" t="b">
        <v>0</v>
      </c>
    </row>
    <row r="79" spans="1:7" ht="15">
      <c r="A79" s="85" t="s">
        <v>8147</v>
      </c>
      <c r="B79" s="84">
        <v>3</v>
      </c>
      <c r="C79" s="95">
        <v>0.009333500973447335</v>
      </c>
      <c r="D79" s="84" t="s">
        <v>289</v>
      </c>
      <c r="E79" s="84" t="b">
        <v>0</v>
      </c>
      <c r="F79" s="84" t="b">
        <v>0</v>
      </c>
      <c r="G79" s="84" t="b">
        <v>0</v>
      </c>
    </row>
    <row r="80" spans="1:7" ht="15">
      <c r="A80" s="85" t="s">
        <v>8148</v>
      </c>
      <c r="B80" s="84">
        <v>3</v>
      </c>
      <c r="C80" s="95">
        <v>0.009333500973447335</v>
      </c>
      <c r="D80" s="84" t="s">
        <v>289</v>
      </c>
      <c r="E80" s="84" t="b">
        <v>0</v>
      </c>
      <c r="F80" s="84" t="b">
        <v>0</v>
      </c>
      <c r="G80" s="84" t="b">
        <v>0</v>
      </c>
    </row>
    <row r="81" spans="1:7" ht="15">
      <c r="A81" s="85" t="s">
        <v>8149</v>
      </c>
      <c r="B81" s="84">
        <v>3</v>
      </c>
      <c r="C81" s="95">
        <v>0.009333500973447335</v>
      </c>
      <c r="D81" s="84" t="s">
        <v>289</v>
      </c>
      <c r="E81" s="84" t="b">
        <v>0</v>
      </c>
      <c r="F81" s="84" t="b">
        <v>0</v>
      </c>
      <c r="G81" s="84" t="b">
        <v>0</v>
      </c>
    </row>
    <row r="82" spans="1:7" ht="15">
      <c r="A82" s="85" t="s">
        <v>7751</v>
      </c>
      <c r="B82" s="84">
        <v>2</v>
      </c>
      <c r="C82" s="95">
        <v>0.007302648455032462</v>
      </c>
      <c r="D82" s="84" t="s">
        <v>289</v>
      </c>
      <c r="E82" s="84" t="b">
        <v>0</v>
      </c>
      <c r="F82" s="84" t="b">
        <v>0</v>
      </c>
      <c r="G82" s="84" t="b">
        <v>0</v>
      </c>
    </row>
    <row r="83" spans="1:7" ht="15">
      <c r="A83" s="85" t="s">
        <v>8150</v>
      </c>
      <c r="B83" s="84">
        <v>2</v>
      </c>
      <c r="C83" s="95">
        <v>0.007302648455032462</v>
      </c>
      <c r="D83" s="84" t="s">
        <v>289</v>
      </c>
      <c r="E83" s="84" t="b">
        <v>0</v>
      </c>
      <c r="F83" s="84" t="b">
        <v>0</v>
      </c>
      <c r="G83" s="84" t="b">
        <v>0</v>
      </c>
    </row>
    <row r="84" spans="1:7" ht="15">
      <c r="A84" s="85" t="s">
        <v>8151</v>
      </c>
      <c r="B84" s="84">
        <v>2</v>
      </c>
      <c r="C84" s="95">
        <v>0.007302648455032462</v>
      </c>
      <c r="D84" s="84" t="s">
        <v>289</v>
      </c>
      <c r="E84" s="84" t="b">
        <v>0</v>
      </c>
      <c r="F84" s="84" t="b">
        <v>0</v>
      </c>
      <c r="G84" s="84" t="b">
        <v>0</v>
      </c>
    </row>
    <row r="85" spans="1:7" ht="15">
      <c r="A85" s="85" t="s">
        <v>7834</v>
      </c>
      <c r="B85" s="84">
        <v>2</v>
      </c>
      <c r="C85" s="95">
        <v>0.007302648455032462</v>
      </c>
      <c r="D85" s="84" t="s">
        <v>289</v>
      </c>
      <c r="E85" s="84" t="b">
        <v>0</v>
      </c>
      <c r="F85" s="84" t="b">
        <v>0</v>
      </c>
      <c r="G85" s="84" t="b">
        <v>0</v>
      </c>
    </row>
    <row r="86" spans="1:7" ht="15">
      <c r="A86" s="85" t="s">
        <v>8152</v>
      </c>
      <c r="B86" s="84">
        <v>2</v>
      </c>
      <c r="C86" s="95">
        <v>0.007302648455032462</v>
      </c>
      <c r="D86" s="84" t="s">
        <v>289</v>
      </c>
      <c r="E86" s="84" t="b">
        <v>0</v>
      </c>
      <c r="F86" s="84" t="b">
        <v>0</v>
      </c>
      <c r="G86" s="84" t="b">
        <v>0</v>
      </c>
    </row>
    <row r="87" spans="1:7" ht="15">
      <c r="A87" s="85" t="s">
        <v>8153</v>
      </c>
      <c r="B87" s="84">
        <v>2</v>
      </c>
      <c r="C87" s="95">
        <v>0.007302648455032462</v>
      </c>
      <c r="D87" s="84" t="s">
        <v>289</v>
      </c>
      <c r="E87" s="84" t="b">
        <v>0</v>
      </c>
      <c r="F87" s="84" t="b">
        <v>0</v>
      </c>
      <c r="G87" s="84" t="b">
        <v>0</v>
      </c>
    </row>
    <row r="88" spans="1:7" ht="15">
      <c r="A88" s="85" t="s">
        <v>8154</v>
      </c>
      <c r="B88" s="84">
        <v>2</v>
      </c>
      <c r="C88" s="95">
        <v>0.007302648455032462</v>
      </c>
      <c r="D88" s="84" t="s">
        <v>289</v>
      </c>
      <c r="E88" s="84" t="b">
        <v>0</v>
      </c>
      <c r="F88" s="84" t="b">
        <v>0</v>
      </c>
      <c r="G88" s="84" t="b">
        <v>0</v>
      </c>
    </row>
    <row r="89" spans="1:7" ht="15">
      <c r="A89" s="85" t="s">
        <v>8155</v>
      </c>
      <c r="B89" s="84">
        <v>2</v>
      </c>
      <c r="C89" s="95">
        <v>0.007302648455032462</v>
      </c>
      <c r="D89" s="84" t="s">
        <v>289</v>
      </c>
      <c r="E89" s="84" t="b">
        <v>0</v>
      </c>
      <c r="F89" s="84" t="b">
        <v>0</v>
      </c>
      <c r="G89" s="84" t="b">
        <v>0</v>
      </c>
    </row>
    <row r="90" spans="1:7" ht="15">
      <c r="A90" s="85" t="s">
        <v>8156</v>
      </c>
      <c r="B90" s="84">
        <v>2</v>
      </c>
      <c r="C90" s="95">
        <v>0.007302648455032462</v>
      </c>
      <c r="D90" s="84" t="s">
        <v>289</v>
      </c>
      <c r="E90" s="84" t="b">
        <v>0</v>
      </c>
      <c r="F90" s="84" t="b">
        <v>0</v>
      </c>
      <c r="G90" s="84" t="b">
        <v>0</v>
      </c>
    </row>
    <row r="91" spans="1:7" ht="15">
      <c r="A91" s="85" t="s">
        <v>8157</v>
      </c>
      <c r="B91" s="84">
        <v>2</v>
      </c>
      <c r="C91" s="95">
        <v>0.007302648455032462</v>
      </c>
      <c r="D91" s="84" t="s">
        <v>289</v>
      </c>
      <c r="E91" s="84" t="b">
        <v>0</v>
      </c>
      <c r="F91" s="84" t="b">
        <v>0</v>
      </c>
      <c r="G91" s="84" t="b">
        <v>0</v>
      </c>
    </row>
    <row r="92" spans="1:7" ht="15">
      <c r="A92" s="85" t="s">
        <v>7839</v>
      </c>
      <c r="B92" s="84">
        <v>2</v>
      </c>
      <c r="C92" s="95">
        <v>0.007302648455032462</v>
      </c>
      <c r="D92" s="84" t="s">
        <v>289</v>
      </c>
      <c r="E92" s="84" t="b">
        <v>0</v>
      </c>
      <c r="F92" s="84" t="b">
        <v>0</v>
      </c>
      <c r="G92" s="84" t="b">
        <v>0</v>
      </c>
    </row>
    <row r="93" spans="1:7" ht="15">
      <c r="A93" s="85" t="s">
        <v>7841</v>
      </c>
      <c r="B93" s="84">
        <v>2</v>
      </c>
      <c r="C93" s="95">
        <v>0.007302648455032462</v>
      </c>
      <c r="D93" s="84" t="s">
        <v>289</v>
      </c>
      <c r="E93" s="84" t="b">
        <v>0</v>
      </c>
      <c r="F93" s="84" t="b">
        <v>0</v>
      </c>
      <c r="G93" s="84" t="b">
        <v>0</v>
      </c>
    </row>
    <row r="94" spans="1:7" ht="15">
      <c r="A94" s="85" t="s">
        <v>7872</v>
      </c>
      <c r="B94" s="84">
        <v>36</v>
      </c>
      <c r="C94" s="95">
        <v>0</v>
      </c>
      <c r="D94" s="84" t="s">
        <v>290</v>
      </c>
      <c r="E94" s="84" t="b">
        <v>0</v>
      </c>
      <c r="F94" s="84" t="b">
        <v>0</v>
      </c>
      <c r="G94" s="84" t="b">
        <v>0</v>
      </c>
    </row>
    <row r="95" spans="1:7" ht="15">
      <c r="A95" s="85" t="s">
        <v>7791</v>
      </c>
      <c r="B95" s="84">
        <v>36</v>
      </c>
      <c r="C95" s="95">
        <v>0</v>
      </c>
      <c r="D95" s="84" t="s">
        <v>290</v>
      </c>
      <c r="E95" s="84" t="b">
        <v>0</v>
      </c>
      <c r="F95" s="84" t="b">
        <v>0</v>
      </c>
      <c r="G95" s="84" t="b">
        <v>0</v>
      </c>
    </row>
    <row r="96" spans="1:7" ht="15">
      <c r="A96" s="85" t="s">
        <v>7832</v>
      </c>
      <c r="B96" s="84">
        <v>18</v>
      </c>
      <c r="C96" s="95">
        <v>0</v>
      </c>
      <c r="D96" s="84" t="s">
        <v>290</v>
      </c>
      <c r="E96" s="84" t="b">
        <v>0</v>
      </c>
      <c r="F96" s="84" t="b">
        <v>0</v>
      </c>
      <c r="G96" s="84" t="b">
        <v>0</v>
      </c>
    </row>
    <row r="97" spans="1:7" ht="15">
      <c r="A97" s="85" t="s">
        <v>7863</v>
      </c>
      <c r="B97" s="84">
        <v>18</v>
      </c>
      <c r="C97" s="95">
        <v>0</v>
      </c>
      <c r="D97" s="84" t="s">
        <v>290</v>
      </c>
      <c r="E97" s="84" t="b">
        <v>0</v>
      </c>
      <c r="F97" s="84" t="b">
        <v>0</v>
      </c>
      <c r="G97" s="84" t="b">
        <v>0</v>
      </c>
    </row>
    <row r="98" spans="1:7" ht="15">
      <c r="A98" s="85" t="s">
        <v>7792</v>
      </c>
      <c r="B98" s="84">
        <v>18</v>
      </c>
      <c r="C98" s="95">
        <v>0</v>
      </c>
      <c r="D98" s="84" t="s">
        <v>290</v>
      </c>
      <c r="E98" s="84" t="b">
        <v>0</v>
      </c>
      <c r="F98" s="84" t="b">
        <v>0</v>
      </c>
      <c r="G98" s="84" t="b">
        <v>0</v>
      </c>
    </row>
    <row r="99" spans="1:7" ht="15">
      <c r="A99" s="85" t="s">
        <v>7794</v>
      </c>
      <c r="B99" s="84">
        <v>18</v>
      </c>
      <c r="C99" s="95">
        <v>0</v>
      </c>
      <c r="D99" s="84" t="s">
        <v>290</v>
      </c>
      <c r="E99" s="84" t="b">
        <v>0</v>
      </c>
      <c r="F99" s="84" t="b">
        <v>0</v>
      </c>
      <c r="G99" s="84" t="b">
        <v>0</v>
      </c>
    </row>
    <row r="100" spans="1:7" ht="15">
      <c r="A100" s="85" t="s">
        <v>8136</v>
      </c>
      <c r="B100" s="84">
        <v>18</v>
      </c>
      <c r="C100" s="95">
        <v>0</v>
      </c>
      <c r="D100" s="84" t="s">
        <v>290</v>
      </c>
      <c r="E100" s="84" t="b">
        <v>0</v>
      </c>
      <c r="F100" s="84" t="b">
        <v>0</v>
      </c>
      <c r="G100" s="84" t="b">
        <v>0</v>
      </c>
    </row>
    <row r="101" spans="1:7" ht="15">
      <c r="A101" s="85" t="s">
        <v>8137</v>
      </c>
      <c r="B101" s="84">
        <v>18</v>
      </c>
      <c r="C101" s="95">
        <v>0</v>
      </c>
      <c r="D101" s="84" t="s">
        <v>290</v>
      </c>
      <c r="E101" s="84" t="b">
        <v>0</v>
      </c>
      <c r="F101" s="84" t="b">
        <v>0</v>
      </c>
      <c r="G101" s="84" t="b">
        <v>0</v>
      </c>
    </row>
    <row r="102" spans="1:7" ht="15">
      <c r="A102" s="85" t="s">
        <v>8129</v>
      </c>
      <c r="B102" s="84">
        <v>18</v>
      </c>
      <c r="C102" s="95">
        <v>0</v>
      </c>
      <c r="D102" s="84" t="s">
        <v>290</v>
      </c>
      <c r="E102" s="84" t="b">
        <v>0</v>
      </c>
      <c r="F102" s="84" t="b">
        <v>0</v>
      </c>
      <c r="G102" s="84" t="b">
        <v>0</v>
      </c>
    </row>
    <row r="103" spans="1:7" ht="15">
      <c r="A103" s="85" t="s">
        <v>7796</v>
      </c>
      <c r="B103" s="84">
        <v>18</v>
      </c>
      <c r="C103" s="95">
        <v>0</v>
      </c>
      <c r="D103" s="84" t="s">
        <v>290</v>
      </c>
      <c r="E103" s="84" t="b">
        <v>0</v>
      </c>
      <c r="F103" s="84" t="b">
        <v>0</v>
      </c>
      <c r="G103" s="84" t="b">
        <v>0</v>
      </c>
    </row>
    <row r="104" spans="1:7" ht="15">
      <c r="A104" s="85" t="s">
        <v>7793</v>
      </c>
      <c r="B104" s="84">
        <v>18</v>
      </c>
      <c r="C104" s="95">
        <v>0</v>
      </c>
      <c r="D104" s="84" t="s">
        <v>290</v>
      </c>
      <c r="E104" s="84" t="b">
        <v>0</v>
      </c>
      <c r="F104" s="84" t="b">
        <v>0</v>
      </c>
      <c r="G104" s="84" t="b">
        <v>0</v>
      </c>
    </row>
    <row r="105" spans="1:7" ht="15">
      <c r="A105" s="85" t="s">
        <v>7789</v>
      </c>
      <c r="B105" s="84">
        <v>18</v>
      </c>
      <c r="C105" s="95">
        <v>0</v>
      </c>
      <c r="D105" s="84" t="s">
        <v>290</v>
      </c>
      <c r="E105" s="84" t="b">
        <v>0</v>
      </c>
      <c r="F105" s="84" t="b">
        <v>0</v>
      </c>
      <c r="G105" s="84" t="b">
        <v>0</v>
      </c>
    </row>
    <row r="106" spans="1:7" ht="15">
      <c r="A106" s="85" t="s">
        <v>7749</v>
      </c>
      <c r="B106" s="84">
        <v>18</v>
      </c>
      <c r="C106" s="95">
        <v>0</v>
      </c>
      <c r="D106" s="84" t="s">
        <v>290</v>
      </c>
      <c r="E106" s="84" t="b">
        <v>0</v>
      </c>
      <c r="F106" s="84" t="b">
        <v>0</v>
      </c>
      <c r="G106" s="84" t="b">
        <v>0</v>
      </c>
    </row>
    <row r="107" spans="1:7" ht="15">
      <c r="A107" s="85" t="s">
        <v>7790</v>
      </c>
      <c r="B107" s="84">
        <v>18</v>
      </c>
      <c r="C107" s="95">
        <v>0</v>
      </c>
      <c r="D107" s="84" t="s">
        <v>290</v>
      </c>
      <c r="E107" s="84" t="b">
        <v>0</v>
      </c>
      <c r="F107" s="84" t="b">
        <v>0</v>
      </c>
      <c r="G107" s="84" t="b">
        <v>0</v>
      </c>
    </row>
    <row r="108" spans="1:7" ht="15">
      <c r="A108" s="85" t="s">
        <v>7795</v>
      </c>
      <c r="B108" s="84">
        <v>18</v>
      </c>
      <c r="C108" s="95">
        <v>0</v>
      </c>
      <c r="D108" s="84" t="s">
        <v>290</v>
      </c>
      <c r="E108" s="84" t="b">
        <v>0</v>
      </c>
      <c r="F108" s="84" t="b">
        <v>0</v>
      </c>
      <c r="G108" s="84" t="b">
        <v>0</v>
      </c>
    </row>
    <row r="109" spans="1:7" ht="15">
      <c r="A109" s="85" t="s">
        <v>8138</v>
      </c>
      <c r="B109" s="84">
        <v>18</v>
      </c>
      <c r="C109" s="95">
        <v>0</v>
      </c>
      <c r="D109" s="84" t="s">
        <v>290</v>
      </c>
      <c r="E109" s="84" t="b">
        <v>0</v>
      </c>
      <c r="F109" s="84" t="b">
        <v>0</v>
      </c>
      <c r="G109" s="84" t="b">
        <v>0</v>
      </c>
    </row>
    <row r="110" spans="1:7" ht="15">
      <c r="A110" s="85" t="s">
        <v>8139</v>
      </c>
      <c r="B110" s="84">
        <v>18</v>
      </c>
      <c r="C110" s="95">
        <v>0</v>
      </c>
      <c r="D110" s="84" t="s">
        <v>290</v>
      </c>
      <c r="E110" s="84" t="b">
        <v>0</v>
      </c>
      <c r="F110" s="84" t="b">
        <v>0</v>
      </c>
      <c r="G110" s="84" t="b">
        <v>0</v>
      </c>
    </row>
    <row r="111" spans="1:7" ht="15">
      <c r="A111" s="85" t="s">
        <v>8140</v>
      </c>
      <c r="B111" s="84">
        <v>18</v>
      </c>
      <c r="C111" s="95">
        <v>0</v>
      </c>
      <c r="D111" s="84" t="s">
        <v>290</v>
      </c>
      <c r="E111" s="84" t="b">
        <v>0</v>
      </c>
      <c r="F111" s="84" t="b">
        <v>0</v>
      </c>
      <c r="G111" s="84" t="b">
        <v>0</v>
      </c>
    </row>
    <row r="112" spans="1:7" ht="15">
      <c r="A112" s="85" t="s">
        <v>7871</v>
      </c>
      <c r="B112" s="84">
        <v>18</v>
      </c>
      <c r="C112" s="95">
        <v>0</v>
      </c>
      <c r="D112" s="84" t="s">
        <v>290</v>
      </c>
      <c r="E112" s="84" t="b">
        <v>0</v>
      </c>
      <c r="F112" s="84" t="b">
        <v>0</v>
      </c>
      <c r="G112" s="84" t="b">
        <v>0</v>
      </c>
    </row>
    <row r="113" spans="1:7" ht="15">
      <c r="A113" s="85" t="s">
        <v>7870</v>
      </c>
      <c r="B113" s="84">
        <v>18</v>
      </c>
      <c r="C113" s="95">
        <v>0</v>
      </c>
      <c r="D113" s="84" t="s">
        <v>290</v>
      </c>
      <c r="E113" s="84" t="b">
        <v>0</v>
      </c>
      <c r="F113" s="84" t="b">
        <v>0</v>
      </c>
      <c r="G113" s="84" t="b">
        <v>0</v>
      </c>
    </row>
    <row r="114" spans="1:7" ht="15">
      <c r="A114" s="85" t="s">
        <v>7869</v>
      </c>
      <c r="B114" s="84">
        <v>18</v>
      </c>
      <c r="C114" s="95">
        <v>0</v>
      </c>
      <c r="D114" s="84" t="s">
        <v>290</v>
      </c>
      <c r="E114" s="84" t="b">
        <v>0</v>
      </c>
      <c r="F114" s="84" t="b">
        <v>0</v>
      </c>
      <c r="G114" s="84" t="b">
        <v>0</v>
      </c>
    </row>
    <row r="115" spans="1:7" ht="15">
      <c r="A115" s="85" t="s">
        <v>8141</v>
      </c>
      <c r="B115" s="84">
        <v>18</v>
      </c>
      <c r="C115" s="95">
        <v>0</v>
      </c>
      <c r="D115" s="84" t="s">
        <v>290</v>
      </c>
      <c r="E115" s="84" t="b">
        <v>0</v>
      </c>
      <c r="F115" s="84" t="b">
        <v>0</v>
      </c>
      <c r="G11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7A8B5-2CFD-4039-AD14-67D7046EE0CA}">
  <dimension ref="A1:L115"/>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326</v>
      </c>
      <c r="B1" s="13" t="s">
        <v>327</v>
      </c>
      <c r="C1" s="13" t="s">
        <v>317</v>
      </c>
      <c r="D1" s="13" t="s">
        <v>321</v>
      </c>
      <c r="E1" s="13" t="s">
        <v>328</v>
      </c>
      <c r="F1" s="13" t="s">
        <v>144</v>
      </c>
      <c r="G1" s="13" t="s">
        <v>329</v>
      </c>
      <c r="H1" s="13" t="s">
        <v>330</v>
      </c>
      <c r="I1" s="13" t="s">
        <v>331</v>
      </c>
      <c r="J1" s="13" t="s">
        <v>332</v>
      </c>
      <c r="K1" s="13" t="s">
        <v>333</v>
      </c>
      <c r="L1" s="13" t="s">
        <v>334</v>
      </c>
    </row>
    <row r="2" spans="1:12" ht="15">
      <c r="A2" s="84" t="s">
        <v>8129</v>
      </c>
      <c r="B2" s="84" t="s">
        <v>7868</v>
      </c>
      <c r="C2" s="84">
        <v>28</v>
      </c>
      <c r="D2" s="95">
        <v>0.00897765879052275</v>
      </c>
      <c r="E2" s="95">
        <v>1.1162464926624993</v>
      </c>
      <c r="F2" s="84" t="s">
        <v>322</v>
      </c>
      <c r="G2" s="84" t="b">
        <v>0</v>
      </c>
      <c r="H2" s="84" t="b">
        <v>0</v>
      </c>
      <c r="I2" s="84" t="b">
        <v>0</v>
      </c>
      <c r="J2" s="84" t="b">
        <v>0</v>
      </c>
      <c r="K2" s="84" t="b">
        <v>0</v>
      </c>
      <c r="L2" s="84" t="b">
        <v>0</v>
      </c>
    </row>
    <row r="3" spans="1:12" ht="15">
      <c r="A3" s="85" t="s">
        <v>8130</v>
      </c>
      <c r="B3" s="84" t="s">
        <v>7793</v>
      </c>
      <c r="C3" s="84">
        <v>28</v>
      </c>
      <c r="D3" s="95">
        <v>0.00897765879052275</v>
      </c>
      <c r="E3" s="95">
        <v>1.1878884035014925</v>
      </c>
      <c r="F3" s="84" t="s">
        <v>322</v>
      </c>
      <c r="G3" s="84" t="b">
        <v>0</v>
      </c>
      <c r="H3" s="84" t="b">
        <v>0</v>
      </c>
      <c r="I3" s="84" t="b">
        <v>0</v>
      </c>
      <c r="J3" s="84" t="b">
        <v>0</v>
      </c>
      <c r="K3" s="84" t="b">
        <v>0</v>
      </c>
      <c r="L3" s="84" t="b">
        <v>0</v>
      </c>
    </row>
    <row r="4" spans="1:12" ht="15">
      <c r="A4" s="85" t="s">
        <v>7868</v>
      </c>
      <c r="B4" s="84" t="s">
        <v>8130</v>
      </c>
      <c r="C4" s="84">
        <v>26</v>
      </c>
      <c r="D4" s="95">
        <v>0.009440357563984285</v>
      </c>
      <c r="E4" s="95">
        <v>1.4034882038408474</v>
      </c>
      <c r="F4" s="84" t="s">
        <v>322</v>
      </c>
      <c r="G4" s="84" t="b">
        <v>0</v>
      </c>
      <c r="H4" s="84" t="b">
        <v>0</v>
      </c>
      <c r="I4" s="84" t="b">
        <v>0</v>
      </c>
      <c r="J4" s="84" t="b">
        <v>0</v>
      </c>
      <c r="K4" s="84" t="b">
        <v>0</v>
      </c>
      <c r="L4" s="84" t="b">
        <v>0</v>
      </c>
    </row>
    <row r="5" spans="1:12" ht="15">
      <c r="A5" s="85" t="s">
        <v>8132</v>
      </c>
      <c r="B5" s="84" t="s">
        <v>8131</v>
      </c>
      <c r="C5" s="84">
        <v>18</v>
      </c>
      <c r="D5" s="95">
        <v>0.010328000459965351</v>
      </c>
      <c r="E5" s="95">
        <v>1.5496162395190853</v>
      </c>
      <c r="F5" s="84" t="s">
        <v>322</v>
      </c>
      <c r="G5" s="84" t="b">
        <v>0</v>
      </c>
      <c r="H5" s="84" t="b">
        <v>0</v>
      </c>
      <c r="I5" s="84" t="b">
        <v>0</v>
      </c>
      <c r="J5" s="84" t="b">
        <v>0</v>
      </c>
      <c r="K5" s="84" t="b">
        <v>0</v>
      </c>
      <c r="L5" s="84" t="b">
        <v>0</v>
      </c>
    </row>
    <row r="6" spans="1:12" ht="15">
      <c r="A6" s="85" t="s">
        <v>8131</v>
      </c>
      <c r="B6" s="84" t="s">
        <v>7838</v>
      </c>
      <c r="C6" s="84">
        <v>18</v>
      </c>
      <c r="D6" s="95">
        <v>0.010328000459965351</v>
      </c>
      <c r="E6" s="95">
        <v>1.4246775029107852</v>
      </c>
      <c r="F6" s="84" t="s">
        <v>322</v>
      </c>
      <c r="G6" s="84" t="b">
        <v>0</v>
      </c>
      <c r="H6" s="84" t="b">
        <v>0</v>
      </c>
      <c r="I6" s="84" t="b">
        <v>0</v>
      </c>
      <c r="J6" s="84" t="b">
        <v>0</v>
      </c>
      <c r="K6" s="84" t="b">
        <v>0</v>
      </c>
      <c r="L6" s="84" t="b">
        <v>0</v>
      </c>
    </row>
    <row r="7" spans="1:12" ht="15">
      <c r="A7" s="85" t="s">
        <v>7838</v>
      </c>
      <c r="B7" s="84" t="s">
        <v>8133</v>
      </c>
      <c r="C7" s="84">
        <v>18</v>
      </c>
      <c r="D7" s="95">
        <v>0.010328000459965351</v>
      </c>
      <c r="E7" s="95">
        <v>1.4704349934714604</v>
      </c>
      <c r="F7" s="84" t="s">
        <v>322</v>
      </c>
      <c r="G7" s="84" t="b">
        <v>0</v>
      </c>
      <c r="H7" s="84" t="b">
        <v>0</v>
      </c>
      <c r="I7" s="84" t="b">
        <v>0</v>
      </c>
      <c r="J7" s="84" t="b">
        <v>0</v>
      </c>
      <c r="K7" s="84" t="b">
        <v>0</v>
      </c>
      <c r="L7" s="84" t="b">
        <v>0</v>
      </c>
    </row>
    <row r="8" spans="1:12" ht="15">
      <c r="A8" s="85" t="s">
        <v>8133</v>
      </c>
      <c r="B8" s="84" t="s">
        <v>8134</v>
      </c>
      <c r="C8" s="84">
        <v>18</v>
      </c>
      <c r="D8" s="95">
        <v>0.010328000459965351</v>
      </c>
      <c r="E8" s="95">
        <v>1.5953737300797606</v>
      </c>
      <c r="F8" s="84" t="s">
        <v>322</v>
      </c>
      <c r="G8" s="84" t="b">
        <v>0</v>
      </c>
      <c r="H8" s="84" t="b">
        <v>0</v>
      </c>
      <c r="I8" s="84" t="b">
        <v>0</v>
      </c>
      <c r="J8" s="84" t="b">
        <v>0</v>
      </c>
      <c r="K8" s="84" t="b">
        <v>0</v>
      </c>
      <c r="L8" s="84" t="b">
        <v>0</v>
      </c>
    </row>
    <row r="9" spans="1:12" ht="15">
      <c r="A9" s="85" t="s">
        <v>8134</v>
      </c>
      <c r="B9" s="84" t="s">
        <v>8135</v>
      </c>
      <c r="C9" s="84">
        <v>18</v>
      </c>
      <c r="D9" s="95">
        <v>0.010328000459965351</v>
      </c>
      <c r="E9" s="95">
        <v>1.5953737300797606</v>
      </c>
      <c r="F9" s="84" t="s">
        <v>322</v>
      </c>
      <c r="G9" s="84" t="b">
        <v>0</v>
      </c>
      <c r="H9" s="84" t="b">
        <v>0</v>
      </c>
      <c r="I9" s="84" t="b">
        <v>0</v>
      </c>
      <c r="J9" s="84" t="b">
        <v>0</v>
      </c>
      <c r="K9" s="84" t="b">
        <v>0</v>
      </c>
      <c r="L9" s="84" t="b">
        <v>0</v>
      </c>
    </row>
    <row r="10" spans="1:12" ht="15">
      <c r="A10" s="85" t="s">
        <v>8135</v>
      </c>
      <c r="B10" s="84" t="s">
        <v>8129</v>
      </c>
      <c r="C10" s="84">
        <v>18</v>
      </c>
      <c r="D10" s="95">
        <v>0.010328000459965351</v>
      </c>
      <c r="E10" s="95">
        <v>1.160450155154553</v>
      </c>
      <c r="F10" s="84" t="s">
        <v>322</v>
      </c>
      <c r="G10" s="84" t="b">
        <v>0</v>
      </c>
      <c r="H10" s="84" t="b">
        <v>0</v>
      </c>
      <c r="I10" s="84" t="b">
        <v>0</v>
      </c>
      <c r="J10" s="84" t="b">
        <v>0</v>
      </c>
      <c r="K10" s="84" t="b">
        <v>0</v>
      </c>
      <c r="L10" s="84" t="b">
        <v>0</v>
      </c>
    </row>
    <row r="11" spans="1:12" ht="15">
      <c r="A11" s="85" t="s">
        <v>7832</v>
      </c>
      <c r="B11" s="84" t="s">
        <v>7872</v>
      </c>
      <c r="C11" s="84">
        <v>18</v>
      </c>
      <c r="D11" s="95">
        <v>0.010328000459965351</v>
      </c>
      <c r="E11" s="95">
        <v>1.2943437344157793</v>
      </c>
      <c r="F11" s="84" t="s">
        <v>322</v>
      </c>
      <c r="G11" s="84" t="b">
        <v>0</v>
      </c>
      <c r="H11" s="84" t="b">
        <v>0</v>
      </c>
      <c r="I11" s="84" t="b">
        <v>0</v>
      </c>
      <c r="J11" s="84" t="b">
        <v>0</v>
      </c>
      <c r="K11" s="84" t="b">
        <v>0</v>
      </c>
      <c r="L11" s="84" t="b">
        <v>0</v>
      </c>
    </row>
    <row r="12" spans="1:12" ht="15">
      <c r="A12" s="85" t="s">
        <v>7872</v>
      </c>
      <c r="B12" s="84" t="s">
        <v>7863</v>
      </c>
      <c r="C12" s="84">
        <v>18</v>
      </c>
      <c r="D12" s="95">
        <v>0.010328000459965351</v>
      </c>
      <c r="E12" s="95">
        <v>1.2943437344157793</v>
      </c>
      <c r="F12" s="84" t="s">
        <v>322</v>
      </c>
      <c r="G12" s="84" t="b">
        <v>0</v>
      </c>
      <c r="H12" s="84" t="b">
        <v>0</v>
      </c>
      <c r="I12" s="84" t="b">
        <v>0</v>
      </c>
      <c r="J12" s="84" t="b">
        <v>0</v>
      </c>
      <c r="K12" s="84" t="b">
        <v>0</v>
      </c>
      <c r="L12" s="84" t="b">
        <v>0</v>
      </c>
    </row>
    <row r="13" spans="1:12" ht="15">
      <c r="A13" s="85" t="s">
        <v>7863</v>
      </c>
      <c r="B13" s="84" t="s">
        <v>7872</v>
      </c>
      <c r="C13" s="84">
        <v>18</v>
      </c>
      <c r="D13" s="95">
        <v>0.010328000459965351</v>
      </c>
      <c r="E13" s="95">
        <v>1.2943437344157793</v>
      </c>
      <c r="F13" s="84" t="s">
        <v>322</v>
      </c>
      <c r="G13" s="84" t="b">
        <v>0</v>
      </c>
      <c r="H13" s="84" t="b">
        <v>0</v>
      </c>
      <c r="I13" s="84" t="b">
        <v>0</v>
      </c>
      <c r="J13" s="84" t="b">
        <v>0</v>
      </c>
      <c r="K13" s="84" t="b">
        <v>0</v>
      </c>
      <c r="L13" s="84" t="b">
        <v>0</v>
      </c>
    </row>
    <row r="14" spans="1:12" ht="15">
      <c r="A14" s="85" t="s">
        <v>7872</v>
      </c>
      <c r="B14" s="84" t="s">
        <v>7792</v>
      </c>
      <c r="C14" s="84">
        <v>18</v>
      </c>
      <c r="D14" s="95">
        <v>0.010328000459965351</v>
      </c>
      <c r="E14" s="95">
        <v>1.2943437344157793</v>
      </c>
      <c r="F14" s="84" t="s">
        <v>322</v>
      </c>
      <c r="G14" s="84" t="b">
        <v>0</v>
      </c>
      <c r="H14" s="84" t="b">
        <v>0</v>
      </c>
      <c r="I14" s="84" t="b">
        <v>0</v>
      </c>
      <c r="J14" s="84" t="b">
        <v>0</v>
      </c>
      <c r="K14" s="84" t="b">
        <v>0</v>
      </c>
      <c r="L14" s="84" t="b">
        <v>0</v>
      </c>
    </row>
    <row r="15" spans="1:12" ht="15">
      <c r="A15" s="85" t="s">
        <v>7792</v>
      </c>
      <c r="B15" s="84" t="s">
        <v>7794</v>
      </c>
      <c r="C15" s="84">
        <v>18</v>
      </c>
      <c r="D15" s="95">
        <v>0.010328000459965351</v>
      </c>
      <c r="E15" s="95">
        <v>1.5953737300797606</v>
      </c>
      <c r="F15" s="84" t="s">
        <v>322</v>
      </c>
      <c r="G15" s="84" t="b">
        <v>0</v>
      </c>
      <c r="H15" s="84" t="b">
        <v>0</v>
      </c>
      <c r="I15" s="84" t="b">
        <v>0</v>
      </c>
      <c r="J15" s="84" t="b">
        <v>0</v>
      </c>
      <c r="K15" s="84" t="b">
        <v>0</v>
      </c>
      <c r="L15" s="84" t="b">
        <v>0</v>
      </c>
    </row>
    <row r="16" spans="1:12" ht="15">
      <c r="A16" s="85" t="s">
        <v>7794</v>
      </c>
      <c r="B16" s="84" t="s">
        <v>8136</v>
      </c>
      <c r="C16" s="84">
        <v>18</v>
      </c>
      <c r="D16" s="95">
        <v>0.010328000459965351</v>
      </c>
      <c r="E16" s="95">
        <v>1.5953737300797606</v>
      </c>
      <c r="F16" s="84" t="s">
        <v>322</v>
      </c>
      <c r="G16" s="84" t="b">
        <v>0</v>
      </c>
      <c r="H16" s="84" t="b">
        <v>0</v>
      </c>
      <c r="I16" s="84" t="b">
        <v>0</v>
      </c>
      <c r="J16" s="84" t="b">
        <v>0</v>
      </c>
      <c r="K16" s="84" t="b">
        <v>0</v>
      </c>
      <c r="L16" s="84" t="b">
        <v>0</v>
      </c>
    </row>
    <row r="17" spans="1:12" ht="15">
      <c r="A17" s="85" t="s">
        <v>8136</v>
      </c>
      <c r="B17" s="84" t="s">
        <v>8137</v>
      </c>
      <c r="C17" s="84">
        <v>18</v>
      </c>
      <c r="D17" s="95">
        <v>0.010328000459965351</v>
      </c>
      <c r="E17" s="95">
        <v>1.5953737300797606</v>
      </c>
      <c r="F17" s="84" t="s">
        <v>322</v>
      </c>
      <c r="G17" s="84" t="b">
        <v>0</v>
      </c>
      <c r="H17" s="84" t="b">
        <v>0</v>
      </c>
      <c r="I17" s="84" t="b">
        <v>0</v>
      </c>
      <c r="J17" s="84" t="b">
        <v>0</v>
      </c>
      <c r="K17" s="84" t="b">
        <v>0</v>
      </c>
      <c r="L17" s="84" t="b">
        <v>0</v>
      </c>
    </row>
    <row r="18" spans="1:12" ht="15">
      <c r="A18" s="85" t="s">
        <v>8137</v>
      </c>
      <c r="B18" s="84" t="s">
        <v>8129</v>
      </c>
      <c r="C18" s="84">
        <v>18</v>
      </c>
      <c r="D18" s="95">
        <v>0.010328000459965351</v>
      </c>
      <c r="E18" s="95">
        <v>1.160450155154553</v>
      </c>
      <c r="F18" s="84" t="s">
        <v>322</v>
      </c>
      <c r="G18" s="84" t="b">
        <v>0</v>
      </c>
      <c r="H18" s="84" t="b">
        <v>0</v>
      </c>
      <c r="I18" s="84" t="b">
        <v>0</v>
      </c>
      <c r="J18" s="84" t="b">
        <v>0</v>
      </c>
      <c r="K18" s="84" t="b">
        <v>0</v>
      </c>
      <c r="L18" s="84" t="b">
        <v>0</v>
      </c>
    </row>
    <row r="19" spans="1:12" ht="15">
      <c r="A19" s="85" t="s">
        <v>8129</v>
      </c>
      <c r="B19" s="84" t="s">
        <v>7796</v>
      </c>
      <c r="C19" s="84">
        <v>18</v>
      </c>
      <c r="D19" s="95">
        <v>0.010328000459965351</v>
      </c>
      <c r="E19" s="95">
        <v>1.160450155154553</v>
      </c>
      <c r="F19" s="84" t="s">
        <v>322</v>
      </c>
      <c r="G19" s="84" t="b">
        <v>0</v>
      </c>
      <c r="H19" s="84" t="b">
        <v>0</v>
      </c>
      <c r="I19" s="84" t="b">
        <v>0</v>
      </c>
      <c r="J19" s="84" t="b">
        <v>0</v>
      </c>
      <c r="K19" s="84" t="b">
        <v>0</v>
      </c>
      <c r="L19" s="84" t="b">
        <v>0</v>
      </c>
    </row>
    <row r="20" spans="1:12" ht="15">
      <c r="A20" s="85" t="s">
        <v>7796</v>
      </c>
      <c r="B20" s="84" t="s">
        <v>7793</v>
      </c>
      <c r="C20" s="84">
        <v>18</v>
      </c>
      <c r="D20" s="95">
        <v>0.010328000459965351</v>
      </c>
      <c r="E20" s="95">
        <v>1.1878884035014925</v>
      </c>
      <c r="F20" s="84" t="s">
        <v>322</v>
      </c>
      <c r="G20" s="84" t="b">
        <v>0</v>
      </c>
      <c r="H20" s="84" t="b">
        <v>0</v>
      </c>
      <c r="I20" s="84" t="b">
        <v>0</v>
      </c>
      <c r="J20" s="84" t="b">
        <v>0</v>
      </c>
      <c r="K20" s="84" t="b">
        <v>0</v>
      </c>
      <c r="L20" s="84" t="b">
        <v>0</v>
      </c>
    </row>
    <row r="21" spans="1:12" ht="15">
      <c r="A21" s="85" t="s">
        <v>7793</v>
      </c>
      <c r="B21" s="84" t="s">
        <v>7789</v>
      </c>
      <c r="C21" s="84">
        <v>18</v>
      </c>
      <c r="D21" s="95">
        <v>0.010328000459965351</v>
      </c>
      <c r="E21" s="95">
        <v>1.4889183991654737</v>
      </c>
      <c r="F21" s="84" t="s">
        <v>322</v>
      </c>
      <c r="G21" s="84" t="b">
        <v>0</v>
      </c>
      <c r="H21" s="84" t="b">
        <v>0</v>
      </c>
      <c r="I21" s="84" t="b">
        <v>0</v>
      </c>
      <c r="J21" s="84" t="b">
        <v>0</v>
      </c>
      <c r="K21" s="84" t="b">
        <v>0</v>
      </c>
      <c r="L21" s="84" t="b">
        <v>0</v>
      </c>
    </row>
    <row r="22" spans="1:12" ht="15">
      <c r="A22" s="85" t="s">
        <v>7789</v>
      </c>
      <c r="B22" s="84" t="s">
        <v>7749</v>
      </c>
      <c r="C22" s="84">
        <v>18</v>
      </c>
      <c r="D22" s="95">
        <v>0.010328000459965351</v>
      </c>
      <c r="E22" s="95">
        <v>1.5953737300797606</v>
      </c>
      <c r="F22" s="84" t="s">
        <v>322</v>
      </c>
      <c r="G22" s="84" t="b">
        <v>0</v>
      </c>
      <c r="H22" s="84" t="b">
        <v>0</v>
      </c>
      <c r="I22" s="84" t="b">
        <v>0</v>
      </c>
      <c r="J22" s="84" t="b">
        <v>0</v>
      </c>
      <c r="K22" s="84" t="b">
        <v>0</v>
      </c>
      <c r="L22" s="84" t="b">
        <v>0</v>
      </c>
    </row>
    <row r="23" spans="1:12" ht="15">
      <c r="A23" s="85" t="s">
        <v>7749</v>
      </c>
      <c r="B23" s="84" t="s">
        <v>7791</v>
      </c>
      <c r="C23" s="84">
        <v>18</v>
      </c>
      <c r="D23" s="95">
        <v>0.010328000459965351</v>
      </c>
      <c r="E23" s="95">
        <v>1.2943437344157793</v>
      </c>
      <c r="F23" s="84" t="s">
        <v>322</v>
      </c>
      <c r="G23" s="84" t="b">
        <v>0</v>
      </c>
      <c r="H23" s="84" t="b">
        <v>0</v>
      </c>
      <c r="I23" s="84" t="b">
        <v>0</v>
      </c>
      <c r="J23" s="84" t="b">
        <v>0</v>
      </c>
      <c r="K23" s="84" t="b">
        <v>0</v>
      </c>
      <c r="L23" s="84" t="b">
        <v>0</v>
      </c>
    </row>
    <row r="24" spans="1:12" ht="15">
      <c r="A24" s="85" t="s">
        <v>7791</v>
      </c>
      <c r="B24" s="84" t="s">
        <v>7790</v>
      </c>
      <c r="C24" s="84">
        <v>18</v>
      </c>
      <c r="D24" s="95">
        <v>0.010328000459965351</v>
      </c>
      <c r="E24" s="95">
        <v>1.2943437344157793</v>
      </c>
      <c r="F24" s="84" t="s">
        <v>322</v>
      </c>
      <c r="G24" s="84" t="b">
        <v>0</v>
      </c>
      <c r="H24" s="84" t="b">
        <v>0</v>
      </c>
      <c r="I24" s="84" t="b">
        <v>0</v>
      </c>
      <c r="J24" s="84" t="b">
        <v>0</v>
      </c>
      <c r="K24" s="84" t="b">
        <v>0</v>
      </c>
      <c r="L24" s="84" t="b">
        <v>0</v>
      </c>
    </row>
    <row r="25" spans="1:12" ht="15">
      <c r="A25" s="85" t="s">
        <v>7790</v>
      </c>
      <c r="B25" s="84" t="s">
        <v>7791</v>
      </c>
      <c r="C25" s="84">
        <v>18</v>
      </c>
      <c r="D25" s="95">
        <v>0.010328000459965351</v>
      </c>
      <c r="E25" s="95">
        <v>1.2943437344157793</v>
      </c>
      <c r="F25" s="84" t="s">
        <v>322</v>
      </c>
      <c r="G25" s="84" t="b">
        <v>0</v>
      </c>
      <c r="H25" s="84" t="b">
        <v>0</v>
      </c>
      <c r="I25" s="84" t="b">
        <v>0</v>
      </c>
      <c r="J25" s="84" t="b">
        <v>0</v>
      </c>
      <c r="K25" s="84" t="b">
        <v>0</v>
      </c>
      <c r="L25" s="84" t="b">
        <v>0</v>
      </c>
    </row>
    <row r="26" spans="1:12" ht="15">
      <c r="A26" s="85" t="s">
        <v>7791</v>
      </c>
      <c r="B26" s="84" t="s">
        <v>7795</v>
      </c>
      <c r="C26" s="84">
        <v>18</v>
      </c>
      <c r="D26" s="95">
        <v>0.010328000459965351</v>
      </c>
      <c r="E26" s="95">
        <v>1.2943437344157793</v>
      </c>
      <c r="F26" s="84" t="s">
        <v>322</v>
      </c>
      <c r="G26" s="84" t="b">
        <v>0</v>
      </c>
      <c r="H26" s="84" t="b">
        <v>0</v>
      </c>
      <c r="I26" s="84" t="b">
        <v>0</v>
      </c>
      <c r="J26" s="84" t="b">
        <v>0</v>
      </c>
      <c r="K26" s="84" t="b">
        <v>0</v>
      </c>
      <c r="L26" s="84" t="b">
        <v>0</v>
      </c>
    </row>
    <row r="27" spans="1:12" ht="15">
      <c r="A27" s="85" t="s">
        <v>7795</v>
      </c>
      <c r="B27" s="84" t="s">
        <v>8138</v>
      </c>
      <c r="C27" s="84">
        <v>18</v>
      </c>
      <c r="D27" s="95">
        <v>0.010328000459965351</v>
      </c>
      <c r="E27" s="95">
        <v>1.5953737300797606</v>
      </c>
      <c r="F27" s="84" t="s">
        <v>322</v>
      </c>
      <c r="G27" s="84" t="b">
        <v>0</v>
      </c>
      <c r="H27" s="84" t="b">
        <v>0</v>
      </c>
      <c r="I27" s="84" t="b">
        <v>0</v>
      </c>
      <c r="J27" s="84" t="b">
        <v>0</v>
      </c>
      <c r="K27" s="84" t="b">
        <v>0</v>
      </c>
      <c r="L27" s="84" t="b">
        <v>0</v>
      </c>
    </row>
    <row r="28" spans="1:12" ht="15">
      <c r="A28" s="85" t="s">
        <v>8138</v>
      </c>
      <c r="B28" s="84" t="s">
        <v>8139</v>
      </c>
      <c r="C28" s="84">
        <v>18</v>
      </c>
      <c r="D28" s="95">
        <v>0.010328000459965351</v>
      </c>
      <c r="E28" s="95">
        <v>1.5953737300797606</v>
      </c>
      <c r="F28" s="84" t="s">
        <v>322</v>
      </c>
      <c r="G28" s="84" t="b">
        <v>0</v>
      </c>
      <c r="H28" s="84" t="b">
        <v>0</v>
      </c>
      <c r="I28" s="84" t="b">
        <v>0</v>
      </c>
      <c r="J28" s="84" t="b">
        <v>0</v>
      </c>
      <c r="K28" s="84" t="b">
        <v>0</v>
      </c>
      <c r="L28" s="84" t="b">
        <v>0</v>
      </c>
    </row>
    <row r="29" spans="1:12" ht="15">
      <c r="A29" s="85" t="s">
        <v>8139</v>
      </c>
      <c r="B29" s="84" t="s">
        <v>8140</v>
      </c>
      <c r="C29" s="84">
        <v>18</v>
      </c>
      <c r="D29" s="95">
        <v>0.010328000459965351</v>
      </c>
      <c r="E29" s="95">
        <v>1.5953737300797606</v>
      </c>
      <c r="F29" s="84" t="s">
        <v>322</v>
      </c>
      <c r="G29" s="84" t="b">
        <v>0</v>
      </c>
      <c r="H29" s="84" t="b">
        <v>0</v>
      </c>
      <c r="I29" s="84" t="b">
        <v>0</v>
      </c>
      <c r="J29" s="84" t="b">
        <v>0</v>
      </c>
      <c r="K29" s="84" t="b">
        <v>0</v>
      </c>
      <c r="L29" s="84" t="b">
        <v>0</v>
      </c>
    </row>
    <row r="30" spans="1:12" ht="15">
      <c r="A30" s="85" t="s">
        <v>8140</v>
      </c>
      <c r="B30" s="84" t="s">
        <v>7871</v>
      </c>
      <c r="C30" s="84">
        <v>18</v>
      </c>
      <c r="D30" s="95">
        <v>0.010328000459965351</v>
      </c>
      <c r="E30" s="95">
        <v>1.5953737300797606</v>
      </c>
      <c r="F30" s="84" t="s">
        <v>322</v>
      </c>
      <c r="G30" s="84" t="b">
        <v>0</v>
      </c>
      <c r="H30" s="84" t="b">
        <v>0</v>
      </c>
      <c r="I30" s="84" t="b">
        <v>0</v>
      </c>
      <c r="J30" s="84" t="b">
        <v>0</v>
      </c>
      <c r="K30" s="84" t="b">
        <v>0</v>
      </c>
      <c r="L30" s="84" t="b">
        <v>0</v>
      </c>
    </row>
    <row r="31" spans="1:12" ht="15">
      <c r="A31" s="85" t="s">
        <v>7871</v>
      </c>
      <c r="B31" s="84" t="s">
        <v>7870</v>
      </c>
      <c r="C31" s="84">
        <v>18</v>
      </c>
      <c r="D31" s="95">
        <v>0.010328000459965351</v>
      </c>
      <c r="E31" s="95">
        <v>1.5953737300797606</v>
      </c>
      <c r="F31" s="84" t="s">
        <v>322</v>
      </c>
      <c r="G31" s="84" t="b">
        <v>0</v>
      </c>
      <c r="H31" s="84" t="b">
        <v>0</v>
      </c>
      <c r="I31" s="84" t="b">
        <v>0</v>
      </c>
      <c r="J31" s="84" t="b">
        <v>0</v>
      </c>
      <c r="K31" s="84" t="b">
        <v>0</v>
      </c>
      <c r="L31" s="84" t="b">
        <v>0</v>
      </c>
    </row>
    <row r="32" spans="1:12" ht="15">
      <c r="A32" s="85" t="s">
        <v>7870</v>
      </c>
      <c r="B32" s="84" t="s">
        <v>7869</v>
      </c>
      <c r="C32" s="84">
        <v>18</v>
      </c>
      <c r="D32" s="95">
        <v>0.010328000459965351</v>
      </c>
      <c r="E32" s="95">
        <v>1.5953737300797606</v>
      </c>
      <c r="F32" s="84" t="s">
        <v>322</v>
      </c>
      <c r="G32" s="84" t="b">
        <v>0</v>
      </c>
      <c r="H32" s="84" t="b">
        <v>0</v>
      </c>
      <c r="I32" s="84" t="b">
        <v>0</v>
      </c>
      <c r="J32" s="84" t="b">
        <v>0</v>
      </c>
      <c r="K32" s="84" t="b">
        <v>0</v>
      </c>
      <c r="L32" s="84" t="b">
        <v>0</v>
      </c>
    </row>
    <row r="33" spans="1:12" ht="15">
      <c r="A33" s="85" t="s">
        <v>7869</v>
      </c>
      <c r="B33" s="84" t="s">
        <v>8141</v>
      </c>
      <c r="C33" s="84">
        <v>18</v>
      </c>
      <c r="D33" s="95">
        <v>0.010328000459965351</v>
      </c>
      <c r="E33" s="95">
        <v>1.5953737300797606</v>
      </c>
      <c r="F33" s="84" t="s">
        <v>322</v>
      </c>
      <c r="G33" s="84" t="b">
        <v>0</v>
      </c>
      <c r="H33" s="84" t="b">
        <v>0</v>
      </c>
      <c r="I33" s="84" t="b">
        <v>0</v>
      </c>
      <c r="J33" s="84" t="b">
        <v>0</v>
      </c>
      <c r="K33" s="84" t="b">
        <v>0</v>
      </c>
      <c r="L33" s="84" t="b">
        <v>0</v>
      </c>
    </row>
    <row r="34" spans="1:12" ht="15">
      <c r="A34" s="85" t="s">
        <v>8143</v>
      </c>
      <c r="B34" s="84" t="s">
        <v>8142</v>
      </c>
      <c r="C34" s="84">
        <v>6</v>
      </c>
      <c r="D34" s="95">
        <v>0.007219352213547784</v>
      </c>
      <c r="E34" s="95">
        <v>2.0055481951688097</v>
      </c>
      <c r="F34" s="84" t="s">
        <v>322</v>
      </c>
      <c r="G34" s="84" t="b">
        <v>0</v>
      </c>
      <c r="H34" s="84" t="b">
        <v>0</v>
      </c>
      <c r="I34" s="84" t="b">
        <v>0</v>
      </c>
      <c r="J34" s="84" t="b">
        <v>0</v>
      </c>
      <c r="K34" s="84" t="b">
        <v>0</v>
      </c>
      <c r="L34" s="84" t="b">
        <v>0</v>
      </c>
    </row>
    <row r="35" spans="1:12" ht="15">
      <c r="A35" s="85" t="s">
        <v>8142</v>
      </c>
      <c r="B35" s="84" t="s">
        <v>7838</v>
      </c>
      <c r="C35" s="84">
        <v>6</v>
      </c>
      <c r="D35" s="95">
        <v>0.007219352213547784</v>
      </c>
      <c r="E35" s="95">
        <v>1.4034882038408474</v>
      </c>
      <c r="F35" s="84" t="s">
        <v>322</v>
      </c>
      <c r="G35" s="84" t="b">
        <v>0</v>
      </c>
      <c r="H35" s="84" t="b">
        <v>0</v>
      </c>
      <c r="I35" s="84" t="b">
        <v>0</v>
      </c>
      <c r="J35" s="84" t="b">
        <v>0</v>
      </c>
      <c r="K35" s="84" t="b">
        <v>0</v>
      </c>
      <c r="L35" s="84" t="b">
        <v>0</v>
      </c>
    </row>
    <row r="36" spans="1:12" ht="15">
      <c r="A36" s="85" t="s">
        <v>7838</v>
      </c>
      <c r="B36" s="84" t="s">
        <v>8144</v>
      </c>
      <c r="C36" s="84">
        <v>6</v>
      </c>
      <c r="D36" s="95">
        <v>0.007219352213547784</v>
      </c>
      <c r="E36" s="95">
        <v>1.4704349934714604</v>
      </c>
      <c r="F36" s="84" t="s">
        <v>322</v>
      </c>
      <c r="G36" s="84" t="b">
        <v>0</v>
      </c>
      <c r="H36" s="84" t="b">
        <v>0</v>
      </c>
      <c r="I36" s="84" t="b">
        <v>0</v>
      </c>
      <c r="J36" s="84" t="b">
        <v>0</v>
      </c>
      <c r="K36" s="84" t="b">
        <v>0</v>
      </c>
      <c r="L36" s="84" t="b">
        <v>0</v>
      </c>
    </row>
    <row r="37" spans="1:12" ht="15">
      <c r="A37" s="85" t="s">
        <v>8144</v>
      </c>
      <c r="B37" s="84" t="s">
        <v>8129</v>
      </c>
      <c r="C37" s="84">
        <v>6</v>
      </c>
      <c r="D37" s="95">
        <v>0.007219352213547784</v>
      </c>
      <c r="E37" s="95">
        <v>1.1604501551545527</v>
      </c>
      <c r="F37" s="84" t="s">
        <v>322</v>
      </c>
      <c r="G37" s="84" t="b">
        <v>0</v>
      </c>
      <c r="H37" s="84" t="b">
        <v>0</v>
      </c>
      <c r="I37" s="84" t="b">
        <v>0</v>
      </c>
      <c r="J37" s="84" t="b">
        <v>0</v>
      </c>
      <c r="K37" s="84" t="b">
        <v>0</v>
      </c>
      <c r="L37" s="84" t="b">
        <v>0</v>
      </c>
    </row>
    <row r="38" spans="1:12" ht="15">
      <c r="A38" s="85" t="s">
        <v>8145</v>
      </c>
      <c r="B38" s="84" t="s">
        <v>7833</v>
      </c>
      <c r="C38" s="84">
        <v>4</v>
      </c>
      <c r="D38" s="95">
        <v>0.006401450265482065</v>
      </c>
      <c r="E38" s="95">
        <v>2.054766217838991</v>
      </c>
      <c r="F38" s="84" t="s">
        <v>322</v>
      </c>
      <c r="G38" s="84" t="b">
        <v>0</v>
      </c>
      <c r="H38" s="84" t="b">
        <v>0</v>
      </c>
      <c r="I38" s="84" t="b">
        <v>0</v>
      </c>
      <c r="J38" s="84" t="b">
        <v>0</v>
      </c>
      <c r="K38" s="84" t="b">
        <v>0</v>
      </c>
      <c r="L38" s="84" t="b">
        <v>0</v>
      </c>
    </row>
    <row r="39" spans="1:12" ht="15">
      <c r="A39" s="85" t="s">
        <v>8146</v>
      </c>
      <c r="B39" s="84" t="s">
        <v>8145</v>
      </c>
      <c r="C39" s="84">
        <v>3</v>
      </c>
      <c r="D39" s="95">
        <v>0.004801087699111549</v>
      </c>
      <c r="E39" s="95">
        <v>2.026737494238748</v>
      </c>
      <c r="F39" s="84" t="s">
        <v>322</v>
      </c>
      <c r="G39" s="84" t="b">
        <v>0</v>
      </c>
      <c r="H39" s="84" t="b">
        <v>0</v>
      </c>
      <c r="I39" s="84" t="b">
        <v>0</v>
      </c>
      <c r="J39" s="84" t="b">
        <v>0</v>
      </c>
      <c r="K39" s="84" t="b">
        <v>0</v>
      </c>
      <c r="L39" s="84" t="b">
        <v>0</v>
      </c>
    </row>
    <row r="40" spans="1:12" ht="15">
      <c r="A40" s="85" t="s">
        <v>7833</v>
      </c>
      <c r="B40" s="84" t="s">
        <v>7840</v>
      </c>
      <c r="C40" s="84">
        <v>3</v>
      </c>
      <c r="D40" s="95">
        <v>0.004801087699111549</v>
      </c>
      <c r="E40" s="95">
        <v>2.151676230847048</v>
      </c>
      <c r="F40" s="84" t="s">
        <v>322</v>
      </c>
      <c r="G40" s="84" t="b">
        <v>0</v>
      </c>
      <c r="H40" s="84" t="b">
        <v>0</v>
      </c>
      <c r="I40" s="84" t="b">
        <v>0</v>
      </c>
      <c r="J40" s="84" t="b">
        <v>0</v>
      </c>
      <c r="K40" s="84" t="b">
        <v>0</v>
      </c>
      <c r="L40" s="84" t="b">
        <v>0</v>
      </c>
    </row>
    <row r="41" spans="1:12" ht="15">
      <c r="A41" s="85" t="s">
        <v>7840</v>
      </c>
      <c r="B41" s="84" t="s">
        <v>8147</v>
      </c>
      <c r="C41" s="84">
        <v>3</v>
      </c>
      <c r="D41" s="95">
        <v>0.004801087699111549</v>
      </c>
      <c r="E41" s="95">
        <v>2.373524980463404</v>
      </c>
      <c r="F41" s="84" t="s">
        <v>322</v>
      </c>
      <c r="G41" s="84" t="b">
        <v>0</v>
      </c>
      <c r="H41" s="84" t="b">
        <v>0</v>
      </c>
      <c r="I41" s="84" t="b">
        <v>0</v>
      </c>
      <c r="J41" s="84" t="b">
        <v>0</v>
      </c>
      <c r="K41" s="84" t="b">
        <v>0</v>
      </c>
      <c r="L41" s="84" t="b">
        <v>0</v>
      </c>
    </row>
    <row r="42" spans="1:12" ht="15">
      <c r="A42" s="85" t="s">
        <v>8147</v>
      </c>
      <c r="B42" s="84" t="s">
        <v>8148</v>
      </c>
      <c r="C42" s="84">
        <v>3</v>
      </c>
      <c r="D42" s="95">
        <v>0.004801087699111549</v>
      </c>
      <c r="E42" s="95">
        <v>2.373524980463404</v>
      </c>
      <c r="F42" s="84" t="s">
        <v>322</v>
      </c>
      <c r="G42" s="84" t="b">
        <v>0</v>
      </c>
      <c r="H42" s="84" t="b">
        <v>0</v>
      </c>
      <c r="I42" s="84" t="b">
        <v>0</v>
      </c>
      <c r="J42" s="84" t="b">
        <v>0</v>
      </c>
      <c r="K42" s="84" t="b">
        <v>0</v>
      </c>
      <c r="L42" s="84" t="b">
        <v>0</v>
      </c>
    </row>
    <row r="43" spans="1:12" ht="15">
      <c r="A43" s="85" t="s">
        <v>8148</v>
      </c>
      <c r="B43" s="84" t="s">
        <v>8129</v>
      </c>
      <c r="C43" s="84">
        <v>3</v>
      </c>
      <c r="D43" s="95">
        <v>0.004801087699111549</v>
      </c>
      <c r="E43" s="95">
        <v>1.1604501551545527</v>
      </c>
      <c r="F43" s="84" t="s">
        <v>322</v>
      </c>
      <c r="G43" s="84" t="b">
        <v>0</v>
      </c>
      <c r="H43" s="84" t="b">
        <v>0</v>
      </c>
      <c r="I43" s="84" t="b">
        <v>0</v>
      </c>
      <c r="J43" s="84" t="b">
        <v>0</v>
      </c>
      <c r="K43" s="84" t="b">
        <v>0</v>
      </c>
      <c r="L43" s="84" t="b">
        <v>0</v>
      </c>
    </row>
    <row r="44" spans="1:12" ht="15">
      <c r="A44" s="85" t="s">
        <v>8149</v>
      </c>
      <c r="B44" s="84" t="s">
        <v>8129</v>
      </c>
      <c r="C44" s="84">
        <v>3</v>
      </c>
      <c r="D44" s="95">
        <v>0.004801087699111549</v>
      </c>
      <c r="E44" s="95">
        <v>1.1604501551545527</v>
      </c>
      <c r="F44" s="84" t="s">
        <v>322</v>
      </c>
      <c r="G44" s="84" t="b">
        <v>0</v>
      </c>
      <c r="H44" s="84" t="b">
        <v>0</v>
      </c>
      <c r="I44" s="84" t="b">
        <v>0</v>
      </c>
      <c r="J44" s="84" t="b">
        <v>0</v>
      </c>
      <c r="K44" s="84" t="b">
        <v>0</v>
      </c>
      <c r="L44" s="84" t="b">
        <v>0</v>
      </c>
    </row>
    <row r="45" spans="1:12" ht="15">
      <c r="A45" s="85" t="s">
        <v>7793</v>
      </c>
      <c r="B45" s="84" t="s">
        <v>7868</v>
      </c>
      <c r="C45" s="84">
        <v>2</v>
      </c>
      <c r="D45" s="95">
        <v>0.0036653458690357054</v>
      </c>
      <c r="E45" s="95">
        <v>0.29858670099518214</v>
      </c>
      <c r="F45" s="84" t="s">
        <v>322</v>
      </c>
      <c r="G45" s="84" t="b">
        <v>0</v>
      </c>
      <c r="H45" s="84" t="b">
        <v>0</v>
      </c>
      <c r="I45" s="84" t="b">
        <v>0</v>
      </c>
      <c r="J45" s="84" t="b">
        <v>0</v>
      </c>
      <c r="K45" s="84" t="b">
        <v>0</v>
      </c>
      <c r="L45" s="84" t="b">
        <v>0</v>
      </c>
    </row>
    <row r="46" spans="1:12" ht="15">
      <c r="A46" s="85" t="s">
        <v>7793</v>
      </c>
      <c r="B46" s="84" t="s">
        <v>7751</v>
      </c>
      <c r="C46" s="84">
        <v>2</v>
      </c>
      <c r="D46" s="95">
        <v>0.0036653458690357054</v>
      </c>
      <c r="E46" s="95">
        <v>1.4889183991654737</v>
      </c>
      <c r="F46" s="84" t="s">
        <v>322</v>
      </c>
      <c r="G46" s="84" t="b">
        <v>0</v>
      </c>
      <c r="H46" s="84" t="b">
        <v>0</v>
      </c>
      <c r="I46" s="84" t="b">
        <v>0</v>
      </c>
      <c r="J46" s="84" t="b">
        <v>0</v>
      </c>
      <c r="K46" s="84" t="b">
        <v>0</v>
      </c>
      <c r="L46" s="84" t="b">
        <v>0</v>
      </c>
    </row>
    <row r="47" spans="1:12" ht="15">
      <c r="A47" s="85" t="s">
        <v>7751</v>
      </c>
      <c r="B47" s="84" t="s">
        <v>8150</v>
      </c>
      <c r="C47" s="84">
        <v>2</v>
      </c>
      <c r="D47" s="95">
        <v>0.0036653458690357054</v>
      </c>
      <c r="E47" s="95">
        <v>2.5496162395190853</v>
      </c>
      <c r="F47" s="84" t="s">
        <v>322</v>
      </c>
      <c r="G47" s="84" t="b">
        <v>0</v>
      </c>
      <c r="H47" s="84" t="b">
        <v>0</v>
      </c>
      <c r="I47" s="84" t="b">
        <v>0</v>
      </c>
      <c r="J47" s="84" t="b">
        <v>0</v>
      </c>
      <c r="K47" s="84" t="b">
        <v>0</v>
      </c>
      <c r="L47" s="84" t="b">
        <v>0</v>
      </c>
    </row>
    <row r="48" spans="1:12" ht="15">
      <c r="A48" s="85" t="s">
        <v>8150</v>
      </c>
      <c r="B48" s="84" t="s">
        <v>8151</v>
      </c>
      <c r="C48" s="84">
        <v>2</v>
      </c>
      <c r="D48" s="95">
        <v>0.0036653458690357054</v>
      </c>
      <c r="E48" s="95">
        <v>2.5496162395190853</v>
      </c>
      <c r="F48" s="84" t="s">
        <v>322</v>
      </c>
      <c r="G48" s="84" t="b">
        <v>0</v>
      </c>
      <c r="H48" s="84" t="b">
        <v>0</v>
      </c>
      <c r="I48" s="84" t="b">
        <v>0</v>
      </c>
      <c r="J48" s="84" t="b">
        <v>0</v>
      </c>
      <c r="K48" s="84" t="b">
        <v>0</v>
      </c>
      <c r="L48" s="84" t="b">
        <v>0</v>
      </c>
    </row>
    <row r="49" spans="1:12" ht="15">
      <c r="A49" s="85" t="s">
        <v>8151</v>
      </c>
      <c r="B49" s="84" t="s">
        <v>7834</v>
      </c>
      <c r="C49" s="84">
        <v>2</v>
      </c>
      <c r="D49" s="95">
        <v>0.0036653458690357054</v>
      </c>
      <c r="E49" s="95">
        <v>2.5496162395190853</v>
      </c>
      <c r="F49" s="84" t="s">
        <v>322</v>
      </c>
      <c r="G49" s="84" t="b">
        <v>0</v>
      </c>
      <c r="H49" s="84" t="b">
        <v>0</v>
      </c>
      <c r="I49" s="84" t="b">
        <v>0</v>
      </c>
      <c r="J49" s="84" t="b">
        <v>0</v>
      </c>
      <c r="K49" s="84" t="b">
        <v>0</v>
      </c>
      <c r="L49" s="84" t="b">
        <v>0</v>
      </c>
    </row>
    <row r="50" spans="1:12" ht="15">
      <c r="A50" s="85" t="s">
        <v>7834</v>
      </c>
      <c r="B50" s="84" t="s">
        <v>8152</v>
      </c>
      <c r="C50" s="84">
        <v>2</v>
      </c>
      <c r="D50" s="95">
        <v>0.0036653458690357054</v>
      </c>
      <c r="E50" s="95">
        <v>2.5496162395190853</v>
      </c>
      <c r="F50" s="84" t="s">
        <v>322</v>
      </c>
      <c r="G50" s="84" t="b">
        <v>0</v>
      </c>
      <c r="H50" s="84" t="b">
        <v>0</v>
      </c>
      <c r="I50" s="84" t="b">
        <v>0</v>
      </c>
      <c r="J50" s="84" t="b">
        <v>0</v>
      </c>
      <c r="K50" s="84" t="b">
        <v>0</v>
      </c>
      <c r="L50" s="84" t="b">
        <v>0</v>
      </c>
    </row>
    <row r="51" spans="1:12" ht="15">
      <c r="A51" s="85" t="s">
        <v>8152</v>
      </c>
      <c r="B51" s="84" t="s">
        <v>8153</v>
      </c>
      <c r="C51" s="84">
        <v>2</v>
      </c>
      <c r="D51" s="95">
        <v>0.0036653458690357054</v>
      </c>
      <c r="E51" s="95">
        <v>2.5496162395190853</v>
      </c>
      <c r="F51" s="84" t="s">
        <v>322</v>
      </c>
      <c r="G51" s="84" t="b">
        <v>0</v>
      </c>
      <c r="H51" s="84" t="b">
        <v>0</v>
      </c>
      <c r="I51" s="84" t="b">
        <v>0</v>
      </c>
      <c r="J51" s="84" t="b">
        <v>0</v>
      </c>
      <c r="K51" s="84" t="b">
        <v>0</v>
      </c>
      <c r="L51" s="84" t="b">
        <v>0</v>
      </c>
    </row>
    <row r="52" spans="1:12" ht="15">
      <c r="A52" s="85" t="s">
        <v>8153</v>
      </c>
      <c r="B52" s="84" t="s">
        <v>8154</v>
      </c>
      <c r="C52" s="84">
        <v>2</v>
      </c>
      <c r="D52" s="95">
        <v>0.0036653458690357054</v>
      </c>
      <c r="E52" s="95">
        <v>2.5496162395190853</v>
      </c>
      <c r="F52" s="84" t="s">
        <v>322</v>
      </c>
      <c r="G52" s="84" t="b">
        <v>0</v>
      </c>
      <c r="H52" s="84" t="b">
        <v>0</v>
      </c>
      <c r="I52" s="84" t="b">
        <v>0</v>
      </c>
      <c r="J52" s="84" t="b">
        <v>0</v>
      </c>
      <c r="K52" s="84" t="b">
        <v>0</v>
      </c>
      <c r="L52" s="84" t="b">
        <v>0</v>
      </c>
    </row>
    <row r="53" spans="1:12" ht="15">
      <c r="A53" s="85" t="s">
        <v>8154</v>
      </c>
      <c r="B53" s="84" t="s">
        <v>8155</v>
      </c>
      <c r="C53" s="84">
        <v>2</v>
      </c>
      <c r="D53" s="95">
        <v>0.0036653458690357054</v>
      </c>
      <c r="E53" s="95">
        <v>2.5496162395190853</v>
      </c>
      <c r="F53" s="84" t="s">
        <v>322</v>
      </c>
      <c r="G53" s="84" t="b">
        <v>0</v>
      </c>
      <c r="H53" s="84" t="b">
        <v>0</v>
      </c>
      <c r="I53" s="84" t="b">
        <v>0</v>
      </c>
      <c r="J53" s="84" t="b">
        <v>0</v>
      </c>
      <c r="K53" s="84" t="b">
        <v>0</v>
      </c>
      <c r="L53" s="84" t="b">
        <v>0</v>
      </c>
    </row>
    <row r="54" spans="1:12" ht="15">
      <c r="A54" s="85" t="s">
        <v>8156</v>
      </c>
      <c r="B54" s="84" t="s">
        <v>8157</v>
      </c>
      <c r="C54" s="84">
        <v>2</v>
      </c>
      <c r="D54" s="95">
        <v>0.0036653458690357054</v>
      </c>
      <c r="E54" s="95">
        <v>2.5496162395190853</v>
      </c>
      <c r="F54" s="84" t="s">
        <v>322</v>
      </c>
      <c r="G54" s="84" t="b">
        <v>0</v>
      </c>
      <c r="H54" s="84" t="b">
        <v>0</v>
      </c>
      <c r="I54" s="84" t="b">
        <v>0</v>
      </c>
      <c r="J54" s="84" t="b">
        <v>0</v>
      </c>
      <c r="K54" s="84" t="b">
        <v>0</v>
      </c>
      <c r="L54" s="84" t="b">
        <v>0</v>
      </c>
    </row>
    <row r="55" spans="1:12" ht="15">
      <c r="A55" s="85" t="s">
        <v>8157</v>
      </c>
      <c r="B55" s="84" t="s">
        <v>8131</v>
      </c>
      <c r="C55" s="84">
        <v>2</v>
      </c>
      <c r="D55" s="95">
        <v>0.0036653458690357054</v>
      </c>
      <c r="E55" s="95">
        <v>1.5496162395190853</v>
      </c>
      <c r="F55" s="84" t="s">
        <v>322</v>
      </c>
      <c r="G55" s="84" t="b">
        <v>0</v>
      </c>
      <c r="H55" s="84" t="b">
        <v>0</v>
      </c>
      <c r="I55" s="84" t="b">
        <v>0</v>
      </c>
      <c r="J55" s="84" t="b">
        <v>0</v>
      </c>
      <c r="K55" s="84" t="b">
        <v>0</v>
      </c>
      <c r="L55" s="84" t="b">
        <v>0</v>
      </c>
    </row>
    <row r="56" spans="1:12" ht="15">
      <c r="A56" s="85" t="s">
        <v>8131</v>
      </c>
      <c r="B56" s="84" t="s">
        <v>7839</v>
      </c>
      <c r="C56" s="84">
        <v>2</v>
      </c>
      <c r="D56" s="95">
        <v>0.0036653458690357054</v>
      </c>
      <c r="E56" s="95">
        <v>1.5496162395190853</v>
      </c>
      <c r="F56" s="84" t="s">
        <v>322</v>
      </c>
      <c r="G56" s="84" t="b">
        <v>0</v>
      </c>
      <c r="H56" s="84" t="b">
        <v>0</v>
      </c>
      <c r="I56" s="84" t="b">
        <v>0</v>
      </c>
      <c r="J56" s="84" t="b">
        <v>0</v>
      </c>
      <c r="K56" s="84" t="b">
        <v>0</v>
      </c>
      <c r="L56" s="84" t="b">
        <v>0</v>
      </c>
    </row>
    <row r="57" spans="1:12" ht="15">
      <c r="A57" s="85" t="s">
        <v>7839</v>
      </c>
      <c r="B57" s="84" t="s">
        <v>7841</v>
      </c>
      <c r="C57" s="84">
        <v>2</v>
      </c>
      <c r="D57" s="95">
        <v>0.0036653458690357054</v>
      </c>
      <c r="E57" s="95">
        <v>2.5496162395190853</v>
      </c>
      <c r="F57" s="84" t="s">
        <v>322</v>
      </c>
      <c r="G57" s="84" t="b">
        <v>0</v>
      </c>
      <c r="H57" s="84" t="b">
        <v>0</v>
      </c>
      <c r="I57" s="84" t="b">
        <v>0</v>
      </c>
      <c r="J57" s="84" t="b">
        <v>0</v>
      </c>
      <c r="K57" s="84" t="b">
        <v>0</v>
      </c>
      <c r="L57" s="84" t="b">
        <v>0</v>
      </c>
    </row>
    <row r="58" spans="1:12" ht="15">
      <c r="A58" s="85" t="s">
        <v>7841</v>
      </c>
      <c r="B58" s="84" t="s">
        <v>8149</v>
      </c>
      <c r="C58" s="84">
        <v>2</v>
      </c>
      <c r="D58" s="95">
        <v>0.0036653458690357054</v>
      </c>
      <c r="E58" s="95">
        <v>2.373524980463404</v>
      </c>
      <c r="F58" s="84" t="s">
        <v>322</v>
      </c>
      <c r="G58" s="84" t="b">
        <v>0</v>
      </c>
      <c r="H58" s="84" t="b">
        <v>0</v>
      </c>
      <c r="I58" s="84" t="b">
        <v>0</v>
      </c>
      <c r="J58" s="84" t="b">
        <v>0</v>
      </c>
      <c r="K58" s="84" t="b">
        <v>0</v>
      </c>
      <c r="L58" s="84" t="b">
        <v>0</v>
      </c>
    </row>
    <row r="59" spans="1:12" ht="15">
      <c r="A59" s="85" t="s">
        <v>8129</v>
      </c>
      <c r="B59" s="84" t="s">
        <v>7868</v>
      </c>
      <c r="C59" s="84">
        <v>28</v>
      </c>
      <c r="D59" s="95">
        <v>0.0037966335882745326</v>
      </c>
      <c r="E59" s="95">
        <v>0.9342566596518369</v>
      </c>
      <c r="F59" s="84" t="s">
        <v>289</v>
      </c>
      <c r="G59" s="84" t="b">
        <v>0</v>
      </c>
      <c r="H59" s="84" t="b">
        <v>0</v>
      </c>
      <c r="I59" s="84" t="b">
        <v>0</v>
      </c>
      <c r="J59" s="84" t="b">
        <v>0</v>
      </c>
      <c r="K59" s="84" t="b">
        <v>0</v>
      </c>
      <c r="L59" s="84" t="b">
        <v>0</v>
      </c>
    </row>
    <row r="60" spans="1:12" ht="15">
      <c r="A60" s="85" t="s">
        <v>8130</v>
      </c>
      <c r="B60" s="84" t="s">
        <v>7793</v>
      </c>
      <c r="C60" s="84">
        <v>28</v>
      </c>
      <c r="D60" s="95">
        <v>0.0037966335882745326</v>
      </c>
      <c r="E60" s="95">
        <v>1.0226639846359438</v>
      </c>
      <c r="F60" s="84" t="s">
        <v>289</v>
      </c>
      <c r="G60" s="84" t="b">
        <v>0</v>
      </c>
      <c r="H60" s="84" t="b">
        <v>0</v>
      </c>
      <c r="I60" s="84" t="b">
        <v>0</v>
      </c>
      <c r="J60" s="84" t="b">
        <v>0</v>
      </c>
      <c r="K60" s="84" t="b">
        <v>0</v>
      </c>
      <c r="L60" s="84" t="b">
        <v>0</v>
      </c>
    </row>
    <row r="61" spans="1:12" ht="15">
      <c r="A61" s="85" t="s">
        <v>7868</v>
      </c>
      <c r="B61" s="84" t="s">
        <v>8130</v>
      </c>
      <c r="C61" s="84">
        <v>26</v>
      </c>
      <c r="D61" s="95">
        <v>0.006092322062729517</v>
      </c>
      <c r="E61" s="95">
        <v>1.0226639846359438</v>
      </c>
      <c r="F61" s="84" t="s">
        <v>289</v>
      </c>
      <c r="G61" s="84" t="b">
        <v>0</v>
      </c>
      <c r="H61" s="84" t="b">
        <v>0</v>
      </c>
      <c r="I61" s="84" t="b">
        <v>0</v>
      </c>
      <c r="J61" s="84" t="b">
        <v>0</v>
      </c>
      <c r="K61" s="84" t="b">
        <v>0</v>
      </c>
      <c r="L61" s="84" t="b">
        <v>0</v>
      </c>
    </row>
    <row r="62" spans="1:12" ht="15">
      <c r="A62" s="85" t="s">
        <v>8132</v>
      </c>
      <c r="B62" s="84" t="s">
        <v>8131</v>
      </c>
      <c r="C62" s="84">
        <v>18</v>
      </c>
      <c r="D62" s="95">
        <v>0.013035599377783433</v>
      </c>
      <c r="E62" s="95">
        <v>1.1687920203141817</v>
      </c>
      <c r="F62" s="84" t="s">
        <v>289</v>
      </c>
      <c r="G62" s="84" t="b">
        <v>0</v>
      </c>
      <c r="H62" s="84" t="b">
        <v>0</v>
      </c>
      <c r="I62" s="84" t="b">
        <v>0</v>
      </c>
      <c r="J62" s="84" t="b">
        <v>0</v>
      </c>
      <c r="K62" s="84" t="b">
        <v>0</v>
      </c>
      <c r="L62" s="84" t="b">
        <v>0</v>
      </c>
    </row>
    <row r="63" spans="1:12" ht="15">
      <c r="A63" s="85" t="s">
        <v>8131</v>
      </c>
      <c r="B63" s="84" t="s">
        <v>7838</v>
      </c>
      <c r="C63" s="84">
        <v>18</v>
      </c>
      <c r="D63" s="95">
        <v>0.013035599377783433</v>
      </c>
      <c r="E63" s="95">
        <v>1.0438532837058818</v>
      </c>
      <c r="F63" s="84" t="s">
        <v>289</v>
      </c>
      <c r="G63" s="84" t="b">
        <v>0</v>
      </c>
      <c r="H63" s="84" t="b">
        <v>0</v>
      </c>
      <c r="I63" s="84" t="b">
        <v>0</v>
      </c>
      <c r="J63" s="84" t="b">
        <v>0</v>
      </c>
      <c r="K63" s="84" t="b">
        <v>0</v>
      </c>
      <c r="L63" s="84" t="b">
        <v>0</v>
      </c>
    </row>
    <row r="64" spans="1:12" ht="15">
      <c r="A64" s="85" t="s">
        <v>7838</v>
      </c>
      <c r="B64" s="84" t="s">
        <v>8133</v>
      </c>
      <c r="C64" s="84">
        <v>18</v>
      </c>
      <c r="D64" s="95">
        <v>0.013035599377783433</v>
      </c>
      <c r="E64" s="95">
        <v>1.089610774266557</v>
      </c>
      <c r="F64" s="84" t="s">
        <v>289</v>
      </c>
      <c r="G64" s="84" t="b">
        <v>0</v>
      </c>
      <c r="H64" s="84" t="b">
        <v>0</v>
      </c>
      <c r="I64" s="84" t="b">
        <v>0</v>
      </c>
      <c r="J64" s="84" t="b">
        <v>0</v>
      </c>
      <c r="K64" s="84" t="b">
        <v>0</v>
      </c>
      <c r="L64" s="84" t="b">
        <v>0</v>
      </c>
    </row>
    <row r="65" spans="1:12" ht="15">
      <c r="A65" s="85" t="s">
        <v>8133</v>
      </c>
      <c r="B65" s="84" t="s">
        <v>8134</v>
      </c>
      <c r="C65" s="84">
        <v>18</v>
      </c>
      <c r="D65" s="95">
        <v>0.013035599377783433</v>
      </c>
      <c r="E65" s="95">
        <v>1.214549510874857</v>
      </c>
      <c r="F65" s="84" t="s">
        <v>289</v>
      </c>
      <c r="G65" s="84" t="b">
        <v>0</v>
      </c>
      <c r="H65" s="84" t="b">
        <v>0</v>
      </c>
      <c r="I65" s="84" t="b">
        <v>0</v>
      </c>
      <c r="J65" s="84" t="b">
        <v>0</v>
      </c>
      <c r="K65" s="84" t="b">
        <v>0</v>
      </c>
      <c r="L65" s="84" t="b">
        <v>0</v>
      </c>
    </row>
    <row r="66" spans="1:12" ht="15">
      <c r="A66" s="85" t="s">
        <v>8134</v>
      </c>
      <c r="B66" s="84" t="s">
        <v>8135</v>
      </c>
      <c r="C66" s="84">
        <v>18</v>
      </c>
      <c r="D66" s="95">
        <v>0.013035599377783433</v>
      </c>
      <c r="E66" s="95">
        <v>1.214549510874857</v>
      </c>
      <c r="F66" s="84" t="s">
        <v>289</v>
      </c>
      <c r="G66" s="84" t="b">
        <v>0</v>
      </c>
      <c r="H66" s="84" t="b">
        <v>0</v>
      </c>
      <c r="I66" s="84" t="b">
        <v>0</v>
      </c>
      <c r="J66" s="84" t="b">
        <v>0</v>
      </c>
      <c r="K66" s="84" t="b">
        <v>0</v>
      </c>
      <c r="L66" s="84" t="b">
        <v>0</v>
      </c>
    </row>
    <row r="67" spans="1:12" ht="15">
      <c r="A67" s="85" t="s">
        <v>8135</v>
      </c>
      <c r="B67" s="84" t="s">
        <v>8129</v>
      </c>
      <c r="C67" s="84">
        <v>18</v>
      </c>
      <c r="D67" s="95">
        <v>0.013035599377783433</v>
      </c>
      <c r="E67" s="95">
        <v>0.9784603221438903</v>
      </c>
      <c r="F67" s="84" t="s">
        <v>289</v>
      </c>
      <c r="G67" s="84" t="b">
        <v>0</v>
      </c>
      <c r="H67" s="84" t="b">
        <v>0</v>
      </c>
      <c r="I67" s="84" t="b">
        <v>0</v>
      </c>
      <c r="J67" s="84" t="b">
        <v>0</v>
      </c>
      <c r="K67" s="84" t="b">
        <v>0</v>
      </c>
      <c r="L67" s="84" t="b">
        <v>0</v>
      </c>
    </row>
    <row r="68" spans="1:12" ht="15">
      <c r="A68" s="85" t="s">
        <v>8143</v>
      </c>
      <c r="B68" s="84" t="s">
        <v>8142</v>
      </c>
      <c r="C68" s="84">
        <v>6</v>
      </c>
      <c r="D68" s="95">
        <v>0.013126572578845936</v>
      </c>
      <c r="E68" s="95">
        <v>1.624723975963906</v>
      </c>
      <c r="F68" s="84" t="s">
        <v>289</v>
      </c>
      <c r="G68" s="84" t="b">
        <v>0</v>
      </c>
      <c r="H68" s="84" t="b">
        <v>0</v>
      </c>
      <c r="I68" s="84" t="b">
        <v>0</v>
      </c>
      <c r="J68" s="84" t="b">
        <v>0</v>
      </c>
      <c r="K68" s="84" t="b">
        <v>0</v>
      </c>
      <c r="L68" s="84" t="b">
        <v>0</v>
      </c>
    </row>
    <row r="69" spans="1:12" ht="15">
      <c r="A69" s="85" t="s">
        <v>8142</v>
      </c>
      <c r="B69" s="84" t="s">
        <v>7838</v>
      </c>
      <c r="C69" s="84">
        <v>6</v>
      </c>
      <c r="D69" s="95">
        <v>0.013126572578845936</v>
      </c>
      <c r="E69" s="95">
        <v>1.0226639846359438</v>
      </c>
      <c r="F69" s="84" t="s">
        <v>289</v>
      </c>
      <c r="G69" s="84" t="b">
        <v>0</v>
      </c>
      <c r="H69" s="84" t="b">
        <v>0</v>
      </c>
      <c r="I69" s="84" t="b">
        <v>0</v>
      </c>
      <c r="J69" s="84" t="b">
        <v>0</v>
      </c>
      <c r="K69" s="84" t="b">
        <v>0</v>
      </c>
      <c r="L69" s="84" t="b">
        <v>0</v>
      </c>
    </row>
    <row r="70" spans="1:12" ht="15">
      <c r="A70" s="85" t="s">
        <v>7838</v>
      </c>
      <c r="B70" s="84" t="s">
        <v>8144</v>
      </c>
      <c r="C70" s="84">
        <v>6</v>
      </c>
      <c r="D70" s="95">
        <v>0.013126572578845936</v>
      </c>
      <c r="E70" s="95">
        <v>1.089610774266557</v>
      </c>
      <c r="F70" s="84" t="s">
        <v>289</v>
      </c>
      <c r="G70" s="84" t="b">
        <v>0</v>
      </c>
      <c r="H70" s="84" t="b">
        <v>0</v>
      </c>
      <c r="I70" s="84" t="b">
        <v>0</v>
      </c>
      <c r="J70" s="84" t="b">
        <v>0</v>
      </c>
      <c r="K70" s="84" t="b">
        <v>0</v>
      </c>
      <c r="L70" s="84" t="b">
        <v>0</v>
      </c>
    </row>
    <row r="71" spans="1:12" ht="15">
      <c r="A71" s="85" t="s">
        <v>8144</v>
      </c>
      <c r="B71" s="84" t="s">
        <v>8129</v>
      </c>
      <c r="C71" s="84">
        <v>6</v>
      </c>
      <c r="D71" s="95">
        <v>0.013126572578845936</v>
      </c>
      <c r="E71" s="95">
        <v>0.9784603221438903</v>
      </c>
      <c r="F71" s="84" t="s">
        <v>289</v>
      </c>
      <c r="G71" s="84" t="b">
        <v>0</v>
      </c>
      <c r="H71" s="84" t="b">
        <v>0</v>
      </c>
      <c r="I71" s="84" t="b">
        <v>0</v>
      </c>
      <c r="J71" s="84" t="b">
        <v>0</v>
      </c>
      <c r="K71" s="84" t="b">
        <v>0</v>
      </c>
      <c r="L71" s="84" t="b">
        <v>0</v>
      </c>
    </row>
    <row r="72" spans="1:12" ht="15">
      <c r="A72" s="85" t="s">
        <v>8145</v>
      </c>
      <c r="B72" s="84" t="s">
        <v>7833</v>
      </c>
      <c r="C72" s="84">
        <v>4</v>
      </c>
      <c r="D72" s="95">
        <v>0.012444667964596446</v>
      </c>
      <c r="E72" s="95">
        <v>1.6739419986340878</v>
      </c>
      <c r="F72" s="84" t="s">
        <v>289</v>
      </c>
      <c r="G72" s="84" t="b">
        <v>0</v>
      </c>
      <c r="H72" s="84" t="b">
        <v>0</v>
      </c>
      <c r="I72" s="84" t="b">
        <v>0</v>
      </c>
      <c r="J72" s="84" t="b">
        <v>0</v>
      </c>
      <c r="K72" s="84" t="b">
        <v>0</v>
      </c>
      <c r="L72" s="84" t="b">
        <v>0</v>
      </c>
    </row>
    <row r="73" spans="1:12" ht="15">
      <c r="A73" s="85" t="s">
        <v>8146</v>
      </c>
      <c r="B73" s="84" t="s">
        <v>8145</v>
      </c>
      <c r="C73" s="84">
        <v>3</v>
      </c>
      <c r="D73" s="95">
        <v>0.009333500973447335</v>
      </c>
      <c r="E73" s="95">
        <v>1.6459132750338443</v>
      </c>
      <c r="F73" s="84" t="s">
        <v>289</v>
      </c>
      <c r="G73" s="84" t="b">
        <v>0</v>
      </c>
      <c r="H73" s="84" t="b">
        <v>0</v>
      </c>
      <c r="I73" s="84" t="b">
        <v>0</v>
      </c>
      <c r="J73" s="84" t="b">
        <v>0</v>
      </c>
      <c r="K73" s="84" t="b">
        <v>0</v>
      </c>
      <c r="L73" s="84" t="b">
        <v>0</v>
      </c>
    </row>
    <row r="74" spans="1:12" ht="15">
      <c r="A74" s="85" t="s">
        <v>7833</v>
      </c>
      <c r="B74" s="84" t="s">
        <v>7840</v>
      </c>
      <c r="C74" s="84">
        <v>3</v>
      </c>
      <c r="D74" s="95">
        <v>0.009333500973447335</v>
      </c>
      <c r="E74" s="95">
        <v>1.7708520116421442</v>
      </c>
      <c r="F74" s="84" t="s">
        <v>289</v>
      </c>
      <c r="G74" s="84" t="b">
        <v>0</v>
      </c>
      <c r="H74" s="84" t="b">
        <v>0</v>
      </c>
      <c r="I74" s="84" t="b">
        <v>0</v>
      </c>
      <c r="J74" s="84" t="b">
        <v>0</v>
      </c>
      <c r="K74" s="84" t="b">
        <v>0</v>
      </c>
      <c r="L74" s="84" t="b">
        <v>0</v>
      </c>
    </row>
    <row r="75" spans="1:12" ht="15">
      <c r="A75" s="85" t="s">
        <v>7840</v>
      </c>
      <c r="B75" s="84" t="s">
        <v>8147</v>
      </c>
      <c r="C75" s="84">
        <v>3</v>
      </c>
      <c r="D75" s="95">
        <v>0.009333500973447335</v>
      </c>
      <c r="E75" s="95">
        <v>1.9927007612585006</v>
      </c>
      <c r="F75" s="84" t="s">
        <v>289</v>
      </c>
      <c r="G75" s="84" t="b">
        <v>0</v>
      </c>
      <c r="H75" s="84" t="b">
        <v>0</v>
      </c>
      <c r="I75" s="84" t="b">
        <v>0</v>
      </c>
      <c r="J75" s="84" t="b">
        <v>0</v>
      </c>
      <c r="K75" s="84" t="b">
        <v>0</v>
      </c>
      <c r="L75" s="84" t="b">
        <v>0</v>
      </c>
    </row>
    <row r="76" spans="1:12" ht="15">
      <c r="A76" s="85" t="s">
        <v>8147</v>
      </c>
      <c r="B76" s="84" t="s">
        <v>8148</v>
      </c>
      <c r="C76" s="84">
        <v>3</v>
      </c>
      <c r="D76" s="95">
        <v>0.009333500973447335</v>
      </c>
      <c r="E76" s="95">
        <v>1.9927007612585006</v>
      </c>
      <c r="F76" s="84" t="s">
        <v>289</v>
      </c>
      <c r="G76" s="84" t="b">
        <v>0</v>
      </c>
      <c r="H76" s="84" t="b">
        <v>0</v>
      </c>
      <c r="I76" s="84" t="b">
        <v>0</v>
      </c>
      <c r="J76" s="84" t="b">
        <v>0</v>
      </c>
      <c r="K76" s="84" t="b">
        <v>0</v>
      </c>
      <c r="L76" s="84" t="b">
        <v>0</v>
      </c>
    </row>
    <row r="77" spans="1:12" ht="15">
      <c r="A77" s="85" t="s">
        <v>8148</v>
      </c>
      <c r="B77" s="84" t="s">
        <v>8129</v>
      </c>
      <c r="C77" s="84">
        <v>3</v>
      </c>
      <c r="D77" s="95">
        <v>0.009333500973447335</v>
      </c>
      <c r="E77" s="95">
        <v>0.9784603221438903</v>
      </c>
      <c r="F77" s="84" t="s">
        <v>289</v>
      </c>
      <c r="G77" s="84" t="b">
        <v>0</v>
      </c>
      <c r="H77" s="84" t="b">
        <v>0</v>
      </c>
      <c r="I77" s="84" t="b">
        <v>0</v>
      </c>
      <c r="J77" s="84" t="b">
        <v>0</v>
      </c>
      <c r="K77" s="84" t="b">
        <v>0</v>
      </c>
      <c r="L77" s="84" t="b">
        <v>0</v>
      </c>
    </row>
    <row r="78" spans="1:12" ht="15">
      <c r="A78" s="85" t="s">
        <v>8149</v>
      </c>
      <c r="B78" s="84" t="s">
        <v>8129</v>
      </c>
      <c r="C78" s="84">
        <v>3</v>
      </c>
      <c r="D78" s="95">
        <v>0.009333500973447335</v>
      </c>
      <c r="E78" s="95">
        <v>0.9784603221438903</v>
      </c>
      <c r="F78" s="84" t="s">
        <v>289</v>
      </c>
      <c r="G78" s="84" t="b">
        <v>0</v>
      </c>
      <c r="H78" s="84" t="b">
        <v>0</v>
      </c>
      <c r="I78" s="84" t="b">
        <v>0</v>
      </c>
      <c r="J78" s="84" t="b">
        <v>0</v>
      </c>
      <c r="K78" s="84" t="b">
        <v>0</v>
      </c>
      <c r="L78" s="84" t="b">
        <v>0</v>
      </c>
    </row>
    <row r="79" spans="1:12" ht="15">
      <c r="A79" s="85" t="s">
        <v>7793</v>
      </c>
      <c r="B79" s="84" t="s">
        <v>7868</v>
      </c>
      <c r="C79" s="84">
        <v>2</v>
      </c>
      <c r="D79" s="95">
        <v>0.007302648455032462</v>
      </c>
      <c r="E79" s="95">
        <v>0.5805203134718527</v>
      </c>
      <c r="F79" s="84" t="s">
        <v>289</v>
      </c>
      <c r="G79" s="84" t="b">
        <v>0</v>
      </c>
      <c r="H79" s="84" t="b">
        <v>0</v>
      </c>
      <c r="I79" s="84" t="b">
        <v>0</v>
      </c>
      <c r="J79" s="84" t="b">
        <v>0</v>
      </c>
      <c r="K79" s="84" t="b">
        <v>0</v>
      </c>
      <c r="L79" s="84" t="b">
        <v>0</v>
      </c>
    </row>
    <row r="80" spans="1:12" ht="15">
      <c r="A80" s="85" t="s">
        <v>7793</v>
      </c>
      <c r="B80" s="84" t="s">
        <v>7751</v>
      </c>
      <c r="C80" s="84">
        <v>2</v>
      </c>
      <c r="D80" s="95">
        <v>0.007302648455032462</v>
      </c>
      <c r="E80" s="95">
        <v>1.7708520116421442</v>
      </c>
      <c r="F80" s="84" t="s">
        <v>289</v>
      </c>
      <c r="G80" s="84" t="b">
        <v>0</v>
      </c>
      <c r="H80" s="84" t="b">
        <v>0</v>
      </c>
      <c r="I80" s="84" t="b">
        <v>0</v>
      </c>
      <c r="J80" s="84" t="b">
        <v>0</v>
      </c>
      <c r="K80" s="84" t="b">
        <v>0</v>
      </c>
      <c r="L80" s="84" t="b">
        <v>0</v>
      </c>
    </row>
    <row r="81" spans="1:12" ht="15">
      <c r="A81" s="85" t="s">
        <v>7751</v>
      </c>
      <c r="B81" s="84" t="s">
        <v>8150</v>
      </c>
      <c r="C81" s="84">
        <v>2</v>
      </c>
      <c r="D81" s="95">
        <v>0.007302648455032462</v>
      </c>
      <c r="E81" s="95">
        <v>2.1687920203141817</v>
      </c>
      <c r="F81" s="84" t="s">
        <v>289</v>
      </c>
      <c r="G81" s="84" t="b">
        <v>0</v>
      </c>
      <c r="H81" s="84" t="b">
        <v>0</v>
      </c>
      <c r="I81" s="84" t="b">
        <v>0</v>
      </c>
      <c r="J81" s="84" t="b">
        <v>0</v>
      </c>
      <c r="K81" s="84" t="b">
        <v>0</v>
      </c>
      <c r="L81" s="84" t="b">
        <v>0</v>
      </c>
    </row>
    <row r="82" spans="1:12" ht="15">
      <c r="A82" s="85" t="s">
        <v>8150</v>
      </c>
      <c r="B82" s="84" t="s">
        <v>8151</v>
      </c>
      <c r="C82" s="84">
        <v>2</v>
      </c>
      <c r="D82" s="95">
        <v>0.007302648455032462</v>
      </c>
      <c r="E82" s="95">
        <v>2.1687920203141817</v>
      </c>
      <c r="F82" s="84" t="s">
        <v>289</v>
      </c>
      <c r="G82" s="84" t="b">
        <v>0</v>
      </c>
      <c r="H82" s="84" t="b">
        <v>0</v>
      </c>
      <c r="I82" s="84" t="b">
        <v>0</v>
      </c>
      <c r="J82" s="84" t="b">
        <v>0</v>
      </c>
      <c r="K82" s="84" t="b">
        <v>0</v>
      </c>
      <c r="L82" s="84" t="b">
        <v>0</v>
      </c>
    </row>
    <row r="83" spans="1:12" ht="15">
      <c r="A83" s="85" t="s">
        <v>8151</v>
      </c>
      <c r="B83" s="84" t="s">
        <v>7834</v>
      </c>
      <c r="C83" s="84">
        <v>2</v>
      </c>
      <c r="D83" s="95">
        <v>0.007302648455032462</v>
      </c>
      <c r="E83" s="95">
        <v>2.1687920203141817</v>
      </c>
      <c r="F83" s="84" t="s">
        <v>289</v>
      </c>
      <c r="G83" s="84" t="b">
        <v>0</v>
      </c>
      <c r="H83" s="84" t="b">
        <v>0</v>
      </c>
      <c r="I83" s="84" t="b">
        <v>0</v>
      </c>
      <c r="J83" s="84" t="b">
        <v>0</v>
      </c>
      <c r="K83" s="84" t="b">
        <v>0</v>
      </c>
      <c r="L83" s="84" t="b">
        <v>0</v>
      </c>
    </row>
    <row r="84" spans="1:12" ht="15">
      <c r="A84" s="85" t="s">
        <v>7834</v>
      </c>
      <c r="B84" s="84" t="s">
        <v>8152</v>
      </c>
      <c r="C84" s="84">
        <v>2</v>
      </c>
      <c r="D84" s="95">
        <v>0.007302648455032462</v>
      </c>
      <c r="E84" s="95">
        <v>2.1687920203141817</v>
      </c>
      <c r="F84" s="84" t="s">
        <v>289</v>
      </c>
      <c r="G84" s="84" t="b">
        <v>0</v>
      </c>
      <c r="H84" s="84" t="b">
        <v>0</v>
      </c>
      <c r="I84" s="84" t="b">
        <v>0</v>
      </c>
      <c r="J84" s="84" t="b">
        <v>0</v>
      </c>
      <c r="K84" s="84" t="b">
        <v>0</v>
      </c>
      <c r="L84" s="84" t="b">
        <v>0</v>
      </c>
    </row>
    <row r="85" spans="1:12" ht="15">
      <c r="A85" s="85" t="s">
        <v>8152</v>
      </c>
      <c r="B85" s="84" t="s">
        <v>8153</v>
      </c>
      <c r="C85" s="84">
        <v>2</v>
      </c>
      <c r="D85" s="95">
        <v>0.007302648455032462</v>
      </c>
      <c r="E85" s="95">
        <v>2.1687920203141817</v>
      </c>
      <c r="F85" s="84" t="s">
        <v>289</v>
      </c>
      <c r="G85" s="84" t="b">
        <v>0</v>
      </c>
      <c r="H85" s="84" t="b">
        <v>0</v>
      </c>
      <c r="I85" s="84" t="b">
        <v>0</v>
      </c>
      <c r="J85" s="84" t="b">
        <v>0</v>
      </c>
      <c r="K85" s="84" t="b">
        <v>0</v>
      </c>
      <c r="L85" s="84" t="b">
        <v>0</v>
      </c>
    </row>
    <row r="86" spans="1:12" ht="15">
      <c r="A86" s="85" t="s">
        <v>8153</v>
      </c>
      <c r="B86" s="84" t="s">
        <v>8154</v>
      </c>
      <c r="C86" s="84">
        <v>2</v>
      </c>
      <c r="D86" s="95">
        <v>0.007302648455032462</v>
      </c>
      <c r="E86" s="95">
        <v>2.1687920203141817</v>
      </c>
      <c r="F86" s="84" t="s">
        <v>289</v>
      </c>
      <c r="G86" s="84" t="b">
        <v>0</v>
      </c>
      <c r="H86" s="84" t="b">
        <v>0</v>
      </c>
      <c r="I86" s="84" t="b">
        <v>0</v>
      </c>
      <c r="J86" s="84" t="b">
        <v>0</v>
      </c>
      <c r="K86" s="84" t="b">
        <v>0</v>
      </c>
      <c r="L86" s="84" t="b">
        <v>0</v>
      </c>
    </row>
    <row r="87" spans="1:12" ht="15">
      <c r="A87" s="85" t="s">
        <v>8154</v>
      </c>
      <c r="B87" s="84" t="s">
        <v>8155</v>
      </c>
      <c r="C87" s="84">
        <v>2</v>
      </c>
      <c r="D87" s="95">
        <v>0.007302648455032462</v>
      </c>
      <c r="E87" s="95">
        <v>2.1687920203141817</v>
      </c>
      <c r="F87" s="84" t="s">
        <v>289</v>
      </c>
      <c r="G87" s="84" t="b">
        <v>0</v>
      </c>
      <c r="H87" s="84" t="b">
        <v>0</v>
      </c>
      <c r="I87" s="84" t="b">
        <v>0</v>
      </c>
      <c r="J87" s="84" t="b">
        <v>0</v>
      </c>
      <c r="K87" s="84" t="b">
        <v>0</v>
      </c>
      <c r="L87" s="84" t="b">
        <v>0</v>
      </c>
    </row>
    <row r="88" spans="1:12" ht="15">
      <c r="A88" s="85" t="s">
        <v>8156</v>
      </c>
      <c r="B88" s="84" t="s">
        <v>8157</v>
      </c>
      <c r="C88" s="84">
        <v>2</v>
      </c>
      <c r="D88" s="95">
        <v>0.007302648455032462</v>
      </c>
      <c r="E88" s="95">
        <v>2.1687920203141817</v>
      </c>
      <c r="F88" s="84" t="s">
        <v>289</v>
      </c>
      <c r="G88" s="84" t="b">
        <v>0</v>
      </c>
      <c r="H88" s="84" t="b">
        <v>0</v>
      </c>
      <c r="I88" s="84" t="b">
        <v>0</v>
      </c>
      <c r="J88" s="84" t="b">
        <v>0</v>
      </c>
      <c r="K88" s="84" t="b">
        <v>0</v>
      </c>
      <c r="L88" s="84" t="b">
        <v>0</v>
      </c>
    </row>
    <row r="89" spans="1:12" ht="15">
      <c r="A89" s="85" t="s">
        <v>8157</v>
      </c>
      <c r="B89" s="84" t="s">
        <v>8131</v>
      </c>
      <c r="C89" s="84">
        <v>2</v>
      </c>
      <c r="D89" s="95">
        <v>0.007302648455032462</v>
      </c>
      <c r="E89" s="95">
        <v>1.1687920203141817</v>
      </c>
      <c r="F89" s="84" t="s">
        <v>289</v>
      </c>
      <c r="G89" s="84" t="b">
        <v>0</v>
      </c>
      <c r="H89" s="84" t="b">
        <v>0</v>
      </c>
      <c r="I89" s="84" t="b">
        <v>0</v>
      </c>
      <c r="J89" s="84" t="b">
        <v>0</v>
      </c>
      <c r="K89" s="84" t="b">
        <v>0</v>
      </c>
      <c r="L89" s="84" t="b">
        <v>0</v>
      </c>
    </row>
    <row r="90" spans="1:12" ht="15">
      <c r="A90" s="85" t="s">
        <v>8131</v>
      </c>
      <c r="B90" s="84" t="s">
        <v>7839</v>
      </c>
      <c r="C90" s="84">
        <v>2</v>
      </c>
      <c r="D90" s="95">
        <v>0.007302648455032462</v>
      </c>
      <c r="E90" s="95">
        <v>1.1687920203141817</v>
      </c>
      <c r="F90" s="84" t="s">
        <v>289</v>
      </c>
      <c r="G90" s="84" t="b">
        <v>0</v>
      </c>
      <c r="H90" s="84" t="b">
        <v>0</v>
      </c>
      <c r="I90" s="84" t="b">
        <v>0</v>
      </c>
      <c r="J90" s="84" t="b">
        <v>0</v>
      </c>
      <c r="K90" s="84" t="b">
        <v>0</v>
      </c>
      <c r="L90" s="84" t="b">
        <v>0</v>
      </c>
    </row>
    <row r="91" spans="1:12" ht="15">
      <c r="A91" s="85" t="s">
        <v>7839</v>
      </c>
      <c r="B91" s="84" t="s">
        <v>7841</v>
      </c>
      <c r="C91" s="84">
        <v>2</v>
      </c>
      <c r="D91" s="95">
        <v>0.007302648455032462</v>
      </c>
      <c r="E91" s="95">
        <v>2.1687920203141817</v>
      </c>
      <c r="F91" s="84" t="s">
        <v>289</v>
      </c>
      <c r="G91" s="84" t="b">
        <v>0</v>
      </c>
      <c r="H91" s="84" t="b">
        <v>0</v>
      </c>
      <c r="I91" s="84" t="b">
        <v>0</v>
      </c>
      <c r="J91" s="84" t="b">
        <v>0</v>
      </c>
      <c r="K91" s="84" t="b">
        <v>0</v>
      </c>
      <c r="L91" s="84" t="b">
        <v>0</v>
      </c>
    </row>
    <row r="92" spans="1:12" ht="15">
      <c r="A92" s="85" t="s">
        <v>7841</v>
      </c>
      <c r="B92" s="84" t="s">
        <v>8149</v>
      </c>
      <c r="C92" s="84">
        <v>2</v>
      </c>
      <c r="D92" s="95">
        <v>0.007302648455032462</v>
      </c>
      <c r="E92" s="95">
        <v>1.9927007612585006</v>
      </c>
      <c r="F92" s="84" t="s">
        <v>289</v>
      </c>
      <c r="G92" s="84" t="b">
        <v>0</v>
      </c>
      <c r="H92" s="84" t="b">
        <v>0</v>
      </c>
      <c r="I92" s="84" t="b">
        <v>0</v>
      </c>
      <c r="J92" s="84" t="b">
        <v>0</v>
      </c>
      <c r="K92" s="84" t="b">
        <v>0</v>
      </c>
      <c r="L92" s="84" t="b">
        <v>0</v>
      </c>
    </row>
    <row r="93" spans="1:12" ht="15">
      <c r="A93" s="85" t="s">
        <v>7832</v>
      </c>
      <c r="B93" s="84" t="s">
        <v>7872</v>
      </c>
      <c r="C93" s="84">
        <v>18</v>
      </c>
      <c r="D93" s="95">
        <v>0</v>
      </c>
      <c r="E93" s="95">
        <v>1.0606978403536116</v>
      </c>
      <c r="F93" s="84" t="s">
        <v>290</v>
      </c>
      <c r="G93" s="84" t="b">
        <v>0</v>
      </c>
      <c r="H93" s="84" t="b">
        <v>0</v>
      </c>
      <c r="I93" s="84" t="b">
        <v>0</v>
      </c>
      <c r="J93" s="84" t="b">
        <v>0</v>
      </c>
      <c r="K93" s="84" t="b">
        <v>0</v>
      </c>
      <c r="L93" s="84" t="b">
        <v>0</v>
      </c>
    </row>
    <row r="94" spans="1:12" ht="15">
      <c r="A94" s="85" t="s">
        <v>7872</v>
      </c>
      <c r="B94" s="84" t="s">
        <v>7863</v>
      </c>
      <c r="C94" s="84">
        <v>18</v>
      </c>
      <c r="D94" s="95">
        <v>0</v>
      </c>
      <c r="E94" s="95">
        <v>1.0606978403536116</v>
      </c>
      <c r="F94" s="84" t="s">
        <v>290</v>
      </c>
      <c r="G94" s="84" t="b">
        <v>0</v>
      </c>
      <c r="H94" s="84" t="b">
        <v>0</v>
      </c>
      <c r="I94" s="84" t="b">
        <v>0</v>
      </c>
      <c r="J94" s="84" t="b">
        <v>0</v>
      </c>
      <c r="K94" s="84" t="b">
        <v>0</v>
      </c>
      <c r="L94" s="84" t="b">
        <v>0</v>
      </c>
    </row>
    <row r="95" spans="1:12" ht="15">
      <c r="A95" s="85" t="s">
        <v>7863</v>
      </c>
      <c r="B95" s="84" t="s">
        <v>7872</v>
      </c>
      <c r="C95" s="84">
        <v>18</v>
      </c>
      <c r="D95" s="95">
        <v>0</v>
      </c>
      <c r="E95" s="95">
        <v>1.0606978403536116</v>
      </c>
      <c r="F95" s="84" t="s">
        <v>290</v>
      </c>
      <c r="G95" s="84" t="b">
        <v>0</v>
      </c>
      <c r="H95" s="84" t="b">
        <v>0</v>
      </c>
      <c r="I95" s="84" t="b">
        <v>0</v>
      </c>
      <c r="J95" s="84" t="b">
        <v>0</v>
      </c>
      <c r="K95" s="84" t="b">
        <v>0</v>
      </c>
      <c r="L95" s="84" t="b">
        <v>0</v>
      </c>
    </row>
    <row r="96" spans="1:12" ht="15">
      <c r="A96" s="85" t="s">
        <v>7872</v>
      </c>
      <c r="B96" s="84" t="s">
        <v>7792</v>
      </c>
      <c r="C96" s="84">
        <v>18</v>
      </c>
      <c r="D96" s="95">
        <v>0</v>
      </c>
      <c r="E96" s="95">
        <v>1.0606978403536116</v>
      </c>
      <c r="F96" s="84" t="s">
        <v>290</v>
      </c>
      <c r="G96" s="84" t="b">
        <v>0</v>
      </c>
      <c r="H96" s="84" t="b">
        <v>0</v>
      </c>
      <c r="I96" s="84" t="b">
        <v>0</v>
      </c>
      <c r="J96" s="84" t="b">
        <v>0</v>
      </c>
      <c r="K96" s="84" t="b">
        <v>0</v>
      </c>
      <c r="L96" s="84" t="b">
        <v>0</v>
      </c>
    </row>
    <row r="97" spans="1:12" ht="15">
      <c r="A97" s="85" t="s">
        <v>7792</v>
      </c>
      <c r="B97" s="84" t="s">
        <v>7794</v>
      </c>
      <c r="C97" s="84">
        <v>18</v>
      </c>
      <c r="D97" s="95">
        <v>0</v>
      </c>
      <c r="E97" s="95">
        <v>1.3617278360175928</v>
      </c>
      <c r="F97" s="84" t="s">
        <v>290</v>
      </c>
      <c r="G97" s="84" t="b">
        <v>0</v>
      </c>
      <c r="H97" s="84" t="b">
        <v>0</v>
      </c>
      <c r="I97" s="84" t="b">
        <v>0</v>
      </c>
      <c r="J97" s="84" t="b">
        <v>0</v>
      </c>
      <c r="K97" s="84" t="b">
        <v>0</v>
      </c>
      <c r="L97" s="84" t="b">
        <v>0</v>
      </c>
    </row>
    <row r="98" spans="1:12" ht="15">
      <c r="A98" s="85" t="s">
        <v>7794</v>
      </c>
      <c r="B98" s="84" t="s">
        <v>8136</v>
      </c>
      <c r="C98" s="84">
        <v>18</v>
      </c>
      <c r="D98" s="95">
        <v>0</v>
      </c>
      <c r="E98" s="95">
        <v>1.3617278360175928</v>
      </c>
      <c r="F98" s="84" t="s">
        <v>290</v>
      </c>
      <c r="G98" s="84" t="b">
        <v>0</v>
      </c>
      <c r="H98" s="84" t="b">
        <v>0</v>
      </c>
      <c r="I98" s="84" t="b">
        <v>0</v>
      </c>
      <c r="J98" s="84" t="b">
        <v>0</v>
      </c>
      <c r="K98" s="84" t="b">
        <v>0</v>
      </c>
      <c r="L98" s="84" t="b">
        <v>0</v>
      </c>
    </row>
    <row r="99" spans="1:12" ht="15">
      <c r="A99" s="85" t="s">
        <v>8136</v>
      </c>
      <c r="B99" s="84" t="s">
        <v>8137</v>
      </c>
      <c r="C99" s="84">
        <v>18</v>
      </c>
      <c r="D99" s="95">
        <v>0</v>
      </c>
      <c r="E99" s="95">
        <v>1.3617278360175928</v>
      </c>
      <c r="F99" s="84" t="s">
        <v>290</v>
      </c>
      <c r="G99" s="84" t="b">
        <v>0</v>
      </c>
      <c r="H99" s="84" t="b">
        <v>0</v>
      </c>
      <c r="I99" s="84" t="b">
        <v>0</v>
      </c>
      <c r="J99" s="84" t="b">
        <v>0</v>
      </c>
      <c r="K99" s="84" t="b">
        <v>0</v>
      </c>
      <c r="L99" s="84" t="b">
        <v>0</v>
      </c>
    </row>
    <row r="100" spans="1:12" ht="15">
      <c r="A100" s="85" t="s">
        <v>8137</v>
      </c>
      <c r="B100" s="84" t="s">
        <v>8129</v>
      </c>
      <c r="C100" s="84">
        <v>18</v>
      </c>
      <c r="D100" s="95">
        <v>0</v>
      </c>
      <c r="E100" s="95">
        <v>1.3617278360175928</v>
      </c>
      <c r="F100" s="84" t="s">
        <v>290</v>
      </c>
      <c r="G100" s="84" t="b">
        <v>0</v>
      </c>
      <c r="H100" s="84" t="b">
        <v>0</v>
      </c>
      <c r="I100" s="84" t="b">
        <v>0</v>
      </c>
      <c r="J100" s="84" t="b">
        <v>0</v>
      </c>
      <c r="K100" s="84" t="b">
        <v>0</v>
      </c>
      <c r="L100" s="84" t="b">
        <v>0</v>
      </c>
    </row>
    <row r="101" spans="1:12" ht="15">
      <c r="A101" s="85" t="s">
        <v>8129</v>
      </c>
      <c r="B101" s="84" t="s">
        <v>7796</v>
      </c>
      <c r="C101" s="84">
        <v>18</v>
      </c>
      <c r="D101" s="95">
        <v>0</v>
      </c>
      <c r="E101" s="95">
        <v>1.3617278360175928</v>
      </c>
      <c r="F101" s="84" t="s">
        <v>290</v>
      </c>
      <c r="G101" s="84" t="b">
        <v>0</v>
      </c>
      <c r="H101" s="84" t="b">
        <v>0</v>
      </c>
      <c r="I101" s="84" t="b">
        <v>0</v>
      </c>
      <c r="J101" s="84" t="b">
        <v>0</v>
      </c>
      <c r="K101" s="84" t="b">
        <v>0</v>
      </c>
      <c r="L101" s="84" t="b">
        <v>0</v>
      </c>
    </row>
    <row r="102" spans="1:12" ht="15">
      <c r="A102" s="85" t="s">
        <v>7796</v>
      </c>
      <c r="B102" s="84" t="s">
        <v>7793</v>
      </c>
      <c r="C102" s="84">
        <v>18</v>
      </c>
      <c r="D102" s="95">
        <v>0</v>
      </c>
      <c r="E102" s="95">
        <v>1.3617278360175928</v>
      </c>
      <c r="F102" s="84" t="s">
        <v>290</v>
      </c>
      <c r="G102" s="84" t="b">
        <v>0</v>
      </c>
      <c r="H102" s="84" t="b">
        <v>0</v>
      </c>
      <c r="I102" s="84" t="b">
        <v>0</v>
      </c>
      <c r="J102" s="84" t="b">
        <v>0</v>
      </c>
      <c r="K102" s="84" t="b">
        <v>0</v>
      </c>
      <c r="L102" s="84" t="b">
        <v>0</v>
      </c>
    </row>
    <row r="103" spans="1:12" ht="15">
      <c r="A103" s="85" t="s">
        <v>7793</v>
      </c>
      <c r="B103" s="84" t="s">
        <v>7789</v>
      </c>
      <c r="C103" s="84">
        <v>18</v>
      </c>
      <c r="D103" s="95">
        <v>0</v>
      </c>
      <c r="E103" s="95">
        <v>1.3617278360175928</v>
      </c>
      <c r="F103" s="84" t="s">
        <v>290</v>
      </c>
      <c r="G103" s="84" t="b">
        <v>0</v>
      </c>
      <c r="H103" s="84" t="b">
        <v>0</v>
      </c>
      <c r="I103" s="84" t="b">
        <v>0</v>
      </c>
      <c r="J103" s="84" t="b">
        <v>0</v>
      </c>
      <c r="K103" s="84" t="b">
        <v>0</v>
      </c>
      <c r="L103" s="84" t="b">
        <v>0</v>
      </c>
    </row>
    <row r="104" spans="1:12" ht="15">
      <c r="A104" s="85" t="s">
        <v>7789</v>
      </c>
      <c r="B104" s="84" t="s">
        <v>7749</v>
      </c>
      <c r="C104" s="84">
        <v>18</v>
      </c>
      <c r="D104" s="95">
        <v>0</v>
      </c>
      <c r="E104" s="95">
        <v>1.3617278360175928</v>
      </c>
      <c r="F104" s="84" t="s">
        <v>290</v>
      </c>
      <c r="G104" s="84" t="b">
        <v>0</v>
      </c>
      <c r="H104" s="84" t="b">
        <v>0</v>
      </c>
      <c r="I104" s="84" t="b">
        <v>0</v>
      </c>
      <c r="J104" s="84" t="b">
        <v>0</v>
      </c>
      <c r="K104" s="84" t="b">
        <v>0</v>
      </c>
      <c r="L104" s="84" t="b">
        <v>0</v>
      </c>
    </row>
    <row r="105" spans="1:12" ht="15">
      <c r="A105" s="85" t="s">
        <v>7749</v>
      </c>
      <c r="B105" s="84" t="s">
        <v>7791</v>
      </c>
      <c r="C105" s="84">
        <v>18</v>
      </c>
      <c r="D105" s="95">
        <v>0</v>
      </c>
      <c r="E105" s="95">
        <v>1.0606978403536116</v>
      </c>
      <c r="F105" s="84" t="s">
        <v>290</v>
      </c>
      <c r="G105" s="84" t="b">
        <v>0</v>
      </c>
      <c r="H105" s="84" t="b">
        <v>0</v>
      </c>
      <c r="I105" s="84" t="b">
        <v>0</v>
      </c>
      <c r="J105" s="84" t="b">
        <v>0</v>
      </c>
      <c r="K105" s="84" t="b">
        <v>0</v>
      </c>
      <c r="L105" s="84" t="b">
        <v>0</v>
      </c>
    </row>
    <row r="106" spans="1:12" ht="15">
      <c r="A106" s="85" t="s">
        <v>7791</v>
      </c>
      <c r="B106" s="84" t="s">
        <v>7790</v>
      </c>
      <c r="C106" s="84">
        <v>18</v>
      </c>
      <c r="D106" s="95">
        <v>0</v>
      </c>
      <c r="E106" s="95">
        <v>1.0606978403536116</v>
      </c>
      <c r="F106" s="84" t="s">
        <v>290</v>
      </c>
      <c r="G106" s="84" t="b">
        <v>0</v>
      </c>
      <c r="H106" s="84" t="b">
        <v>0</v>
      </c>
      <c r="I106" s="84" t="b">
        <v>0</v>
      </c>
      <c r="J106" s="84" t="b">
        <v>0</v>
      </c>
      <c r="K106" s="84" t="b">
        <v>0</v>
      </c>
      <c r="L106" s="84" t="b">
        <v>0</v>
      </c>
    </row>
    <row r="107" spans="1:12" ht="15">
      <c r="A107" s="85" t="s">
        <v>7790</v>
      </c>
      <c r="B107" s="84" t="s">
        <v>7791</v>
      </c>
      <c r="C107" s="84">
        <v>18</v>
      </c>
      <c r="D107" s="95">
        <v>0</v>
      </c>
      <c r="E107" s="95">
        <v>1.0606978403536116</v>
      </c>
      <c r="F107" s="84" t="s">
        <v>290</v>
      </c>
      <c r="G107" s="84" t="b">
        <v>0</v>
      </c>
      <c r="H107" s="84" t="b">
        <v>0</v>
      </c>
      <c r="I107" s="84" t="b">
        <v>0</v>
      </c>
      <c r="J107" s="84" t="b">
        <v>0</v>
      </c>
      <c r="K107" s="84" t="b">
        <v>0</v>
      </c>
      <c r="L107" s="84" t="b">
        <v>0</v>
      </c>
    </row>
    <row r="108" spans="1:12" ht="15">
      <c r="A108" s="85" t="s">
        <v>7791</v>
      </c>
      <c r="B108" s="84" t="s">
        <v>7795</v>
      </c>
      <c r="C108" s="84">
        <v>18</v>
      </c>
      <c r="D108" s="95">
        <v>0</v>
      </c>
      <c r="E108" s="95">
        <v>1.0606978403536116</v>
      </c>
      <c r="F108" s="84" t="s">
        <v>290</v>
      </c>
      <c r="G108" s="84" t="b">
        <v>0</v>
      </c>
      <c r="H108" s="84" t="b">
        <v>0</v>
      </c>
      <c r="I108" s="84" t="b">
        <v>0</v>
      </c>
      <c r="J108" s="84" t="b">
        <v>0</v>
      </c>
      <c r="K108" s="84" t="b">
        <v>0</v>
      </c>
      <c r="L108" s="84" t="b">
        <v>0</v>
      </c>
    </row>
    <row r="109" spans="1:12" ht="15">
      <c r="A109" s="85" t="s">
        <v>7795</v>
      </c>
      <c r="B109" s="84" t="s">
        <v>8138</v>
      </c>
      <c r="C109" s="84">
        <v>18</v>
      </c>
      <c r="D109" s="95">
        <v>0</v>
      </c>
      <c r="E109" s="95">
        <v>1.3617278360175928</v>
      </c>
      <c r="F109" s="84" t="s">
        <v>290</v>
      </c>
      <c r="G109" s="84" t="b">
        <v>0</v>
      </c>
      <c r="H109" s="84" t="b">
        <v>0</v>
      </c>
      <c r="I109" s="84" t="b">
        <v>0</v>
      </c>
      <c r="J109" s="84" t="b">
        <v>0</v>
      </c>
      <c r="K109" s="84" t="b">
        <v>0</v>
      </c>
      <c r="L109" s="84" t="b">
        <v>0</v>
      </c>
    </row>
    <row r="110" spans="1:12" ht="15">
      <c r="A110" s="85" t="s">
        <v>8138</v>
      </c>
      <c r="B110" s="84" t="s">
        <v>8139</v>
      </c>
      <c r="C110" s="84">
        <v>18</v>
      </c>
      <c r="D110" s="95">
        <v>0</v>
      </c>
      <c r="E110" s="95">
        <v>1.3617278360175928</v>
      </c>
      <c r="F110" s="84" t="s">
        <v>290</v>
      </c>
      <c r="G110" s="84" t="b">
        <v>0</v>
      </c>
      <c r="H110" s="84" t="b">
        <v>0</v>
      </c>
      <c r="I110" s="84" t="b">
        <v>0</v>
      </c>
      <c r="J110" s="84" t="b">
        <v>0</v>
      </c>
      <c r="K110" s="84" t="b">
        <v>0</v>
      </c>
      <c r="L110" s="84" t="b">
        <v>0</v>
      </c>
    </row>
    <row r="111" spans="1:12" ht="15">
      <c r="A111" s="85" t="s">
        <v>8139</v>
      </c>
      <c r="B111" s="84" t="s">
        <v>8140</v>
      </c>
      <c r="C111" s="84">
        <v>18</v>
      </c>
      <c r="D111" s="95">
        <v>0</v>
      </c>
      <c r="E111" s="95">
        <v>1.3617278360175928</v>
      </c>
      <c r="F111" s="84" t="s">
        <v>290</v>
      </c>
      <c r="G111" s="84" t="b">
        <v>0</v>
      </c>
      <c r="H111" s="84" t="b">
        <v>0</v>
      </c>
      <c r="I111" s="84" t="b">
        <v>0</v>
      </c>
      <c r="J111" s="84" t="b">
        <v>0</v>
      </c>
      <c r="K111" s="84" t="b">
        <v>0</v>
      </c>
      <c r="L111" s="84" t="b">
        <v>0</v>
      </c>
    </row>
    <row r="112" spans="1:12" ht="15">
      <c r="A112" s="85" t="s">
        <v>8140</v>
      </c>
      <c r="B112" s="84" t="s">
        <v>7871</v>
      </c>
      <c r="C112" s="84">
        <v>18</v>
      </c>
      <c r="D112" s="95">
        <v>0</v>
      </c>
      <c r="E112" s="95">
        <v>1.3617278360175928</v>
      </c>
      <c r="F112" s="84" t="s">
        <v>290</v>
      </c>
      <c r="G112" s="84" t="b">
        <v>0</v>
      </c>
      <c r="H112" s="84" t="b">
        <v>0</v>
      </c>
      <c r="I112" s="84" t="b">
        <v>0</v>
      </c>
      <c r="J112" s="84" t="b">
        <v>0</v>
      </c>
      <c r="K112" s="84" t="b">
        <v>0</v>
      </c>
      <c r="L112" s="84" t="b">
        <v>0</v>
      </c>
    </row>
    <row r="113" spans="1:12" ht="15">
      <c r="A113" s="85" t="s">
        <v>7871</v>
      </c>
      <c r="B113" s="84" t="s">
        <v>7870</v>
      </c>
      <c r="C113" s="84">
        <v>18</v>
      </c>
      <c r="D113" s="95">
        <v>0</v>
      </c>
      <c r="E113" s="95">
        <v>1.3617278360175928</v>
      </c>
      <c r="F113" s="84" t="s">
        <v>290</v>
      </c>
      <c r="G113" s="84" t="b">
        <v>0</v>
      </c>
      <c r="H113" s="84" t="b">
        <v>0</v>
      </c>
      <c r="I113" s="84" t="b">
        <v>0</v>
      </c>
      <c r="J113" s="84" t="b">
        <v>0</v>
      </c>
      <c r="K113" s="84" t="b">
        <v>0</v>
      </c>
      <c r="L113" s="84" t="b">
        <v>0</v>
      </c>
    </row>
    <row r="114" spans="1:12" ht="15">
      <c r="A114" s="85" t="s">
        <v>7870</v>
      </c>
      <c r="B114" s="84" t="s">
        <v>7869</v>
      </c>
      <c r="C114" s="84">
        <v>18</v>
      </c>
      <c r="D114" s="95">
        <v>0</v>
      </c>
      <c r="E114" s="95">
        <v>1.3617278360175928</v>
      </c>
      <c r="F114" s="84" t="s">
        <v>290</v>
      </c>
      <c r="G114" s="84" t="b">
        <v>0</v>
      </c>
      <c r="H114" s="84" t="b">
        <v>0</v>
      </c>
      <c r="I114" s="84" t="b">
        <v>0</v>
      </c>
      <c r="J114" s="84" t="b">
        <v>0</v>
      </c>
      <c r="K114" s="84" t="b">
        <v>0</v>
      </c>
      <c r="L114" s="84" t="b">
        <v>0</v>
      </c>
    </row>
    <row r="115" spans="1:12" ht="15">
      <c r="A115" s="85" t="s">
        <v>7869</v>
      </c>
      <c r="B115" s="84" t="s">
        <v>8141</v>
      </c>
      <c r="C115" s="84">
        <v>18</v>
      </c>
      <c r="D115" s="95">
        <v>0</v>
      </c>
      <c r="E115" s="95">
        <v>1.3617278360175928</v>
      </c>
      <c r="F115" s="84" t="s">
        <v>290</v>
      </c>
      <c r="G115" s="84" t="b">
        <v>0</v>
      </c>
      <c r="H115" s="84" t="b">
        <v>0</v>
      </c>
      <c r="I115" s="84" t="b">
        <v>0</v>
      </c>
      <c r="J115" s="84" t="b">
        <v>0</v>
      </c>
      <c r="K115" s="84" t="b">
        <v>0</v>
      </c>
      <c r="L11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AF805D4-177A-4493-876A-F247CDD1695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2021-07-21T06:07:53Z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