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<sst xmlns="http://schemas.openxmlformats.org/spreadsheetml/2006/main" count="598" uniqueCount="345">
  <si>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</si>
  <si>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</si>
  <si>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</si>
  <si>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</si>
  <si>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</si>
  <si>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</si>
  <si>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</si>
  <si>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</si>
  <si>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</si>
  <si>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</si>
  <si>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</si>
  <si>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</si>
  <si>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</si>
  <si>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</si>
  <si>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</si>
  <si>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</si>
  <si>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</si>
  <si>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</si>
  <si>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</si>
  <si>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</si>
  <si>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</si>
  <si>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</si>
  <si>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</si>
  <si>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</si>
  <si>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</si>
  <si>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</si>
  <si>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</si>
  <si>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</si>
  <si>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</si>
  <si>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</si>
  <si>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</si>
  <si>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</si>
  <si>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</si>
  <si>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</si>
  <si>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</si>
  <si>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</si>
  <si>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</si>
  <si>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</si>
  <si>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</si>
  <si>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</si>
  <si>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</si>
  <si>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</si>
  <si>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</si>
  <si>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</si>
  <si>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</si>
  <si>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</si>
  <si>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</si>
  <si>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</si>
  <si>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</si>
  <si>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</si>
  <si>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</si>
  <si>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</si>
  <si>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</si>
  <si>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</si>
  <si>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</si>
  <si>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</si>
  <si>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</si>
  <si>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</si>
  <si>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</si>
  <si>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</si>
  <si>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</si>
  <si>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</si>
  <si>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</si>
  <si>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</si>
  <si>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</si>
  <si>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</si>
  <si>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</si>
  <si>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</si>
  <si>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</si>
  <si>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</si>
  <si>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</si>
  <si>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</si>
  <si>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</si>
  <si>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</si>
  <si>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</si>
  <si>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</si>
  <si>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</si>
  <si>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</si>
  <si>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</si>
  <si>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</si>
  <si>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</si>
  <si>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</si>
  <si>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</si>
  <si>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</si>
  <si>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</si>
  <si>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</si>
  <si>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</si>
  <si>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</si>
  <si>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</si>
  <si>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</si>
  <si>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</si>
  <si>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</si>
  <si>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</si>
  <si>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</si>
  <si>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</si>
  <si>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</si>
  <si>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</si>
  <si>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</si>
  <si>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</si>
  <si>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</si>
  <si>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</si>
  <si>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</si>
  <si>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</si>
  <si>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</si>
  <si>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</si>
  <si>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</si>
  <si>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</si>
  <si>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</si>
  <si>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</si>
  <si>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</si>
  <si>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</si>
  <si>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</si>
  <si>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</si>
  <si>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</si>
  <si>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</si>
  <si>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</si>
  <si>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</si>
  <si>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</si>
  <si>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</si>
  <si>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</si>
  <si>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</si>
  <si>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</si>
  <si>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</si>
  <si>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</si>
  <si>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</si>
  <si>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</si>
  <si>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</si>
  <si>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</si>
  <si>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</si>
  <si>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</si>
  <si>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</si>
  <si>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</si>
  <si>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</si>
  <si>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</si>
  <si>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</si>
  <si>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</si>
  <si>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</si>
  <si>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</si>
  <si>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</si>
  <si>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</si>
  <si>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</si>
  <si>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</si>
  <si>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</si>
  <si>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</si>
  <si>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</si>
  <si>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</si>
  <si>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</si>
  <si>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</si>
  <si>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</si>
  <si>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</si>
  <si>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</si>
  <si>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</si>
  <si>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</si>
  <si>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</si>
  <si>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</si>
  <si>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</si>
  <si>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</si>
  <si>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</si>
  <si>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</si>
  <si>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</si>
  <si>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</si>
  <si>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</si>
  <si>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</si>
  <si>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</si>
  <si>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</si>
  <si>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</si>
  <si>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</si>
  <si>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</si>
  <si>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</si>
  <si>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</si>
  <si>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</si>
  <si>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</si>
  <si>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</si>
  <si>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</si>
  <si>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</si>
  <si>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</si>
  <si>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</si>
  <si>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</si>
  <si>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</si>
  <si>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</si>
  <si>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</si>
  <si>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</si>
  <si>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</si>
  <si>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</si>
  <si>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</si>
  <si>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</si>
  <si>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</si>
  <si>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</si>
  <si>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</si>
  <si>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</si>
  <si>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</si>
  <si>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</si>
  <si>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</si>
  <si>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</si>
  <si>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</si>
  <si>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</si>
  <si>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</si>
  <si>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</si>
  <si>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</si>
  <si>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</si>
  <si>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</si>
  <si>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</si>
  <si>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</si>
  <si>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</si>
  <si>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</si>
  <si>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</si>
  <si>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</si>
  <si>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</si>
  <si>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</si>
  <si>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</si>
  <si>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</si>
  <si>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</si>
  <si>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</si>
  <si>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</si>
  <si>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electriccaraust</t>
  </si>
  <si>
    <t>margaretagroth</t>
  </si>
  <si>
    <t>renew_economy</t>
  </si>
  <si>
    <t>solarcitizens</t>
  </si>
  <si>
    <t>auspol</t>
  </si>
  <si>
    <t>nordicinno</t>
  </si>
  <si>
    <t>Mentions</t>
  </si>
  <si>
    <t>CEP to build 150MW big battery at former Holden plant in South Australia https://t.co/nxWoeLos4M via @renew_economy #sustainableenergy #sustainableindustry #renewableenergy   #adelaide</t>
  </si>
  <si>
    <t>It can be done! Congrats to the Scotts. #renewableenergy #sustainableindustry @Auspol @solarcitizens https://t.co/YjyO83MvsL</t>
  </si>
  <si>
    <t>Today board meeting for @nordicinno  - looking forward to updates on new initiatives on #sustainableindustry #circulareconomy for a sustainable and competitive #Nordic</t>
  </si>
  <si>
    <t>com.au</t>
  </si>
  <si>
    <t>bbc.com</t>
  </si>
  <si>
    <t>sustainableenergy sustainableindustry renewableenergy adelaide</t>
  </si>
  <si>
    <t>renewableenergy sustainableindustry</t>
  </si>
  <si>
    <t>sustainableindustry circulareconomy nordic</t>
  </si>
  <si>
    <t>01:32:46</t>
  </si>
  <si>
    <t>22:51:00</t>
  </si>
  <si>
    <t>08:34:51</t>
  </si>
  <si>
    <t>1376708949118918657</t>
  </si>
  <si>
    <t>1377030629460742144</t>
  </si>
  <si>
    <t>1374278456863768579</t>
  </si>
  <si>
    <t/>
  </si>
  <si>
    <t>en</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</si>
  <si>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</si>
  <si>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</si>
  <si>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</si>
  <si>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</si>
  <si>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</si>
  <si>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</si>
  <si>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</si>
  <si>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</si>
  <si>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</si>
  <si>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</si>
  <si>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</si>
  <si>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</si>
  <si>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</si>
  <si>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</si>
  <si>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</si>
  <si>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</si>
  <si>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</si>
  <si>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</si>
  <si>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</si>
  <si>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</si>
  <si>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</si>
  <si>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</si>
  <si>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</si>
  <si>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</si>
  <si>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Nordic Innovation</t>
  </si>
  <si>
    <t>Electric Car Australia</t>
  </si>
  <si>
    <t>RenewEconomy</t>
  </si>
  <si>
    <t>Solar Citizens</t>
  </si>
  <si>
    <t>Auspol</t>
  </si>
  <si>
    <t>Margareta Groth</t>
  </si>
  <si>
    <t>248637894</t>
  </si>
  <si>
    <t>1323859355792388096</t>
  </si>
  <si>
    <t>456230845</t>
  </si>
  <si>
    <t>719639137</t>
  </si>
  <si>
    <t>62587400</t>
  </si>
  <si>
    <t>2179853022</t>
  </si>
  <si>
    <t>We connect people, businesses and organizations for a sustainable future. Tweets by @magnusbuer, @harlung and @lenahenriksson.</t>
  </si>
  <si>
    <t>Welcome to Electric Car Australia! My names Greg and here I’ll share the real life experiences of buying and owning an Electric Car in Australia.</t>
  </si>
  <si>
    <t>Australia's only independent news and commentary on clean energy and climate change. Edited by @GilesParkinson</t>
  </si>
  <si>
    <t>An independent, community-based organisation bringing together millions of solar owners and supporters to grow and protect renewables in Australia.</t>
  </si>
  <si>
    <t>A view above the maddening crowd, Downunder. #auspol goes hard at it</t>
  </si>
  <si>
    <t>Head of Industrial Technologies Department at VINNOVA. Passionate about cooperation, research and always trying to do better. Follows outside my comfort zone.</t>
  </si>
  <si>
    <t>Brisbane</t>
  </si>
  <si>
    <t>Australia</t>
  </si>
  <si>
    <t>On The Road</t>
  </si>
  <si>
    <t>Stockholm, Sweden</t>
  </si>
  <si>
    <t>Open Twitter Page for This Person</t>
  </si>
  <si>
    <t xml:space="preserve">nordicinno
</t>
  </si>
  <si>
    <t>electriccaraust
It can be done! Congrats to the
Scotts. #renewableenergy #sustainableindustry
@Auspol @solarcitizens https://t.co/YjyO83MvsL</t>
  </si>
  <si>
    <t xml:space="preserve">renew_economy
</t>
  </si>
  <si>
    <t xml:space="preserve">solarcitizens
</t>
  </si>
  <si>
    <t xml:space="preserve">auspol
</t>
  </si>
  <si>
    <t>margaretagroth
Today board meeting for @nordicinno
- looking forward to updates on
new initiatives on #sustainableindustry
#circulareconomy for a sustainable
and competitive #Nordic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</si>
  <si>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</si>
  <si>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</si>
  <si>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</si>
  <si>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</si>
  <si>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</si>
  <si>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</si>
  <si>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</si>
  <si>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</si>
  <si>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</si>
  <si>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</si>
  <si>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</si>
  <si>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</si>
  <si>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</si>
  <si>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</si>
  <si>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</si>
  <si>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</si>
  <si>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</si>
  <si>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</si>
  <si>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</si>
  <si>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</si>
  <si>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</si>
  <si>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</si>
  <si>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</si>
  <si>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</si>
  <si>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</si>
  <si>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</si>
  <si>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</si>
  <si>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</si>
  <si>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</si>
  <si>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</si>
  <si>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</si>
  <si>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</si>
  <si>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</si>
  <si>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</si>
  <si>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</si>
  <si>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</si>
  <si>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</si>
  <si>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</si>
  <si>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</si>
  <si>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</si>
  <si>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</si>
  <si>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</si>
  <si>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</si>
  <si>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</si>
  <si>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</si>
  <si>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Top URLs in Tweet</t>
  </si>
  <si>
    <t>https://www.bbc.com/news/amp/uk-scotland-56530424?__twitter_impression=true https://reneweconomy.com.au/cep-to-build-150mw-big-battery-at-former-holden-plant-in-south-australia/</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</si>
  <si>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</si>
  <si>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</si>
  <si>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</si>
  <si>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</si>
  <si>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</si>
  <si>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</si>
  <si>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GraphSource░GraphServerTwitterSearch▓GraphTerm░#sustainableindustry▓ImportDescription░The graph represents a network of 6 Twitter users whose tweets in the requested range contained "#sustainableindustry", or who were replied to or mentioned in those tweets.  The network was obtained from the NodeXL Graph Server on Thursday, 08 April 2021 at 01:33 UTC.
The requested start date was Tuesday, 06 April 2021 at 00:01 UTC and the maximum number of days (going backward) was 14.
The maximum number of tweets collected was 7,500.
The tweets in the network were tweeted over the 7-day, 14-hour, 16-minute period from Tuesday, 23 March 2021 at 08:34 UTC to Tuesday, 30 March 2021 at 22:51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</si>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</sst>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255445"/>
        <c:axId val="3081278"/>
      </c:barChart>
      <c:catAx>
        <c:axId val="152554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81278"/>
        <c:crosses val="autoZero"/>
        <c:auto val="1"/>
        <c:lblOffset val="100"/>
        <c:noMultiLvlLbl val="0"/>
      </c:catAx>
      <c:valAx>
        <c:axId val="3081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55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3/23/2021 8:34</c:v>
                </c:pt>
                <c:pt idx="1">
                  <c:v>3/30/2021 1:32</c:v>
                </c:pt>
                <c:pt idx="2">
                  <c:v>3/30/2021 22:51</c:v>
                </c:pt>
              </c:strCache>
            </c:strRef>
          </c:cat>
          <c:val>
            <c:numRef>
              <c:f>'Time Series'!$B$26:$B$29</c:f>
              <c:numCache>
                <c:formatCode>General</c:formatCode>
                <c:ptCount val="3"/>
                <c:pt idx="0">
                  <c:v>1</c:v>
                </c:pt>
                <c:pt idx="1">
                  <c:v>1</c:v>
                </c:pt>
                <c:pt idx="2">
                  <c:v>2</c:v>
                </c:pt>
              </c:numCache>
            </c:numRef>
          </c:val>
        </c:ser>
        <c:axId val="4155263"/>
        <c:axId val="37397368"/>
      </c:barChart>
      <c:catAx>
        <c:axId val="4155263"/>
        <c:scaling>
          <c:orientation val="minMax"/>
        </c:scaling>
        <c:axPos val="b"/>
        <c:delete val="0"/>
        <c:numFmt formatCode="General" sourceLinked="1"/>
        <c:majorTickMark val="out"/>
        <c:minorTickMark val="none"/>
        <c:tickLblPos val="nextTo"/>
        <c:crossAx val="37397368"/>
        <c:crosses val="autoZero"/>
        <c:auto val="1"/>
        <c:lblOffset val="100"/>
        <c:noMultiLvlLbl val="0"/>
      </c:catAx>
      <c:valAx>
        <c:axId val="37397368"/>
        <c:scaling>
          <c:orientation val="minMax"/>
        </c:scaling>
        <c:axPos val="l"/>
        <c:majorGridlines/>
        <c:delete val="0"/>
        <c:numFmt formatCode="General" sourceLinked="1"/>
        <c:majorTickMark val="out"/>
        <c:minorTickMark val="none"/>
        <c:tickLblPos val="nextTo"/>
        <c:crossAx val="41552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731503"/>
        <c:axId val="48256936"/>
      </c:barChart>
      <c:catAx>
        <c:axId val="277315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256936"/>
        <c:crosses val="autoZero"/>
        <c:auto val="1"/>
        <c:lblOffset val="100"/>
        <c:noMultiLvlLbl val="0"/>
      </c:catAx>
      <c:valAx>
        <c:axId val="48256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31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659241"/>
        <c:axId val="16497714"/>
      </c:barChart>
      <c:catAx>
        <c:axId val="316592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497714"/>
        <c:crosses val="autoZero"/>
        <c:auto val="1"/>
        <c:lblOffset val="100"/>
        <c:noMultiLvlLbl val="0"/>
      </c:catAx>
      <c:valAx>
        <c:axId val="16497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59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261699"/>
        <c:axId val="61246428"/>
      </c:barChart>
      <c:catAx>
        <c:axId val="142616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246428"/>
        <c:crosses val="autoZero"/>
        <c:auto val="1"/>
        <c:lblOffset val="100"/>
        <c:noMultiLvlLbl val="0"/>
      </c:catAx>
      <c:valAx>
        <c:axId val="61246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61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346941"/>
        <c:axId val="62013606"/>
      </c:barChart>
      <c:catAx>
        <c:axId val="143469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013606"/>
        <c:crosses val="autoZero"/>
        <c:auto val="1"/>
        <c:lblOffset val="100"/>
        <c:noMultiLvlLbl val="0"/>
      </c:catAx>
      <c:valAx>
        <c:axId val="62013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469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251543"/>
        <c:axId val="57046160"/>
      </c:barChart>
      <c:catAx>
        <c:axId val="212515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046160"/>
        <c:crosses val="autoZero"/>
        <c:auto val="1"/>
        <c:lblOffset val="100"/>
        <c:noMultiLvlLbl val="0"/>
      </c:catAx>
      <c:valAx>
        <c:axId val="57046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51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653393"/>
        <c:axId val="57336218"/>
      </c:barChart>
      <c:catAx>
        <c:axId val="436533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336218"/>
        <c:crosses val="autoZero"/>
        <c:auto val="1"/>
        <c:lblOffset val="100"/>
        <c:noMultiLvlLbl val="0"/>
      </c:catAx>
      <c:valAx>
        <c:axId val="57336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53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263915"/>
        <c:axId val="13722052"/>
      </c:barChart>
      <c:catAx>
        <c:axId val="462639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722052"/>
        <c:crosses val="autoZero"/>
        <c:auto val="1"/>
        <c:lblOffset val="100"/>
        <c:noMultiLvlLbl val="0"/>
      </c:catAx>
      <c:valAx>
        <c:axId val="13722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63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389605"/>
        <c:axId val="37744398"/>
      </c:barChart>
      <c:catAx>
        <c:axId val="56389605"/>
        <c:scaling>
          <c:orientation val="minMax"/>
        </c:scaling>
        <c:axPos val="b"/>
        <c:delete val="1"/>
        <c:majorTickMark val="out"/>
        <c:minorTickMark val="none"/>
        <c:tickLblPos val="none"/>
        <c:crossAx val="37744398"/>
        <c:crosses val="autoZero"/>
        <c:auto val="1"/>
        <c:lblOffset val="100"/>
        <c:noMultiLvlLbl val="0"/>
      </c:catAx>
      <c:valAx>
        <c:axId val="37744398"/>
        <c:scaling>
          <c:orientation val="minMax"/>
        </c:scaling>
        <c:axPos val="l"/>
        <c:delete val="1"/>
        <c:majorTickMark val="out"/>
        <c:minorTickMark val="none"/>
        <c:tickLblPos val="none"/>
        <c:crossAx val="563896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E6"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sustainableindustry circulareconomy nordic"/>
        <s v="sustainableenergy sustainableindustry renewableenergy adelaide"/>
        <s v="renewableenergy sustainableindustr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1-03-23T08:34:51.000"/>
        <d v="2021-03-30T01:32:46.000"/>
        <d v="2021-03-30T22:51: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margaretagroth"/>
    <s v="nordicinno"/>
    <m/>
    <m/>
    <m/>
    <m/>
    <m/>
    <m/>
    <m/>
    <m/>
    <s v="No"/>
    <n v="3"/>
    <m/>
    <m/>
    <x v="0"/>
    <d v="2021-03-23T08:34:51.000"/>
    <s v="Today board meeting for @nordicinno  - looking forward to updates on new initiatives on #sustainableindustry #circulareconomy for a sustainable and competitive #Nordic"/>
    <m/>
    <m/>
    <x v="0"/>
    <m/>
    <s v="http://pbs.twimg.com/profile_images/378800000723068334/cc01fcf0e56bc6122a77ef0b9f9e250b_normal.jpeg"/>
    <x v="0"/>
    <d v="2021-03-23T00:00:00.000"/>
    <s v="08:34:51"/>
    <s v="https://twitter.com/#!/margaretagroth/status/1374278456863768579"/>
    <m/>
    <m/>
    <s v="1374278456863768579"/>
    <m/>
    <b v="0"/>
    <n v="13"/>
    <s v=""/>
    <b v="0"/>
    <s v="en"/>
    <m/>
    <s v=""/>
    <b v="0"/>
    <n v="0"/>
    <s v=""/>
    <s v="Twitter Web App"/>
    <b v="0"/>
    <s v="1374278456863768579"/>
    <s v="Tweet"/>
    <n v="0"/>
    <n v="0"/>
    <m/>
    <m/>
    <m/>
    <m/>
    <m/>
    <m/>
    <m/>
    <m/>
    <n v="1"/>
    <s v="2"/>
    <s v="2"/>
  </r>
  <r>
    <s v="electriccaraust"/>
    <s v="renew_economy"/>
    <m/>
    <m/>
    <m/>
    <m/>
    <m/>
    <m/>
    <m/>
    <m/>
    <s v="No"/>
    <n v="4"/>
    <m/>
    <m/>
    <x v="0"/>
    <d v="2021-03-30T01:32:46.000"/>
    <s v="CEP to build 150MW big battery at former Holden plant in South Australia https://t.co/nxWoeLos4M via @renew_economy #sustainableenergy #sustainableindustry #renewableenergy   #adelaide"/>
    <s v="https://reneweconomy.com.au/cep-to-build-150mw-big-battery-at-former-holden-plant-in-south-australia/"/>
    <s v="com.au"/>
    <x v="1"/>
    <m/>
    <s v="http://pbs.twimg.com/profile_images/1329948461433700352/tc5-iMrq_normal.jpg"/>
    <x v="1"/>
    <d v="2021-03-30T00:00:00.000"/>
    <s v="01:32:46"/>
    <s v="https://twitter.com/#!/electriccaraust/status/1376708949118918657"/>
    <m/>
    <m/>
    <s v="1376708949118918657"/>
    <m/>
    <b v="0"/>
    <n v="0"/>
    <s v=""/>
    <b v="0"/>
    <s v="en"/>
    <m/>
    <s v=""/>
    <b v="0"/>
    <n v="0"/>
    <s v=""/>
    <s v="Twitter for Android"/>
    <b v="0"/>
    <s v="1376708949118918657"/>
    <s v="Tweet"/>
    <n v="0"/>
    <n v="0"/>
    <m/>
    <m/>
    <m/>
    <m/>
    <m/>
    <m/>
    <m/>
    <m/>
    <n v="1"/>
    <s v="1"/>
    <s v="1"/>
  </r>
  <r>
    <s v="electriccaraust"/>
    <s v="solarcitizens"/>
    <m/>
    <m/>
    <m/>
    <m/>
    <m/>
    <m/>
    <m/>
    <m/>
    <s v="No"/>
    <n v="5"/>
    <m/>
    <m/>
    <x v="0"/>
    <d v="2021-03-30T22:51:00.000"/>
    <s v="It can be done! Congrats to the Scotts. #renewableenergy #sustainableindustry @Auspol @solarcitizens https://t.co/YjyO83MvsL"/>
    <s v="https://www.bbc.com/news/amp/uk-scotland-56530424?__twitter_impression=true"/>
    <s v="bbc.com"/>
    <x v="2"/>
    <m/>
    <s v="http://pbs.twimg.com/profile_images/1329948461433700352/tc5-iMrq_normal.jpg"/>
    <x v="2"/>
    <d v="2021-03-30T00:00:00.000"/>
    <s v="22:51:00"/>
    <s v="https://twitter.com/#!/electriccaraust/status/1377030629460742144"/>
    <m/>
    <m/>
    <s v="1377030629460742144"/>
    <m/>
    <b v="0"/>
    <n v="1"/>
    <s v=""/>
    <b v="0"/>
    <s v="en"/>
    <m/>
    <s v=""/>
    <b v="0"/>
    <n v="0"/>
    <s v=""/>
    <s v="Twitter for Android"/>
    <b v="0"/>
    <s v="1377030629460742144"/>
    <s v="Tweet"/>
    <n v="0"/>
    <n v="0"/>
    <m/>
    <m/>
    <m/>
    <m/>
    <m/>
    <m/>
    <m/>
    <m/>
    <n v="1"/>
    <s v="1"/>
    <s v="1"/>
  </r>
  <r>
    <s v="electriccaraust"/>
    <s v="auspol"/>
    <m/>
    <m/>
    <m/>
    <m/>
    <m/>
    <m/>
    <m/>
    <m/>
    <s v="No"/>
    <n v="6"/>
    <m/>
    <m/>
    <x v="0"/>
    <d v="2021-03-30T22:51:00.000"/>
    <s v="It can be done! Congrats to the Scotts. #renewableenergy #sustainableindustry @Auspol @solarcitizens https://t.co/YjyO83MvsL"/>
    <s v="https://www.bbc.com/news/amp/uk-scotland-56530424?__twitter_impression=true"/>
    <s v="bbc.com"/>
    <x v="2"/>
    <m/>
    <s v="http://pbs.twimg.com/profile_images/1329948461433700352/tc5-iMrq_normal.jpg"/>
    <x v="2"/>
    <d v="2021-03-30T00:00:00.000"/>
    <s v="22:51:00"/>
    <s v="https://twitter.com/#!/electriccaraust/status/1377030629460742144"/>
    <m/>
    <m/>
    <s v="1377030629460742144"/>
    <m/>
    <b v="0"/>
    <n v="1"/>
    <s v=""/>
    <b v="0"/>
    <s v="en"/>
    <m/>
    <s v=""/>
    <b v="0"/>
    <n v="0"/>
    <s v=""/>
    <s v="Twitter for Android"/>
    <b v="0"/>
    <s v="1377030629460742144"/>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6" totalsRowShown="0" headerRowDxfId="220" dataDxfId="219">
  <autoFilter ref="A2:BE6"/>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8" totalsRowShown="0" headerRowDxfId="165" dataDxfId="164">
  <autoFilter ref="A2:BA8"/>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4" totalsRowShown="0" headerRowDxfId="112">
  <autoFilter ref="A2:Y4"/>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109" dataDxfId="108">
  <autoFilter ref="A1:C7"/>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6" totalsRowShown="0" headerRowDxfId="57" dataDxfId="56">
  <autoFilter ref="A2:BE6"/>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327</v>
      </c>
      <c r="BD2" s="13" t="s">
        <v>333</v>
      </c>
      <c r="BE2" s="13" t="s">
        <v>334</v>
      </c>
    </row>
    <row r="3" spans="1:57" ht="15" customHeight="1">
      <c r="A3" s="83" t="s">
        <v>215</v>
      </c>
      <c r="B3" s="83" t="s">
        <v>219</v>
      </c>
      <c r="C3" s="54" t="s">
        <v>340</v>
      </c>
      <c r="D3" s="55">
        <v>3</v>
      </c>
      <c r="E3" s="67" t="s">
        <v>132</v>
      </c>
      <c r="F3" s="56">
        <v>35</v>
      </c>
      <c r="G3" s="54"/>
      <c r="H3" s="58"/>
      <c r="I3" s="57"/>
      <c r="J3" s="57"/>
      <c r="K3" s="36" t="s">
        <v>65</v>
      </c>
      <c r="L3" s="63">
        <v>3</v>
      </c>
      <c r="M3" s="63"/>
      <c r="N3" s="64"/>
      <c r="O3" s="84" t="s">
        <v>220</v>
      </c>
      <c r="P3" s="86">
        <v>44278.35753472222</v>
      </c>
      <c r="Q3" s="84" t="s">
        <v>223</v>
      </c>
      <c r="R3" s="84"/>
      <c r="S3" s="84"/>
      <c r="T3" s="89" t="s">
        <v>228</v>
      </c>
      <c r="U3" s="84"/>
      <c r="V3" s="91" t="str">
        <f>HYPERLINK("http://pbs.twimg.com/profile_images/378800000723068334/cc01fcf0e56bc6122a77ef0b9f9e250b_normal.jpeg")</f>
        <v>http://pbs.twimg.com/profile_images/378800000723068334/cc01fcf0e56bc6122a77ef0b9f9e250b_normal.jpeg</v>
      </c>
      <c r="W3" s="86">
        <v>44278.35753472222</v>
      </c>
      <c r="X3" s="92">
        <v>44278</v>
      </c>
      <c r="Y3" s="89" t="s">
        <v>231</v>
      </c>
      <c r="Z3" s="91" t="str">
        <f>HYPERLINK("https://twitter.com/#!/margaretagroth/status/1374278456863768579")</f>
        <v>https://twitter.com/#!/margaretagroth/status/1374278456863768579</v>
      </c>
      <c r="AA3" s="84"/>
      <c r="AB3" s="84"/>
      <c r="AC3" s="89" t="s">
        <v>234</v>
      </c>
      <c r="AD3" s="84"/>
      <c r="AE3" s="84" t="b">
        <v>0</v>
      </c>
      <c r="AF3" s="84">
        <v>13</v>
      </c>
      <c r="AG3" s="89" t="s">
        <v>235</v>
      </c>
      <c r="AH3" s="84" t="b">
        <v>0</v>
      </c>
      <c r="AI3" s="84" t="s">
        <v>236</v>
      </c>
      <c r="AJ3" s="84"/>
      <c r="AK3" s="89" t="s">
        <v>235</v>
      </c>
      <c r="AL3" s="84" t="b">
        <v>0</v>
      </c>
      <c r="AM3" s="84">
        <v>0</v>
      </c>
      <c r="AN3" s="89" t="s">
        <v>235</v>
      </c>
      <c r="AO3" s="89" t="s">
        <v>238</v>
      </c>
      <c r="AP3" s="84" t="b">
        <v>0</v>
      </c>
      <c r="AQ3" s="89" t="s">
        <v>234</v>
      </c>
      <c r="AR3" s="84" t="s">
        <v>176</v>
      </c>
      <c r="AS3" s="84">
        <v>0</v>
      </c>
      <c r="AT3" s="84">
        <v>0</v>
      </c>
      <c r="AU3" s="84"/>
      <c r="AV3" s="84"/>
      <c r="AW3" s="84"/>
      <c r="AX3" s="84"/>
      <c r="AY3" s="84"/>
      <c r="AZ3" s="84"/>
      <c r="BA3" s="84"/>
      <c r="BB3" s="84"/>
      <c r="BC3">
        <v>1</v>
      </c>
      <c r="BD3" s="84" t="str">
        <f>REPLACE(INDEX(GroupVertices[Group],MATCH(Edges[[#This Row],[Vertex 1]],GroupVertices[Vertex],0)),1,1,"")</f>
        <v>2</v>
      </c>
      <c r="BE3" s="84" t="str">
        <f>REPLACE(INDEX(GroupVertices[Group],MATCH(Edges[[#This Row],[Vertex 2]],GroupVertices[Vertex],0)),1,1,"")</f>
        <v>2</v>
      </c>
    </row>
    <row r="4" spans="1:57" ht="15" customHeight="1">
      <c r="A4" s="83" t="s">
        <v>214</v>
      </c>
      <c r="B4" s="83" t="s">
        <v>216</v>
      </c>
      <c r="C4" s="54" t="s">
        <v>340</v>
      </c>
      <c r="D4" s="55">
        <v>3</v>
      </c>
      <c r="E4" s="67" t="s">
        <v>132</v>
      </c>
      <c r="F4" s="56">
        <v>35</v>
      </c>
      <c r="G4" s="54"/>
      <c r="H4" s="58"/>
      <c r="I4" s="57"/>
      <c r="J4" s="57"/>
      <c r="K4" s="36" t="s">
        <v>65</v>
      </c>
      <c r="L4" s="82">
        <v>4</v>
      </c>
      <c r="M4" s="82"/>
      <c r="N4" s="64"/>
      <c r="O4" s="85" t="s">
        <v>220</v>
      </c>
      <c r="P4" s="87">
        <v>44285.064421296294</v>
      </c>
      <c r="Q4" s="85" t="s">
        <v>221</v>
      </c>
      <c r="R4" s="88" t="str">
        <f>HYPERLINK("https://reneweconomy.com.au/cep-to-build-150mw-big-battery-at-former-holden-plant-in-south-australia/")</f>
        <v>https://reneweconomy.com.au/cep-to-build-150mw-big-battery-at-former-holden-plant-in-south-australia/</v>
      </c>
      <c r="S4" s="85" t="s">
        <v>224</v>
      </c>
      <c r="T4" s="90" t="s">
        <v>226</v>
      </c>
      <c r="U4" s="85"/>
      <c r="V4" s="88" t="str">
        <f>HYPERLINK("http://pbs.twimg.com/profile_images/1329948461433700352/tc5-iMrq_normal.jpg")</f>
        <v>http://pbs.twimg.com/profile_images/1329948461433700352/tc5-iMrq_normal.jpg</v>
      </c>
      <c r="W4" s="87">
        <v>44285.064421296294</v>
      </c>
      <c r="X4" s="93">
        <v>44285</v>
      </c>
      <c r="Y4" s="90" t="s">
        <v>229</v>
      </c>
      <c r="Z4" s="88" t="str">
        <f>HYPERLINK("https://twitter.com/#!/electriccaraust/status/1376708949118918657")</f>
        <v>https://twitter.com/#!/electriccaraust/status/1376708949118918657</v>
      </c>
      <c r="AA4" s="85"/>
      <c r="AB4" s="85"/>
      <c r="AC4" s="90" t="s">
        <v>232</v>
      </c>
      <c r="AD4" s="85"/>
      <c r="AE4" s="85" t="b">
        <v>0</v>
      </c>
      <c r="AF4" s="85">
        <v>0</v>
      </c>
      <c r="AG4" s="90" t="s">
        <v>235</v>
      </c>
      <c r="AH4" s="85" t="b">
        <v>0</v>
      </c>
      <c r="AI4" s="85" t="s">
        <v>236</v>
      </c>
      <c r="AJ4" s="85"/>
      <c r="AK4" s="90" t="s">
        <v>235</v>
      </c>
      <c r="AL4" s="85" t="b">
        <v>0</v>
      </c>
      <c r="AM4" s="85">
        <v>0</v>
      </c>
      <c r="AN4" s="90" t="s">
        <v>235</v>
      </c>
      <c r="AO4" s="90" t="s">
        <v>237</v>
      </c>
      <c r="AP4" s="85" t="b">
        <v>0</v>
      </c>
      <c r="AQ4" s="90" t="s">
        <v>232</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214</v>
      </c>
      <c r="B5" s="83" t="s">
        <v>217</v>
      </c>
      <c r="C5" s="54" t="s">
        <v>340</v>
      </c>
      <c r="D5" s="55">
        <v>3</v>
      </c>
      <c r="E5" s="67" t="s">
        <v>132</v>
      </c>
      <c r="F5" s="56">
        <v>35</v>
      </c>
      <c r="G5" s="54"/>
      <c r="H5" s="58"/>
      <c r="I5" s="57"/>
      <c r="J5" s="57"/>
      <c r="K5" s="36" t="s">
        <v>65</v>
      </c>
      <c r="L5" s="82">
        <v>5</v>
      </c>
      <c r="M5" s="82"/>
      <c r="N5" s="64"/>
      <c r="O5" s="85" t="s">
        <v>220</v>
      </c>
      <c r="P5" s="87">
        <v>44285.95208333333</v>
      </c>
      <c r="Q5" s="85" t="s">
        <v>222</v>
      </c>
      <c r="R5" s="88" t="str">
        <f>HYPERLINK("https://www.bbc.com/news/amp/uk-scotland-56530424?__twitter_impression=true")</f>
        <v>https://www.bbc.com/news/amp/uk-scotland-56530424?__twitter_impression=true</v>
      </c>
      <c r="S5" s="85" t="s">
        <v>225</v>
      </c>
      <c r="T5" s="90" t="s">
        <v>227</v>
      </c>
      <c r="U5" s="85"/>
      <c r="V5" s="88" t="str">
        <f>HYPERLINK("http://pbs.twimg.com/profile_images/1329948461433700352/tc5-iMrq_normal.jpg")</f>
        <v>http://pbs.twimg.com/profile_images/1329948461433700352/tc5-iMrq_normal.jpg</v>
      </c>
      <c r="W5" s="87">
        <v>44285.95208333333</v>
      </c>
      <c r="X5" s="93">
        <v>44285</v>
      </c>
      <c r="Y5" s="90" t="s">
        <v>230</v>
      </c>
      <c r="Z5" s="88" t="str">
        <f>HYPERLINK("https://twitter.com/#!/electriccaraust/status/1377030629460742144")</f>
        <v>https://twitter.com/#!/electriccaraust/status/1377030629460742144</v>
      </c>
      <c r="AA5" s="85"/>
      <c r="AB5" s="85"/>
      <c r="AC5" s="90" t="s">
        <v>233</v>
      </c>
      <c r="AD5" s="85"/>
      <c r="AE5" s="85" t="b">
        <v>0</v>
      </c>
      <c r="AF5" s="85">
        <v>1</v>
      </c>
      <c r="AG5" s="90" t="s">
        <v>235</v>
      </c>
      <c r="AH5" s="85" t="b">
        <v>0</v>
      </c>
      <c r="AI5" s="85" t="s">
        <v>236</v>
      </c>
      <c r="AJ5" s="85"/>
      <c r="AK5" s="90" t="s">
        <v>235</v>
      </c>
      <c r="AL5" s="85" t="b">
        <v>0</v>
      </c>
      <c r="AM5" s="85">
        <v>0</v>
      </c>
      <c r="AN5" s="90" t="s">
        <v>235</v>
      </c>
      <c r="AO5" s="90" t="s">
        <v>237</v>
      </c>
      <c r="AP5" s="85" t="b">
        <v>0</v>
      </c>
      <c r="AQ5" s="90" t="s">
        <v>233</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214</v>
      </c>
      <c r="B6" s="83" t="s">
        <v>218</v>
      </c>
      <c r="C6" s="54" t="s">
        <v>340</v>
      </c>
      <c r="D6" s="55">
        <v>3</v>
      </c>
      <c r="E6" s="67" t="s">
        <v>132</v>
      </c>
      <c r="F6" s="56">
        <v>35</v>
      </c>
      <c r="G6" s="54"/>
      <c r="H6" s="58"/>
      <c r="I6" s="57"/>
      <c r="J6" s="57"/>
      <c r="K6" s="36" t="s">
        <v>65</v>
      </c>
      <c r="L6" s="82">
        <v>6</v>
      </c>
      <c r="M6" s="82"/>
      <c r="N6" s="64"/>
      <c r="O6" s="85" t="s">
        <v>220</v>
      </c>
      <c r="P6" s="87">
        <v>44285.95208333333</v>
      </c>
      <c r="Q6" s="85" t="s">
        <v>222</v>
      </c>
      <c r="R6" s="88" t="str">
        <f>HYPERLINK("https://www.bbc.com/news/amp/uk-scotland-56530424?__twitter_impression=true")</f>
        <v>https://www.bbc.com/news/amp/uk-scotland-56530424?__twitter_impression=true</v>
      </c>
      <c r="S6" s="85" t="s">
        <v>225</v>
      </c>
      <c r="T6" s="90" t="s">
        <v>227</v>
      </c>
      <c r="U6" s="85"/>
      <c r="V6" s="88" t="str">
        <f>HYPERLINK("http://pbs.twimg.com/profile_images/1329948461433700352/tc5-iMrq_normal.jpg")</f>
        <v>http://pbs.twimg.com/profile_images/1329948461433700352/tc5-iMrq_normal.jpg</v>
      </c>
      <c r="W6" s="87">
        <v>44285.95208333333</v>
      </c>
      <c r="X6" s="93">
        <v>44285</v>
      </c>
      <c r="Y6" s="90" t="s">
        <v>230</v>
      </c>
      <c r="Z6" s="88" t="str">
        <f>HYPERLINK("https://twitter.com/#!/electriccaraust/status/1377030629460742144")</f>
        <v>https://twitter.com/#!/electriccaraust/status/1377030629460742144</v>
      </c>
      <c r="AA6" s="85"/>
      <c r="AB6" s="85"/>
      <c r="AC6" s="90" t="s">
        <v>233</v>
      </c>
      <c r="AD6" s="85"/>
      <c r="AE6" s="85" t="b">
        <v>0</v>
      </c>
      <c r="AF6" s="85">
        <v>1</v>
      </c>
      <c r="AG6" s="90" t="s">
        <v>235</v>
      </c>
      <c r="AH6" s="85" t="b">
        <v>0</v>
      </c>
      <c r="AI6" s="85" t="s">
        <v>236</v>
      </c>
      <c r="AJ6" s="85"/>
      <c r="AK6" s="90" t="s">
        <v>235</v>
      </c>
      <c r="AL6" s="85" t="b">
        <v>0</v>
      </c>
      <c r="AM6" s="85">
        <v>0</v>
      </c>
      <c r="AN6" s="90" t="s">
        <v>235</v>
      </c>
      <c r="AO6" s="90" t="s">
        <v>237</v>
      </c>
      <c r="AP6" s="85" t="b">
        <v>0</v>
      </c>
      <c r="AQ6" s="90" t="s">
        <v>233</v>
      </c>
      <c r="AR6" s="85" t="s">
        <v>176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332</v>
      </c>
      <c r="BB2" s="3"/>
      <c r="BC2" s="3"/>
    </row>
    <row r="3" spans="1:55" ht="15" customHeight="1">
      <c r="A3" s="50" t="s">
        <v>215</v>
      </c>
      <c r="B3" s="54"/>
      <c r="C3" s="54"/>
      <c r="D3" s="55"/>
      <c r="E3" s="56"/>
      <c r="F3" s="115" t="str">
        <f>HYPERLINK("http://pbs.twimg.com/profile_images/378800000723068334/cc01fcf0e56bc6122a77ef0b9f9e250b_normal.jpeg")</f>
        <v>http://pbs.twimg.com/profile_images/378800000723068334/cc01fcf0e56bc6122a77ef0b9f9e250b_normal.jpeg</v>
      </c>
      <c r="G3" s="54"/>
      <c r="H3" s="58" t="s">
        <v>215</v>
      </c>
      <c r="I3" s="57"/>
      <c r="J3" s="57"/>
      <c r="K3" s="117" t="s">
        <v>289</v>
      </c>
      <c r="L3" s="60"/>
      <c r="M3" s="61">
        <v>8295.8095703125</v>
      </c>
      <c r="N3" s="61">
        <v>7417.021484375</v>
      </c>
      <c r="O3" s="59"/>
      <c r="P3" s="62"/>
      <c r="Q3" s="62"/>
      <c r="R3" s="51"/>
      <c r="S3" s="51"/>
      <c r="T3" s="51"/>
      <c r="U3" s="51"/>
      <c r="V3" s="52"/>
      <c r="W3" s="52"/>
      <c r="X3" s="53"/>
      <c r="Y3" s="52"/>
      <c r="Z3" s="52"/>
      <c r="AA3" s="63">
        <v>3</v>
      </c>
      <c r="AB3" s="63"/>
      <c r="AC3" s="64"/>
      <c r="AD3" s="84" t="s">
        <v>266</v>
      </c>
      <c r="AE3" s="89" t="s">
        <v>272</v>
      </c>
      <c r="AF3" s="84">
        <v>2764</v>
      </c>
      <c r="AG3" s="84">
        <v>2226</v>
      </c>
      <c r="AH3" s="84">
        <v>7938</v>
      </c>
      <c r="AI3" s="84">
        <v>38644</v>
      </c>
      <c r="AJ3" s="84"/>
      <c r="AK3" s="84" t="s">
        <v>278</v>
      </c>
      <c r="AL3" s="84" t="s">
        <v>282</v>
      </c>
      <c r="AM3" s="91" t="str">
        <f>HYPERLINK("http://t.co/N41P292wWE")</f>
        <v>http://t.co/N41P292wWE</v>
      </c>
      <c r="AN3" s="84"/>
      <c r="AO3" s="86">
        <v>41585.45375</v>
      </c>
      <c r="AP3" s="91" t="str">
        <f>HYPERLINK("https://pbs.twimg.com/profile_banners/2179853022/1409648743")</f>
        <v>https://pbs.twimg.com/profile_banners/2179853022/1409648743</v>
      </c>
      <c r="AQ3" s="84" t="b">
        <v>1</v>
      </c>
      <c r="AR3" s="84" t="b">
        <v>0</v>
      </c>
      <c r="AS3" s="84" t="b">
        <v>1</v>
      </c>
      <c r="AT3" s="84"/>
      <c r="AU3" s="84">
        <v>84</v>
      </c>
      <c r="AV3" s="91" t="str">
        <f>HYPERLINK("http://abs.twimg.com/images/themes/theme1/bg.png")</f>
        <v>http://abs.twimg.com/images/themes/theme1/bg.png</v>
      </c>
      <c r="AW3" s="84" t="b">
        <v>0</v>
      </c>
      <c r="AX3" s="84" t="s">
        <v>283</v>
      </c>
      <c r="AY3" s="91" t="str">
        <f>HYPERLINK("https://twitter.com/margaretagroth")</f>
        <v>https://twitter.com/margaretagroth</v>
      </c>
      <c r="AZ3" s="84" t="s">
        <v>66</v>
      </c>
      <c r="BA3" s="84" t="str">
        <f>REPLACE(INDEX(GroupVertices[Group],MATCH(Vertices[[#This Row],[Vertex]],GroupVertices[Vertex],0)),1,1,"")</f>
        <v>2</v>
      </c>
      <c r="BB3" s="3"/>
      <c r="BC3" s="3"/>
    </row>
    <row r="4" spans="1:58" ht="15">
      <c r="A4" s="14" t="s">
        <v>219</v>
      </c>
      <c r="B4" s="15"/>
      <c r="C4" s="15"/>
      <c r="D4" s="94"/>
      <c r="E4" s="80"/>
      <c r="F4" s="115" t="str">
        <f>HYPERLINK("http://pbs.twimg.com/profile_images/790803862147981312/3lkaw9vx_normal.jpg")</f>
        <v>http://pbs.twimg.com/profile_images/790803862147981312/3lkaw9vx_normal.jpg</v>
      </c>
      <c r="G4" s="15"/>
      <c r="H4" s="16" t="s">
        <v>219</v>
      </c>
      <c r="I4" s="68"/>
      <c r="J4" s="68"/>
      <c r="K4" s="117" t="s">
        <v>284</v>
      </c>
      <c r="L4" s="95"/>
      <c r="M4" s="96">
        <v>8295.8095703125</v>
      </c>
      <c r="N4" s="96">
        <v>2581.978515625</v>
      </c>
      <c r="O4" s="78"/>
      <c r="P4" s="97"/>
      <c r="Q4" s="97"/>
      <c r="R4" s="98"/>
      <c r="S4" s="98"/>
      <c r="T4" s="98"/>
      <c r="U4" s="98"/>
      <c r="V4" s="53"/>
      <c r="W4" s="53"/>
      <c r="X4" s="53"/>
      <c r="Y4" s="53"/>
      <c r="Z4" s="52"/>
      <c r="AA4" s="81">
        <v>4</v>
      </c>
      <c r="AB4" s="81"/>
      <c r="AC4" s="99"/>
      <c r="AD4" s="84" t="s">
        <v>261</v>
      </c>
      <c r="AE4" s="89" t="s">
        <v>267</v>
      </c>
      <c r="AF4" s="84">
        <v>857</v>
      </c>
      <c r="AG4" s="84">
        <v>5857</v>
      </c>
      <c r="AH4" s="84">
        <v>2621</v>
      </c>
      <c r="AI4" s="84">
        <v>2250</v>
      </c>
      <c r="AJ4" s="84"/>
      <c r="AK4" s="84" t="s">
        <v>273</v>
      </c>
      <c r="AL4" s="84"/>
      <c r="AM4" s="91" t="str">
        <f>HYPERLINK("https://t.co/jynFcLQmth")</f>
        <v>https://t.co/jynFcLQmth</v>
      </c>
      <c r="AN4" s="84"/>
      <c r="AO4" s="86">
        <v>40581.515081018515</v>
      </c>
      <c r="AP4" s="91" t="str">
        <f>HYPERLINK("https://pbs.twimg.com/profile_banners/248637894/1562058392")</f>
        <v>https://pbs.twimg.com/profile_banners/248637894/1562058392</v>
      </c>
      <c r="AQ4" s="84" t="b">
        <v>0</v>
      </c>
      <c r="AR4" s="84" t="b">
        <v>0</v>
      </c>
      <c r="AS4" s="84" t="b">
        <v>1</v>
      </c>
      <c r="AT4" s="84"/>
      <c r="AU4" s="84">
        <v>163</v>
      </c>
      <c r="AV4" s="91" t="str">
        <f>HYPERLINK("http://abs.twimg.com/images/themes/theme1/bg.png")</f>
        <v>http://abs.twimg.com/images/themes/theme1/bg.png</v>
      </c>
      <c r="AW4" s="84" t="b">
        <v>0</v>
      </c>
      <c r="AX4" s="84" t="s">
        <v>283</v>
      </c>
      <c r="AY4" s="91" t="str">
        <f>HYPERLINK("https://twitter.com/nordicinno")</f>
        <v>https://twitter.com/nordicinno</v>
      </c>
      <c r="AZ4" s="84" t="s">
        <v>65</v>
      </c>
      <c r="BA4" s="84" t="str">
        <f>REPLACE(INDEX(GroupVertices[Group],MATCH(Vertices[[#This Row],[Vertex]],GroupVertices[Vertex],0)),1,1,"")</f>
        <v>2</v>
      </c>
      <c r="BB4" s="2"/>
      <c r="BC4" s="3"/>
      <c r="BD4" s="3"/>
      <c r="BE4" s="3"/>
      <c r="BF4" s="3"/>
    </row>
    <row r="5" spans="1:58" ht="15">
      <c r="A5" s="14" t="s">
        <v>214</v>
      </c>
      <c r="B5" s="15"/>
      <c r="C5" s="15"/>
      <c r="D5" s="94"/>
      <c r="E5" s="80"/>
      <c r="F5" s="115" t="str">
        <f>HYPERLINK("http://pbs.twimg.com/profile_images/1329948461433700352/tc5-iMrq_normal.jpg")</f>
        <v>http://pbs.twimg.com/profile_images/1329948461433700352/tc5-iMrq_normal.jpg</v>
      </c>
      <c r="G5" s="15"/>
      <c r="H5" s="16" t="s">
        <v>214</v>
      </c>
      <c r="I5" s="68"/>
      <c r="J5" s="68"/>
      <c r="K5" s="117" t="s">
        <v>285</v>
      </c>
      <c r="L5" s="95"/>
      <c r="M5" s="96">
        <v>1735.052490234375</v>
      </c>
      <c r="N5" s="96">
        <v>7417.021484375</v>
      </c>
      <c r="O5" s="78"/>
      <c r="P5" s="97"/>
      <c r="Q5" s="97"/>
      <c r="R5" s="98"/>
      <c r="S5" s="98"/>
      <c r="T5" s="98"/>
      <c r="U5" s="98"/>
      <c r="V5" s="53"/>
      <c r="W5" s="53"/>
      <c r="X5" s="53"/>
      <c r="Y5" s="53"/>
      <c r="Z5" s="52"/>
      <c r="AA5" s="81">
        <v>5</v>
      </c>
      <c r="AB5" s="81"/>
      <c r="AC5" s="99"/>
      <c r="AD5" s="84" t="s">
        <v>262</v>
      </c>
      <c r="AE5" s="89" t="s">
        <v>268</v>
      </c>
      <c r="AF5" s="84">
        <v>140</v>
      </c>
      <c r="AG5" s="84">
        <v>94</v>
      </c>
      <c r="AH5" s="84">
        <v>239</v>
      </c>
      <c r="AI5" s="84">
        <v>474</v>
      </c>
      <c r="AJ5" s="84"/>
      <c r="AK5" s="84" t="s">
        <v>274</v>
      </c>
      <c r="AL5" s="84" t="s">
        <v>279</v>
      </c>
      <c r="AM5" s="91" t="str">
        <f>HYPERLINK("https://t.co/Uc9nDJdMS1")</f>
        <v>https://t.co/Uc9nDJdMS1</v>
      </c>
      <c r="AN5" s="84"/>
      <c r="AO5" s="86">
        <v>44139.22790509259</v>
      </c>
      <c r="AP5" s="91" t="str">
        <f>HYPERLINK("https://pbs.twimg.com/profile_banners/1323859355792388096/1605919399")</f>
        <v>https://pbs.twimg.com/profile_banners/1323859355792388096/1605919399</v>
      </c>
      <c r="AQ5" s="84" t="b">
        <v>1</v>
      </c>
      <c r="AR5" s="84" t="b">
        <v>0</v>
      </c>
      <c r="AS5" s="84" t="b">
        <v>1</v>
      </c>
      <c r="AT5" s="84"/>
      <c r="AU5" s="84">
        <v>3</v>
      </c>
      <c r="AV5" s="84"/>
      <c r="AW5" s="84" t="b">
        <v>0</v>
      </c>
      <c r="AX5" s="84" t="s">
        <v>283</v>
      </c>
      <c r="AY5" s="91" t="str">
        <f>HYPERLINK("https://twitter.com/electriccaraust")</f>
        <v>https://twitter.com/electriccaraust</v>
      </c>
      <c r="AZ5" s="84" t="s">
        <v>66</v>
      </c>
      <c r="BA5" s="84" t="str">
        <f>REPLACE(INDEX(GroupVertices[Group],MATCH(Vertices[[#This Row],[Vertex]],GroupVertices[Vertex],0)),1,1,"")</f>
        <v>1</v>
      </c>
      <c r="BB5" s="2"/>
      <c r="BC5" s="3"/>
      <c r="BD5" s="3"/>
      <c r="BE5" s="3"/>
      <c r="BF5" s="3"/>
    </row>
    <row r="6" spans="1:58" ht="15">
      <c r="A6" s="14" t="s">
        <v>216</v>
      </c>
      <c r="B6" s="15"/>
      <c r="C6" s="15"/>
      <c r="D6" s="94"/>
      <c r="E6" s="80"/>
      <c r="F6" s="115" t="str">
        <f>HYPERLINK("http://pbs.twimg.com/profile_images/1026050217160790018/oiTWajKR_normal.jpg")</f>
        <v>http://pbs.twimg.com/profile_images/1026050217160790018/oiTWajKR_normal.jpg</v>
      </c>
      <c r="G6" s="15"/>
      <c r="H6" s="16" t="s">
        <v>216</v>
      </c>
      <c r="I6" s="68"/>
      <c r="J6" s="68"/>
      <c r="K6" s="117" t="s">
        <v>286</v>
      </c>
      <c r="L6" s="95"/>
      <c r="M6" s="96">
        <v>4973.43115234375</v>
      </c>
      <c r="N6" s="96">
        <v>2581.978515625</v>
      </c>
      <c r="O6" s="78"/>
      <c r="P6" s="97"/>
      <c r="Q6" s="97"/>
      <c r="R6" s="98"/>
      <c r="S6" s="98"/>
      <c r="T6" s="98"/>
      <c r="U6" s="98"/>
      <c r="V6" s="53"/>
      <c r="W6" s="53"/>
      <c r="X6" s="53"/>
      <c r="Y6" s="53"/>
      <c r="Z6" s="52"/>
      <c r="AA6" s="81">
        <v>6</v>
      </c>
      <c r="AB6" s="81"/>
      <c r="AC6" s="99"/>
      <c r="AD6" s="84" t="s">
        <v>263</v>
      </c>
      <c r="AE6" s="89" t="s">
        <v>269</v>
      </c>
      <c r="AF6" s="84">
        <v>717</v>
      </c>
      <c r="AG6" s="84">
        <v>29921</v>
      </c>
      <c r="AH6" s="84">
        <v>41013</v>
      </c>
      <c r="AI6" s="84">
        <v>2570</v>
      </c>
      <c r="AJ6" s="84"/>
      <c r="AK6" s="84" t="s">
        <v>275</v>
      </c>
      <c r="AL6" s="84" t="s">
        <v>280</v>
      </c>
      <c r="AM6" s="84"/>
      <c r="AN6" s="84"/>
      <c r="AO6" s="86">
        <v>40914.046689814815</v>
      </c>
      <c r="AP6" s="91" t="str">
        <f>HYPERLINK("https://pbs.twimg.com/profile_banners/456230845/1457323542")</f>
        <v>https://pbs.twimg.com/profile_banners/456230845/1457323542</v>
      </c>
      <c r="AQ6" s="84" t="b">
        <v>1</v>
      </c>
      <c r="AR6" s="84" t="b">
        <v>0</v>
      </c>
      <c r="AS6" s="84" t="b">
        <v>0</v>
      </c>
      <c r="AT6" s="84"/>
      <c r="AU6" s="84">
        <v>891</v>
      </c>
      <c r="AV6" s="91" t="str">
        <f>HYPERLINK("http://abs.twimg.com/images/themes/theme1/bg.png")</f>
        <v>http://abs.twimg.com/images/themes/theme1/bg.png</v>
      </c>
      <c r="AW6" s="84" t="b">
        <v>0</v>
      </c>
      <c r="AX6" s="84" t="s">
        <v>283</v>
      </c>
      <c r="AY6" s="91" t="str">
        <f>HYPERLINK("https://twitter.com/renew_economy")</f>
        <v>https://twitter.com/renew_economy</v>
      </c>
      <c r="AZ6" s="84" t="s">
        <v>65</v>
      </c>
      <c r="BA6" s="84" t="str">
        <f>REPLACE(INDEX(GroupVertices[Group],MATCH(Vertices[[#This Row],[Vertex]],GroupVertices[Vertex],0)),1,1,"")</f>
        <v>1</v>
      </c>
      <c r="BB6" s="2"/>
      <c r="BC6" s="3"/>
      <c r="BD6" s="3"/>
      <c r="BE6" s="3"/>
      <c r="BF6" s="3"/>
    </row>
    <row r="7" spans="1:58" ht="15">
      <c r="A7" s="14" t="s">
        <v>217</v>
      </c>
      <c r="B7" s="15"/>
      <c r="C7" s="15"/>
      <c r="D7" s="94"/>
      <c r="E7" s="80"/>
      <c r="F7" s="115" t="str">
        <f>HYPERLINK("http://pbs.twimg.com/profile_images/911098217898508288/Mkm_HTzh_normal.jpg")</f>
        <v>http://pbs.twimg.com/profile_images/911098217898508288/Mkm_HTzh_normal.jpg</v>
      </c>
      <c r="G7" s="15"/>
      <c r="H7" s="16" t="s">
        <v>217</v>
      </c>
      <c r="I7" s="68"/>
      <c r="J7" s="68"/>
      <c r="K7" s="117" t="s">
        <v>287</v>
      </c>
      <c r="L7" s="95"/>
      <c r="M7" s="96">
        <v>1735.052490234375</v>
      </c>
      <c r="N7" s="96">
        <v>2581.978515625</v>
      </c>
      <c r="O7" s="78"/>
      <c r="P7" s="97"/>
      <c r="Q7" s="97"/>
      <c r="R7" s="98"/>
      <c r="S7" s="98"/>
      <c r="T7" s="98"/>
      <c r="U7" s="98"/>
      <c r="V7" s="53"/>
      <c r="W7" s="53"/>
      <c r="X7" s="53"/>
      <c r="Y7" s="53"/>
      <c r="Z7" s="52"/>
      <c r="AA7" s="81">
        <v>7</v>
      </c>
      <c r="AB7" s="81"/>
      <c r="AC7" s="99"/>
      <c r="AD7" s="84" t="s">
        <v>264</v>
      </c>
      <c r="AE7" s="89" t="s">
        <v>270</v>
      </c>
      <c r="AF7" s="84">
        <v>1573</v>
      </c>
      <c r="AG7" s="84">
        <v>9055</v>
      </c>
      <c r="AH7" s="84">
        <v>7677</v>
      </c>
      <c r="AI7" s="84">
        <v>3753</v>
      </c>
      <c r="AJ7" s="84"/>
      <c r="AK7" s="84" t="s">
        <v>276</v>
      </c>
      <c r="AL7" s="84" t="s">
        <v>280</v>
      </c>
      <c r="AM7" s="91" t="str">
        <f>HYPERLINK("http://t.co/Udi1R8O9lM")</f>
        <v>http://t.co/Udi1R8O9lM</v>
      </c>
      <c r="AN7" s="84"/>
      <c r="AO7" s="86">
        <v>41117.29686342592</v>
      </c>
      <c r="AP7" s="91" t="str">
        <f>HYPERLINK("https://pbs.twimg.com/profile_banners/719639137/1519875036")</f>
        <v>https://pbs.twimg.com/profile_banners/719639137/1519875036</v>
      </c>
      <c r="AQ7" s="84" t="b">
        <v>0</v>
      </c>
      <c r="AR7" s="84" t="b">
        <v>0</v>
      </c>
      <c r="AS7" s="84" t="b">
        <v>1</v>
      </c>
      <c r="AT7" s="84"/>
      <c r="AU7" s="84">
        <v>197</v>
      </c>
      <c r="AV7" s="91" t="str">
        <f>HYPERLINK("http://abs.twimg.com/images/themes/theme1/bg.png")</f>
        <v>http://abs.twimg.com/images/themes/theme1/bg.png</v>
      </c>
      <c r="AW7" s="84" t="b">
        <v>0</v>
      </c>
      <c r="AX7" s="84" t="s">
        <v>283</v>
      </c>
      <c r="AY7" s="91" t="str">
        <f>HYPERLINK("https://twitter.com/solarcitizens")</f>
        <v>https://twitter.com/solarcitizens</v>
      </c>
      <c r="AZ7" s="84" t="s">
        <v>65</v>
      </c>
      <c r="BA7" s="84" t="str">
        <f>REPLACE(INDEX(GroupVertices[Group],MATCH(Vertices[[#This Row],[Vertex]],GroupVertices[Vertex],0)),1,1,"")</f>
        <v>1</v>
      </c>
      <c r="BB7" s="2"/>
      <c r="BC7" s="3"/>
      <c r="BD7" s="3"/>
      <c r="BE7" s="3"/>
      <c r="BF7" s="3"/>
    </row>
    <row r="8" spans="1:58" ht="15">
      <c r="A8" s="100" t="s">
        <v>218</v>
      </c>
      <c r="B8" s="101"/>
      <c r="C8" s="101"/>
      <c r="D8" s="102"/>
      <c r="E8" s="103"/>
      <c r="F8" s="116" t="str">
        <f>HYPERLINK("http://pbs.twimg.com/profile_images/1032835202232401921/CeBv0XbK_normal.jpg")</f>
        <v>http://pbs.twimg.com/profile_images/1032835202232401921/CeBv0XbK_normal.jpg</v>
      </c>
      <c r="G8" s="101"/>
      <c r="H8" s="104" t="s">
        <v>218</v>
      </c>
      <c r="I8" s="105"/>
      <c r="J8" s="105"/>
      <c r="K8" s="118" t="s">
        <v>288</v>
      </c>
      <c r="L8" s="106"/>
      <c r="M8" s="107">
        <v>4973.43115234375</v>
      </c>
      <c r="N8" s="107">
        <v>7417.021484375</v>
      </c>
      <c r="O8" s="108"/>
      <c r="P8" s="109"/>
      <c r="Q8" s="109"/>
      <c r="R8" s="110"/>
      <c r="S8" s="110"/>
      <c r="T8" s="110"/>
      <c r="U8" s="110"/>
      <c r="V8" s="111"/>
      <c r="W8" s="111"/>
      <c r="X8" s="111"/>
      <c r="Y8" s="111"/>
      <c r="Z8" s="112"/>
      <c r="AA8" s="113">
        <v>8</v>
      </c>
      <c r="AB8" s="113"/>
      <c r="AC8" s="114"/>
      <c r="AD8" s="84" t="s">
        <v>265</v>
      </c>
      <c r="AE8" s="89" t="s">
        <v>271</v>
      </c>
      <c r="AF8" s="84">
        <v>13</v>
      </c>
      <c r="AG8" s="84">
        <v>513</v>
      </c>
      <c r="AH8" s="84">
        <v>372</v>
      </c>
      <c r="AI8" s="84">
        <v>89</v>
      </c>
      <c r="AJ8" s="84"/>
      <c r="AK8" s="84" t="s">
        <v>277</v>
      </c>
      <c r="AL8" s="84" t="s">
        <v>281</v>
      </c>
      <c r="AM8" s="84"/>
      <c r="AN8" s="84"/>
      <c r="AO8" s="86">
        <v>40028.77923611111</v>
      </c>
      <c r="AP8" s="84"/>
      <c r="AQ8" s="84" t="b">
        <v>1</v>
      </c>
      <c r="AR8" s="84" t="b">
        <v>0</v>
      </c>
      <c r="AS8" s="84" t="b">
        <v>1</v>
      </c>
      <c r="AT8" s="84"/>
      <c r="AU8" s="84">
        <v>7</v>
      </c>
      <c r="AV8" s="91" t="str">
        <f>HYPERLINK("http://abs.twimg.com/images/themes/theme1/bg.png")</f>
        <v>http://abs.twimg.com/images/themes/theme1/bg.png</v>
      </c>
      <c r="AW8" s="84" t="b">
        <v>0</v>
      </c>
      <c r="AX8" s="84" t="s">
        <v>283</v>
      </c>
      <c r="AY8" s="91" t="str">
        <f>HYPERLINK("https://twitter.com/auspol")</f>
        <v>https://twitter.com/auspol</v>
      </c>
      <c r="AZ8" s="84" t="s">
        <v>65</v>
      </c>
      <c r="BA8" s="84" t="str">
        <f>REPLACE(INDEX(GroupVertices[Group],MATCH(Vertices[[#This Row],[Vertex]],GroupVertices[Vertex],0)),1,1,"")</f>
        <v>1</v>
      </c>
      <c r="BB8" s="2"/>
      <c r="BC8" s="3"/>
      <c r="BD8" s="3"/>
      <c r="BE8" s="3"/>
      <c r="BF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335</v>
      </c>
    </row>
    <row r="3" spans="1:25" ht="15">
      <c r="A3" s="83" t="s">
        <v>328</v>
      </c>
      <c r="B3" s="121" t="s">
        <v>330</v>
      </c>
      <c r="C3" s="121" t="s">
        <v>56</v>
      </c>
      <c r="D3" s="119"/>
      <c r="E3" s="15"/>
      <c r="F3" s="16" t="s">
        <v>328</v>
      </c>
      <c r="G3" s="78"/>
      <c r="H3" s="78"/>
      <c r="I3" s="120">
        <v>3</v>
      </c>
      <c r="J3" s="65"/>
      <c r="K3" s="51">
        <v>4</v>
      </c>
      <c r="L3" s="51">
        <v>3</v>
      </c>
      <c r="M3" s="51">
        <v>0</v>
      </c>
      <c r="N3" s="51">
        <v>3</v>
      </c>
      <c r="O3" s="51">
        <v>0</v>
      </c>
      <c r="P3" s="52">
        <v>0</v>
      </c>
      <c r="Q3" s="52">
        <v>0</v>
      </c>
      <c r="R3" s="51">
        <v>1</v>
      </c>
      <c r="S3" s="51">
        <v>0</v>
      </c>
      <c r="T3" s="51">
        <v>4</v>
      </c>
      <c r="U3" s="51">
        <v>3</v>
      </c>
      <c r="V3" s="51">
        <v>2</v>
      </c>
      <c r="W3" s="52">
        <v>1.125</v>
      </c>
      <c r="X3" s="52">
        <v>0.25</v>
      </c>
      <c r="Y3" s="84" t="s">
        <v>336</v>
      </c>
    </row>
    <row r="4" spans="1:25" ht="15">
      <c r="A4" s="83" t="s">
        <v>329</v>
      </c>
      <c r="B4" s="121" t="s">
        <v>331</v>
      </c>
      <c r="C4" s="121" t="s">
        <v>56</v>
      </c>
      <c r="D4" s="119"/>
      <c r="E4" s="15"/>
      <c r="F4" s="16" t="s">
        <v>329</v>
      </c>
      <c r="G4" s="78"/>
      <c r="H4" s="78"/>
      <c r="I4" s="120">
        <v>4</v>
      </c>
      <c r="J4" s="81"/>
      <c r="K4" s="51">
        <v>2</v>
      </c>
      <c r="L4" s="51">
        <v>1</v>
      </c>
      <c r="M4" s="51">
        <v>0</v>
      </c>
      <c r="N4" s="51">
        <v>1</v>
      </c>
      <c r="O4" s="51">
        <v>0</v>
      </c>
      <c r="P4" s="52">
        <v>0</v>
      </c>
      <c r="Q4" s="52">
        <v>0</v>
      </c>
      <c r="R4" s="51">
        <v>1</v>
      </c>
      <c r="S4" s="51">
        <v>0</v>
      </c>
      <c r="T4" s="51">
        <v>2</v>
      </c>
      <c r="U4" s="51">
        <v>1</v>
      </c>
      <c r="V4" s="51">
        <v>1</v>
      </c>
      <c r="W4" s="52">
        <v>0.5</v>
      </c>
      <c r="X4" s="52">
        <v>0.5</v>
      </c>
      <c r="Y4" s="84"/>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328</v>
      </c>
      <c r="B2" s="89" t="s">
        <v>214</v>
      </c>
      <c r="C2" s="84">
        <f>VLOOKUP(GroupVertices[[#This Row],[Vertex]],Vertices[],MATCH("ID",Vertices[[#Headers],[Vertex]:[Vertex Group]],0),FALSE)</f>
        <v>5</v>
      </c>
    </row>
    <row r="3" spans="1:3" ht="15">
      <c r="A3" s="85" t="s">
        <v>328</v>
      </c>
      <c r="B3" s="89" t="s">
        <v>218</v>
      </c>
      <c r="C3" s="84">
        <f>VLOOKUP(GroupVertices[[#This Row],[Vertex]],Vertices[],MATCH("ID",Vertices[[#Headers],[Vertex]:[Vertex Group]],0),FALSE)</f>
        <v>8</v>
      </c>
    </row>
    <row r="4" spans="1:3" ht="15">
      <c r="A4" s="85" t="s">
        <v>328</v>
      </c>
      <c r="B4" s="89" t="s">
        <v>217</v>
      </c>
      <c r="C4" s="84">
        <f>VLOOKUP(GroupVertices[[#This Row],[Vertex]],Vertices[],MATCH("ID",Vertices[[#Headers],[Vertex]:[Vertex Group]],0),FALSE)</f>
        <v>7</v>
      </c>
    </row>
    <row r="5" spans="1:3" ht="15">
      <c r="A5" s="85" t="s">
        <v>328</v>
      </c>
      <c r="B5" s="89" t="s">
        <v>216</v>
      </c>
      <c r="C5" s="84">
        <f>VLOOKUP(GroupVertices[[#This Row],[Vertex]],Vertices[],MATCH("ID",Vertices[[#Headers],[Vertex]:[Vertex Group]],0),FALSE)</f>
        <v>6</v>
      </c>
    </row>
    <row r="6" spans="1:3" ht="15">
      <c r="A6" s="85" t="s">
        <v>329</v>
      </c>
      <c r="B6" s="89" t="s">
        <v>215</v>
      </c>
      <c r="C6" s="84">
        <f>VLOOKUP(GroupVertices[[#This Row],[Vertex]],Vertices[],MATCH("ID",Vertices[[#Headers],[Vertex]:[Vertex Group]],0),FALSE)</f>
        <v>3</v>
      </c>
    </row>
    <row r="7" spans="1:3" ht="15">
      <c r="A7" s="85" t="s">
        <v>329</v>
      </c>
      <c r="B7" s="89" t="s">
        <v>219</v>
      </c>
      <c r="C7" s="84">
        <f>VLOOKUP(GroupVertices[[#This Row],[Vertex]],Vertices[],MATCH("ID",Vertices[[#Headers],[Vertex]:[Vertex Group]],0),FALSE)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327</v>
      </c>
      <c r="BD2" s="13" t="s">
        <v>333</v>
      </c>
      <c r="BE2" s="13" t="s">
        <v>334</v>
      </c>
    </row>
    <row r="3" spans="1:57" ht="15" customHeight="1">
      <c r="A3" s="83" t="s">
        <v>215</v>
      </c>
      <c r="B3" s="83" t="s">
        <v>219</v>
      </c>
      <c r="C3" s="54"/>
      <c r="D3" s="55"/>
      <c r="E3" s="67"/>
      <c r="F3" s="56"/>
      <c r="G3" s="54"/>
      <c r="H3" s="58"/>
      <c r="I3" s="57"/>
      <c r="J3" s="57"/>
      <c r="K3" s="36" t="s">
        <v>65</v>
      </c>
      <c r="L3" s="63">
        <v>3</v>
      </c>
      <c r="M3" s="63"/>
      <c r="N3" s="64"/>
      <c r="O3" s="84" t="s">
        <v>220</v>
      </c>
      <c r="P3" s="86">
        <v>44278.35753472222</v>
      </c>
      <c r="Q3" s="84" t="s">
        <v>223</v>
      </c>
      <c r="R3" s="84"/>
      <c r="S3" s="84"/>
      <c r="T3" s="89" t="s">
        <v>228</v>
      </c>
      <c r="U3" s="84"/>
      <c r="V3" s="91" t="str">
        <f>HYPERLINK("http://pbs.twimg.com/profile_images/378800000723068334/cc01fcf0e56bc6122a77ef0b9f9e250b_normal.jpeg")</f>
        <v>http://pbs.twimg.com/profile_images/378800000723068334/cc01fcf0e56bc6122a77ef0b9f9e250b_normal.jpeg</v>
      </c>
      <c r="W3" s="86">
        <v>44278.35753472222</v>
      </c>
      <c r="X3" s="92">
        <v>44278</v>
      </c>
      <c r="Y3" s="89" t="s">
        <v>231</v>
      </c>
      <c r="Z3" s="91" t="str">
        <f>HYPERLINK("https://twitter.com/#!/margaretagroth/status/1374278456863768579")</f>
        <v>https://twitter.com/#!/margaretagroth/status/1374278456863768579</v>
      </c>
      <c r="AA3" s="84"/>
      <c r="AB3" s="84"/>
      <c r="AC3" s="89" t="s">
        <v>234</v>
      </c>
      <c r="AD3" s="84"/>
      <c r="AE3" s="84" t="b">
        <v>0</v>
      </c>
      <c r="AF3" s="84">
        <v>13</v>
      </c>
      <c r="AG3" s="89" t="s">
        <v>235</v>
      </c>
      <c r="AH3" s="84" t="b">
        <v>0</v>
      </c>
      <c r="AI3" s="84" t="s">
        <v>236</v>
      </c>
      <c r="AJ3" s="84"/>
      <c r="AK3" s="89" t="s">
        <v>235</v>
      </c>
      <c r="AL3" s="84" t="b">
        <v>0</v>
      </c>
      <c r="AM3" s="84">
        <v>0</v>
      </c>
      <c r="AN3" s="89" t="s">
        <v>235</v>
      </c>
      <c r="AO3" s="89" t="s">
        <v>238</v>
      </c>
      <c r="AP3" s="84" t="b">
        <v>0</v>
      </c>
      <c r="AQ3" s="89" t="s">
        <v>234</v>
      </c>
      <c r="AR3" s="84" t="s">
        <v>176</v>
      </c>
      <c r="AS3" s="84">
        <v>0</v>
      </c>
      <c r="AT3" s="84">
        <v>0</v>
      </c>
      <c r="AU3" s="84"/>
      <c r="AV3" s="84"/>
      <c r="AW3" s="84"/>
      <c r="AX3" s="84"/>
      <c r="AY3" s="84"/>
      <c r="AZ3" s="84"/>
      <c r="BA3" s="84"/>
      <c r="BB3" s="84"/>
      <c r="BC3">
        <v>1</v>
      </c>
      <c r="BD3" s="84" t="str">
        <f>REPLACE(INDEX(GroupVertices[Group],MATCH(Edges11[[#This Row],[Vertex 1]],GroupVertices[Vertex],0)),1,1,"")</f>
        <v>2</v>
      </c>
      <c r="BE3" s="84" t="str">
        <f>REPLACE(INDEX(GroupVertices[Group],MATCH(Edges11[[#This Row],[Vertex 2]],GroupVertices[Vertex],0)),1,1,"")</f>
        <v>2</v>
      </c>
    </row>
    <row r="4" spans="1:57" ht="15" customHeight="1">
      <c r="A4" s="83" t="s">
        <v>214</v>
      </c>
      <c r="B4" s="83" t="s">
        <v>216</v>
      </c>
      <c r="C4" s="54"/>
      <c r="D4" s="55"/>
      <c r="E4" s="67"/>
      <c r="F4" s="56"/>
      <c r="G4" s="54"/>
      <c r="H4" s="58"/>
      <c r="I4" s="57"/>
      <c r="J4" s="57"/>
      <c r="K4" s="36" t="s">
        <v>65</v>
      </c>
      <c r="L4" s="82">
        <v>4</v>
      </c>
      <c r="M4" s="82"/>
      <c r="N4" s="64"/>
      <c r="O4" s="85" t="s">
        <v>220</v>
      </c>
      <c r="P4" s="87">
        <v>44285.064421296294</v>
      </c>
      <c r="Q4" s="85" t="s">
        <v>221</v>
      </c>
      <c r="R4" s="88" t="str">
        <f>HYPERLINK("https://reneweconomy.com.au/cep-to-build-150mw-big-battery-at-former-holden-plant-in-south-australia/")</f>
        <v>https://reneweconomy.com.au/cep-to-build-150mw-big-battery-at-former-holden-plant-in-south-australia/</v>
      </c>
      <c r="S4" s="85" t="s">
        <v>224</v>
      </c>
      <c r="T4" s="90" t="s">
        <v>226</v>
      </c>
      <c r="U4" s="85"/>
      <c r="V4" s="88" t="str">
        <f>HYPERLINK("http://pbs.twimg.com/profile_images/1329948461433700352/tc5-iMrq_normal.jpg")</f>
        <v>http://pbs.twimg.com/profile_images/1329948461433700352/tc5-iMrq_normal.jpg</v>
      </c>
      <c r="W4" s="87">
        <v>44285.064421296294</v>
      </c>
      <c r="X4" s="93">
        <v>44285</v>
      </c>
      <c r="Y4" s="90" t="s">
        <v>229</v>
      </c>
      <c r="Z4" s="88" t="str">
        <f>HYPERLINK("https://twitter.com/#!/electriccaraust/status/1376708949118918657")</f>
        <v>https://twitter.com/#!/electriccaraust/status/1376708949118918657</v>
      </c>
      <c r="AA4" s="85"/>
      <c r="AB4" s="85"/>
      <c r="AC4" s="90" t="s">
        <v>232</v>
      </c>
      <c r="AD4" s="85"/>
      <c r="AE4" s="85" t="b">
        <v>0</v>
      </c>
      <c r="AF4" s="85">
        <v>0</v>
      </c>
      <c r="AG4" s="90" t="s">
        <v>235</v>
      </c>
      <c r="AH4" s="85" t="b">
        <v>0</v>
      </c>
      <c r="AI4" s="85" t="s">
        <v>236</v>
      </c>
      <c r="AJ4" s="85"/>
      <c r="AK4" s="90" t="s">
        <v>235</v>
      </c>
      <c r="AL4" s="85" t="b">
        <v>0</v>
      </c>
      <c r="AM4" s="85">
        <v>0</v>
      </c>
      <c r="AN4" s="90" t="s">
        <v>235</v>
      </c>
      <c r="AO4" s="90" t="s">
        <v>237</v>
      </c>
      <c r="AP4" s="85" t="b">
        <v>0</v>
      </c>
      <c r="AQ4" s="90" t="s">
        <v>232</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214</v>
      </c>
      <c r="B5" s="83" t="s">
        <v>217</v>
      </c>
      <c r="C5" s="54"/>
      <c r="D5" s="55"/>
      <c r="E5" s="67"/>
      <c r="F5" s="56"/>
      <c r="G5" s="54"/>
      <c r="H5" s="58"/>
      <c r="I5" s="57"/>
      <c r="J5" s="57"/>
      <c r="K5" s="36" t="s">
        <v>65</v>
      </c>
      <c r="L5" s="82">
        <v>5</v>
      </c>
      <c r="M5" s="82"/>
      <c r="N5" s="64"/>
      <c r="O5" s="85" t="s">
        <v>220</v>
      </c>
      <c r="P5" s="87">
        <v>44285.95208333333</v>
      </c>
      <c r="Q5" s="85" t="s">
        <v>222</v>
      </c>
      <c r="R5" s="88" t="str">
        <f>HYPERLINK("https://www.bbc.com/news/amp/uk-scotland-56530424?__twitter_impression=true")</f>
        <v>https://www.bbc.com/news/amp/uk-scotland-56530424?__twitter_impression=true</v>
      </c>
      <c r="S5" s="85" t="s">
        <v>225</v>
      </c>
      <c r="T5" s="90" t="s">
        <v>227</v>
      </c>
      <c r="U5" s="85"/>
      <c r="V5" s="88" t="str">
        <f>HYPERLINK("http://pbs.twimg.com/profile_images/1329948461433700352/tc5-iMrq_normal.jpg")</f>
        <v>http://pbs.twimg.com/profile_images/1329948461433700352/tc5-iMrq_normal.jpg</v>
      </c>
      <c r="W5" s="87">
        <v>44285.95208333333</v>
      </c>
      <c r="X5" s="93">
        <v>44285</v>
      </c>
      <c r="Y5" s="90" t="s">
        <v>230</v>
      </c>
      <c r="Z5" s="88" t="str">
        <f>HYPERLINK("https://twitter.com/#!/electriccaraust/status/1377030629460742144")</f>
        <v>https://twitter.com/#!/electriccaraust/status/1377030629460742144</v>
      </c>
      <c r="AA5" s="85"/>
      <c r="AB5" s="85"/>
      <c r="AC5" s="90" t="s">
        <v>233</v>
      </c>
      <c r="AD5" s="85"/>
      <c r="AE5" s="85" t="b">
        <v>0</v>
      </c>
      <c r="AF5" s="85">
        <v>1</v>
      </c>
      <c r="AG5" s="90" t="s">
        <v>235</v>
      </c>
      <c r="AH5" s="85" t="b">
        <v>0</v>
      </c>
      <c r="AI5" s="85" t="s">
        <v>236</v>
      </c>
      <c r="AJ5" s="85"/>
      <c r="AK5" s="90" t="s">
        <v>235</v>
      </c>
      <c r="AL5" s="85" t="b">
        <v>0</v>
      </c>
      <c r="AM5" s="85">
        <v>0</v>
      </c>
      <c r="AN5" s="90" t="s">
        <v>235</v>
      </c>
      <c r="AO5" s="90" t="s">
        <v>237</v>
      </c>
      <c r="AP5" s="85" t="b">
        <v>0</v>
      </c>
      <c r="AQ5" s="90" t="s">
        <v>233</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214</v>
      </c>
      <c r="B6" s="83" t="s">
        <v>218</v>
      </c>
      <c r="C6" s="54"/>
      <c r="D6" s="55"/>
      <c r="E6" s="67"/>
      <c r="F6" s="56"/>
      <c r="G6" s="54"/>
      <c r="H6" s="58"/>
      <c r="I6" s="57"/>
      <c r="J6" s="57"/>
      <c r="K6" s="36" t="s">
        <v>65</v>
      </c>
      <c r="L6" s="82">
        <v>6</v>
      </c>
      <c r="M6" s="82"/>
      <c r="N6" s="64"/>
      <c r="O6" s="85" t="s">
        <v>220</v>
      </c>
      <c r="P6" s="87">
        <v>44285.95208333333</v>
      </c>
      <c r="Q6" s="85" t="s">
        <v>222</v>
      </c>
      <c r="R6" s="88" t="str">
        <f>HYPERLINK("https://www.bbc.com/news/amp/uk-scotland-56530424?__twitter_impression=true")</f>
        <v>https://www.bbc.com/news/amp/uk-scotland-56530424?__twitter_impression=true</v>
      </c>
      <c r="S6" s="85" t="s">
        <v>225</v>
      </c>
      <c r="T6" s="90" t="s">
        <v>227</v>
      </c>
      <c r="U6" s="85"/>
      <c r="V6" s="88" t="str">
        <f>HYPERLINK("http://pbs.twimg.com/profile_images/1329948461433700352/tc5-iMrq_normal.jpg")</f>
        <v>http://pbs.twimg.com/profile_images/1329948461433700352/tc5-iMrq_normal.jpg</v>
      </c>
      <c r="W6" s="87">
        <v>44285.95208333333</v>
      </c>
      <c r="X6" s="93">
        <v>44285</v>
      </c>
      <c r="Y6" s="90" t="s">
        <v>230</v>
      </c>
      <c r="Z6" s="88" t="str">
        <f>HYPERLINK("https://twitter.com/#!/electriccaraust/status/1377030629460742144")</f>
        <v>https://twitter.com/#!/electriccaraust/status/1377030629460742144</v>
      </c>
      <c r="AA6" s="85"/>
      <c r="AB6" s="85"/>
      <c r="AC6" s="90" t="s">
        <v>233</v>
      </c>
      <c r="AD6" s="85"/>
      <c r="AE6" s="85" t="b">
        <v>0</v>
      </c>
      <c r="AF6" s="85">
        <v>1</v>
      </c>
      <c r="AG6" s="90" t="s">
        <v>235</v>
      </c>
      <c r="AH6" s="85" t="b">
        <v>0</v>
      </c>
      <c r="AI6" s="85" t="s">
        <v>236</v>
      </c>
      <c r="AJ6" s="85"/>
      <c r="AK6" s="90" t="s">
        <v>235</v>
      </c>
      <c r="AL6" s="85" t="b">
        <v>0</v>
      </c>
      <c r="AM6" s="85">
        <v>0</v>
      </c>
      <c r="AN6" s="90" t="s">
        <v>235</v>
      </c>
      <c r="AO6" s="90" t="s">
        <v>237</v>
      </c>
      <c r="AP6" s="85" t="b">
        <v>0</v>
      </c>
      <c r="AQ6" s="90" t="s">
        <v>233</v>
      </c>
      <c r="AR6" s="85" t="s">
        <v>176</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292</v>
      </c>
      <c r="K7" s="13" t="s">
        <v>293</v>
      </c>
    </row>
    <row r="8" spans="1:11" ht="409.5">
      <c r="A8"/>
      <c r="B8">
        <v>2</v>
      </c>
      <c r="C8">
        <v>2</v>
      </c>
      <c r="D8" t="s">
        <v>61</v>
      </c>
      <c r="E8" t="s">
        <v>61</v>
      </c>
      <c r="H8" t="s">
        <v>73</v>
      </c>
      <c r="J8" t="s">
        <v>294</v>
      </c>
      <c r="K8" s="13" t="s">
        <v>295</v>
      </c>
    </row>
    <row r="9" spans="1:11" ht="409.5">
      <c r="A9"/>
      <c r="B9">
        <v>3</v>
      </c>
      <c r="C9">
        <v>4</v>
      </c>
      <c r="D9" t="s">
        <v>62</v>
      </c>
      <c r="E9" t="s">
        <v>62</v>
      </c>
      <c r="H9" t="s">
        <v>74</v>
      </c>
      <c r="J9" t="s">
        <v>296</v>
      </c>
      <c r="K9" s="13" t="s">
        <v>297</v>
      </c>
    </row>
    <row r="10" spans="1:11" ht="409.5">
      <c r="A10"/>
      <c r="B10">
        <v>4</v>
      </c>
      <c r="D10" t="s">
        <v>63</v>
      </c>
      <c r="E10" t="s">
        <v>63</v>
      </c>
      <c r="H10" t="s">
        <v>75</v>
      </c>
      <c r="J10" t="s">
        <v>298</v>
      </c>
      <c r="K10" s="13" t="s">
        <v>299</v>
      </c>
    </row>
    <row r="11" spans="1:11" ht="15">
      <c r="A11"/>
      <c r="B11">
        <v>5</v>
      </c>
      <c r="D11" t="s">
        <v>46</v>
      </c>
      <c r="E11">
        <v>1</v>
      </c>
      <c r="H11" t="s">
        <v>76</v>
      </c>
      <c r="J11" t="s">
        <v>300</v>
      </c>
      <c r="K11" t="s">
        <v>301</v>
      </c>
    </row>
    <row r="12" spans="1:11" ht="15">
      <c r="A12"/>
      <c r="B12"/>
      <c r="D12" t="s">
        <v>64</v>
      </c>
      <c r="E12">
        <v>2</v>
      </c>
      <c r="H12">
        <v>0</v>
      </c>
      <c r="J12" t="s">
        <v>302</v>
      </c>
      <c r="K12" t="s">
        <v>303</v>
      </c>
    </row>
    <row r="13" spans="1:11" ht="15">
      <c r="A13"/>
      <c r="B13"/>
      <c r="D13">
        <v>1</v>
      </c>
      <c r="E13">
        <v>3</v>
      </c>
      <c r="H13">
        <v>1</v>
      </c>
      <c r="J13" t="s">
        <v>304</v>
      </c>
      <c r="K13" t="s">
        <v>305</v>
      </c>
    </row>
    <row r="14" spans="4:11" ht="15">
      <c r="D14">
        <v>2</v>
      </c>
      <c r="E14">
        <v>4</v>
      </c>
      <c r="H14">
        <v>2</v>
      </c>
      <c r="J14" t="s">
        <v>306</v>
      </c>
      <c r="K14" t="s">
        <v>307</v>
      </c>
    </row>
    <row r="15" spans="4:11" ht="15">
      <c r="D15">
        <v>3</v>
      </c>
      <c r="E15">
        <v>5</v>
      </c>
      <c r="H15">
        <v>3</v>
      </c>
      <c r="J15" t="s">
        <v>308</v>
      </c>
      <c r="K15" t="s">
        <v>309</v>
      </c>
    </row>
    <row r="16" spans="4:11" ht="15">
      <c r="D16">
        <v>4</v>
      </c>
      <c r="E16">
        <v>6</v>
      </c>
      <c r="H16">
        <v>4</v>
      </c>
      <c r="J16" t="s">
        <v>310</v>
      </c>
      <c r="K16" t="s">
        <v>311</v>
      </c>
    </row>
    <row r="17" spans="4:11" ht="15">
      <c r="D17">
        <v>5</v>
      </c>
      <c r="E17">
        <v>7</v>
      </c>
      <c r="H17">
        <v>5</v>
      </c>
      <c r="J17" t="s">
        <v>312</v>
      </c>
      <c r="K17" t="s">
        <v>313</v>
      </c>
    </row>
    <row r="18" spans="4:11" ht="15">
      <c r="D18">
        <v>6</v>
      </c>
      <c r="E18">
        <v>8</v>
      </c>
      <c r="H18">
        <v>6</v>
      </c>
      <c r="J18" t="s">
        <v>314</v>
      </c>
      <c r="K18" t="s">
        <v>315</v>
      </c>
    </row>
    <row r="19" spans="4:11" ht="15">
      <c r="D19">
        <v>7</v>
      </c>
      <c r="E19">
        <v>9</v>
      </c>
      <c r="H19">
        <v>7</v>
      </c>
      <c r="J19" t="s">
        <v>316</v>
      </c>
      <c r="K19" t="s">
        <v>317</v>
      </c>
    </row>
    <row r="20" spans="4:11" ht="15">
      <c r="D20">
        <v>8</v>
      </c>
      <c r="H20">
        <v>8</v>
      </c>
      <c r="J20" t="s">
        <v>318</v>
      </c>
      <c r="K20" t="s">
        <v>319</v>
      </c>
    </row>
    <row r="21" spans="4:11" ht="409.5">
      <c r="D21">
        <v>9</v>
      </c>
      <c r="H21">
        <v>9</v>
      </c>
      <c r="J21" t="s">
        <v>320</v>
      </c>
      <c r="K21" s="13" t="s">
        <v>321</v>
      </c>
    </row>
    <row r="22" spans="4:11" ht="409.5">
      <c r="D22">
        <v>10</v>
      </c>
      <c r="J22" t="s">
        <v>322</v>
      </c>
      <c r="K22" s="13" t="s">
        <v>323</v>
      </c>
    </row>
    <row r="23" spans="4:11" ht="409.5">
      <c r="D23">
        <v>11</v>
      </c>
      <c r="J23" t="s">
        <v>324</v>
      </c>
      <c r="K23" s="13" t="s">
        <v>344</v>
      </c>
    </row>
    <row r="24" spans="10:11" ht="409.5">
      <c r="J24" t="s">
        <v>325</v>
      </c>
      <c r="K24" s="13" t="s">
        <v>343</v>
      </c>
    </row>
    <row r="25" spans="10:11" ht="15">
      <c r="J25" t="s">
        <v>326</v>
      </c>
      <c r="K25" t="b">
        <v>0</v>
      </c>
    </row>
    <row r="26" spans="10:11" ht="15">
      <c r="J26" t="s">
        <v>341</v>
      </c>
      <c r="K26" t="s">
        <v>342</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2" t="s">
        <v>338</v>
      </c>
      <c r="B25" t="s">
        <v>337</v>
      </c>
    </row>
    <row r="26" spans="1:2" ht="15">
      <c r="A26" s="123">
        <v>44278.35753472222</v>
      </c>
      <c r="B26" s="3">
        <v>1</v>
      </c>
    </row>
    <row r="27" spans="1:2" ht="15">
      <c r="A27" s="123">
        <v>44285.064421296294</v>
      </c>
      <c r="B27" s="3">
        <v>1</v>
      </c>
    </row>
    <row r="28" spans="1:2" ht="15">
      <c r="A28" s="123">
        <v>44285.95208333333</v>
      </c>
      <c r="B28" s="3">
        <v>2</v>
      </c>
    </row>
    <row r="29" spans="1:2" ht="15">
      <c r="A29" s="123" t="s">
        <v>339</v>
      </c>
      <c r="B29"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2021-04-08T14:47:45Z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