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29"/>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<sst xmlns="http://schemas.openxmlformats.org/spreadsheetml/2006/main" count="8911" uniqueCount="1755">
  <si>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</si>
  <si>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</si>
  <si>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</si>
  <si>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</si>
  <si>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</si>
  <si>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</si>
  <si>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</si>
  <si>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</si>
  <si>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</si>
  <si>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</si>
  <si>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</si>
  <si>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</si>
  <si>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</si>
  <si>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</si>
  <si>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</si>
  <si>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</si>
  <si>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</si>
  <si>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</si>
  <si>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</si>
  <si>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</si>
  <si>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</si>
  <si>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</si>
  <si>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</si>
  <si>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</si>
  <si>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</si>
  <si>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</si>
  <si>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</si>
  <si>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</si>
  <si>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</si>
  <si>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</si>
  <si>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</si>
  <si>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</si>
  <si>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</si>
  <si>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</si>
  <si>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</si>
  <si>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</si>
  <si>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</si>
  <si>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</si>
  <si>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</si>
  <si>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</si>
  <si>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</si>
  <si>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</si>
  <si>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</si>
  <si>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</si>
  <si>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</si>
  <si>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</si>
  <si>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</si>
  <si>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</si>
  <si>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</si>
  <si>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</si>
  <si>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</si>
  <si>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</si>
  <si>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</si>
  <si>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</si>
  <si>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</si>
  <si>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</si>
  <si>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</si>
  <si>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</si>
  <si>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</si>
  <si>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</si>
  <si>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</si>
  <si>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</si>
  <si>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</si>
  <si>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</si>
  <si>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</si>
  <si>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</si>
  <si>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</si>
  <si>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</si>
  <si>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</si>
  <si>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</si>
  <si>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</si>
  <si>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</si>
  <si>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</si>
  <si>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</si>
  <si>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</si>
  <si>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</si>
  <si>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</si>
  <si>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</si>
  <si>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</si>
  <si>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</si>
  <si>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</si>
  <si>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</si>
  <si>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</si>
  <si>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</si>
  <si>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</si>
  <si>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</si>
  <si>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</si>
  <si>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</si>
  <si>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</si>
  <si>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</si>
  <si>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</si>
  <si>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</si>
  <si>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</si>
  <si>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</si>
  <si>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</si>
  <si>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</si>
  <si>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</si>
  <si>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</si>
  <si>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</si>
  <si>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</si>
  <si>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</si>
  <si>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</si>
  <si>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</si>
  <si>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</si>
  <si>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</si>
  <si>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</si>
  <si>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</si>
  <si>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</si>
  <si>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</si>
  <si>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</si>
  <si>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</si>
  <si>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</si>
  <si>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</si>
  <si>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</si>
  <si>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</si>
  <si>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</si>
  <si>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</si>
  <si>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</si>
  <si>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</si>
  <si>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</si>
  <si>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</si>
  <si>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</si>
  <si>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</si>
  <si>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</si>
  <si>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</si>
  <si>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</si>
  <si>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</si>
  <si>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</si>
  <si>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</si>
  <si>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</si>
  <si>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</si>
  <si>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</si>
  <si>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</si>
  <si>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</si>
  <si>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</si>
  <si>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</si>
  <si>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</si>
  <si>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</si>
  <si>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</si>
  <si>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</si>
  <si>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</si>
  <si>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</si>
  <si>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</si>
  <si>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</si>
  <si>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</si>
  <si>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</si>
  <si>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</si>
  <si>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</si>
  <si>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</si>
  <si>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</si>
  <si>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</si>
  <si>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</si>
  <si>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</si>
  <si>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</si>
  <si>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</si>
  <si>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</si>
  <si>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</si>
  <si>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</si>
  <si>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</si>
  <si>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</si>
  <si>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</si>
  <si>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</si>
  <si>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</si>
  <si>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</si>
  <si>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</si>
  <si>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</si>
  <si>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</si>
  <si>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</si>
  <si>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</si>
  <si>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</si>
  <si>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</si>
  <si>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</si>
  <si>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</si>
  <si>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</si>
  <si>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</si>
  <si>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</si>
  <si>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</si>
  <si>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</si>
  <si>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</si>
  <si>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</si>
  <si>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</si>
  <si>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</si>
  <si>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</si>
  <si>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</si>
  <si>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</si>
  <si>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</si>
  <si>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</si>
  <si>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</si>
  <si>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lige freiwilligem freiwilligen freiwilliger freiwilligere freiwilligerem freiwilligeren freiwilligerer freiwilligeres freiwilliges freiwilligst freiwilligste freiwilligstem freiwilligsten freiwilligster freiwilligstes freu Freude Freuden freudig freudige freudigem freudigen freudiger freudigere freudigerem freudigeren freudigerer freudigeres freudiges freudigst freudigste freudigstem freudigsten freudigster freudigstes freue freuen freuest freuet Freund Freunde Freunden Freundes freundlich freundliche freundlichem freundlichen freundlicher freundlichere freundlicherem freundlicheren freundlicherer freundlicheres freundliches Freundlichkeit Freundlichkeiten freundlichst freundlichste freundlichstem freundlichsten freundlichster freundlichstes Freunds Freundschaft Freundschaften freundschaftlich freundschaftliche freundschaftlichem freundschaftlichen freundschaftlicher freundschaftlichere freundschaftlicherem freundschaftlicheren freundschaftlicherer freundschaftlicheres freundschaftliches freundschaftlichst freundschaftlichste freundschaftlichstem freundschaftlichsten freundschaftlichster freundschaftlichstes freust freut freute freuten freutest freutet Frieden Friedens friedlich friedliche friedlichem friedlichen friedlicher friedlichere friedlicherem friedlicheren friedlicherer friedlicheres friedliches friedlichst friedlichste friedlichstem friedlichsten friedlichster friedlichstes friedvoll froh frohe frohem frohen froher frohere froherem froheren froherer froheres frohes fröhlich fröhliche fröhlichem fröhlichen fröhlicher fröhlichere fröhlicherem fröhlicheren fröhlicherer fröhlicheres fröhliches fröhlichst fröhlichste fröhlichstem fröhlichsten fröhlichster fröhlichstes frohlock frohlocke frohlocken frohlockest frohlocket frohlockst frohlockt frohlockte frohlockten frohlocktest frohlocktet frohst frohste frohstem frohsten frohster frohstes fruchtbar fruchtbare fruchtbarem fruchtbaren fruchtbarer fruchtbarere fruchtbarerem fruchtbareren fruchtbarerer fruchtbareres fruchtbares Fruchtbarkeit fruchtbarst fruchtbarste fruchtbarstem fruchtbarsten fruchtbarster fruchtbarstes führ führe führen führend führende führendem führenden führender führendere führenderem führenderen führenderer führenderes führendes führendst führendste führendstem führendsten führendster führendstes führest führet führst führt führte führten führtest führtet Führung Führungen füll Fülle fülle füllen Füllen füllest füllet füllst füllt füllte füllten fülltest fülltet fulminant fulminante fulminantem fulminanten fulminanter fulminantere fulminanterem fulminanteren fulminanterer fulminanteres fulminantes fulminantest fulminanteste fulminantestem fulminantesten fulminantester fulminantestes funkel funkele funkelen funkeln funkelst funkelt funkelte funkelten funkeltest funkeltet funkl funkle funktionier funktioniere funktionieren funktionierend funktionierest funktionieret funktionierst funktioniert funktionierte funktionierten funktioniertest funktioniertet funktionsfähig funktionsfähige funktionsfähigem funktionsfähigen funktionsfähiger funktionsfähigere funktionsfähigerem funktionsfähigeren funktionsfähigerer funktionsfähigeres funktionsfähiges Funktionsfähigkeit funktionsfähigst funktionsfähigste funktionsfähigstem funktionsfähigsten funktionsfähigster funktionsfähigstes furchtlos furchtlose furchtlosem furchtlosen furchtloser furchtlosere furchtloserem furchtloseren furchtloserer furchtloseres furchtloses furchtlosest furchtloseste furchtlosestem furchtlosesten furchtlosester furchtlosestes Furchtlosigkeit Gabe Gaben galant galante galantem galanten galanter galantere galanterem galanteren galanterer galanteres galantes galantest galanteste galantestem galantesten galantester galantestes Garantie Garantien garantiert garantierte garantiertem garantierten garantierter garantiertere garantierterem garantierteren garantierterer garantierteres garantiertes garantiertst garantiertste garantiertstem garantiertsten garantiertster garantiertstes gastfreundlich gastfreundliche gastfreundlichem gastfreundlichen gastfreundlicher gastfreundlichere gastfreundlicherem gastfreundlicheren gastfreundlicherer gastfreundlicheres gastfreundliches Gastfreundlichkeit Gastfreundlichkeiten gastfreundlichst gastfreundlichste gastfreundlichstem gastfreundlichsten gastfreundlichster gastfreundlichstes gebessert geblüht gedankt gedeihen gedeihlich gedeihliche gedeihlichem gedeihlichen gedeihlicher gedeihlichere gedeihlicherem gedeihlicheren gedeihlicherer gedeihlicheres gedeihliches gedeihlichst gedeihlichste gedeihlichstem gedeihlichsten gedeihlichster gedeihlichstes Gedenken Gedenkens gediegen gediegene gediegenem gediegenen gediegener gediegenere gediegenerem gediegeneren gediegenerer gediegeneres gediegenes gediegenst gediegenste gediegenstem gediegensten gediegenster gediegenstes gediegner gediegnere gediegnerem gediegneren gediegnerer gediegneres geduftet Geduld geduldig geduldige geduldigem geduldigen geduldiger geduldigere geduldigerem geduldigeren geduldigerer geduldigeres geduldiges geduldigst geduldigste geduldigstem geduldigsten geduldigster geduldigstes geehrt geeifert geeignet geeignet geeignete geeignetem geeigneten geeigneter geeignetere geeigneterem geeigneteren geeigneterer geeigneteres geeignetes geeignetst geeignetste geeignetstem geeignetsten geeignetster geeignetstes geerbt Gefallen gefallen Gefallens gefeiert gefeiert gefeierte gefeiertem gefeierten gefeierter gefeiertere gefeierterem gefeierteren gefeierterer gefeierteres gefeiertes gefeiertest gefeierteste gefeiertestem gefeiertesten gefeiertester gefeiertestes gefertigt gefesselt gefestigt gefestigte gefestigtem gefestigten gefestigter gefestigtere gefestigterem gefestigteren gefestigterer gefestigteres gefestigtes gefestigtst gefestigtste gefestigtstem gefestigtsten gefestigtster gefestigtstes gefördert gefragt gefragte gefragtem gefragten gefragter gefragtere gefragterem gefragteren gefragterer gefragteres gefragtes gefragtest gefragteste gefragtestem gefragtesten gef</t>
  </si>
  <si>
    <t>Workbook Settings 17</t>
  </si>
  <si>
    <t>ragtester gefragtestes gefreut gefrohlockt geführt gefüllt gefunkelt geglänzt geglückt gegönnt Gehaltszulage Gehaltszulagen geheiratet gehofft gehörig gehörige gehörigem gehörigen gehöriger gehörigere gehörigerem gehörigeren gehörigerer gehörigeres gehöriges gehörigst gehörigste gehörigstem gehörigsten gehörigster gehörigstes gehorsam gehorsame gehorsamem gehorsamen gehorsamer gehorsamere gehorsamerem gehorsameren gehorsamerer gehorsameres gehorsames gehorsamst gehorsamste gehorsamstem gehorsamsten gehorsamster gehorsamstes geil geile geilem geilen geiler geilere geilerem geileren geilerer geileres geiles geilst geilste geilstem geilsten geilster geilstes gejubelt geklärt geklettert gekümmert gelächelt gelacht gelassen gelassene gelassenem gelassenen gelassener gelassenere gelassenerem gelasseneren gelassenerer gelasseneres gelassenes Gelassenheit gelassenst gelassenste gelassenstem gelassensten gelassenster gelassenstes gelassner gelassnere gelassnerem gelassneren gelassnerer gelassneres Geldgeber Geldgebern Geldgebers gelernt geliebt geliebte geliebtem geliebten geliebter geliebtere geliebterem geliebteren geliebterer geliebteres geliebtes geliebtest geliebteste geliebtestem geliebtesten geliebtester geliebtestes gelindert gelobt gelohnt gelohnt gelöst gelungen gelungene gelungenem gelungenen gelungener gelungenere gelungenerem gelungeneren gelungenerer gelungeneres gelungenes gelungenst gelungenste gelungenstem gelungensten gelungenster gelungenstes gelungner gelungnere gelungnerem gelungneren gelungnerer gelungneres gemeinsam gemeinsame gemeinsamem gemeinsamen gemeinsamer gemeinsamere gemeinsamerem gemeinsameren gemeinsamerer gemeinsameres gemeinsames gemeinsamst gemeinsamste gemeinsamstem gemeinsamsten gemeinsamster gemeinsamstes Gemeinschaft Gemeinschaften gemeinschaftlich gemeinschaftliche gemeinschaftlichem gemeinschaftlichen gemeinschaftlicher gemeinschaftlichere gemeinschaftlicherem gemeinschaftlicheren gemeinschaftlicherer gemeinschaftlicheres gemeinschaftliches gemeinschaftlichst gemeinschaftlichste gemeinschaftlichstem gemeinschaftlichsten gemeinschaftlichster gemeinschaftlichstes gemütlich gemütliche gemütlichem gemütlichen gemütlicher gemütlichere gemütlicherem gemütlicheren gemütlicherer gemütlicheres gemütliches gemütlichst gemütlichste gemütlichstem gemütlichsten gemütlichster gemütlichstes genährt genau genaue genauem genauen genauer genauere genauerem genaueren genauerer genaueres genaues genauest genaueste genauestem genauesten genauester genauestes Genauigkeit genaust genauste genaustem genausten genauster genaustes genehm genehme genehmem genehmen genehmer genehmere genehmerem genehmeren genehmerer genehmeres genehmes genehmig genehmige genehmigen genehmigest genehmiget genehmigst genehmigt genehmigte genehmigten genehmigtest genehmigtet Genehmigung Genehmigungen genehmst genehmste genehmstem genehmsten genehmster genehmstes genesen Genesung Genesungen genial geniale genialem genialen genialer genialere genialerem genialeren genialerer genialeres geniales Genialität genialst genialste genialstem genialsten genialster genialstes Genie Genies genießbar genießbare genießbarem genießbaren genießbarer genießbarere genießbarerem genießbareren genießbarerer genießbareres genießbares genießbarst genießbarste genießbarstem genießbarsten genießbarster genießbarstes genießen genügend Genuss Genuß Genüße Genüsse Genüssen Genüßen Genußes Genusses Genusss Genußs genützt geordnet gepflegt gepflegt gepflegte gepflegtem gepflegten gepflegter gepflegtere gepflegterem gepflegteren gepflegterer gepflegteres gepflegtes gepflegtest gepflegteste gepflegtestem gepflegtesten gepflegtester gepflegtestes geräumig geräumige geräumigem geräumigen geräumiger geräumigere geräumigerem geräumigeren geräumigerer geräumigeres geräumiges Geräumigkeit geräumigst geräumigste geräumigstem geräumigsten geräumigster geräumigstes gerecht gerechte gerechtem gerechten gerechter gerechtere gerechterem gerechteren gerechterer gerechteres gerechtes gerechtest gerechteste gerechtestem gerechtesten gerechtester gerechtestes gerechtfertigt gerechtfertigt gerechtfertigte gerechtfertigtem gerechtfertigten gerechtfertigter gerechtfertigtere gerechtfertigterem gerechtfertigteren gerechtfertigterer gerechtfertigteres gerechtfertigtes gerechtfertigtst gerechtfertigtste gerechtfertigtstem gerechtfertigtsten gerechtfertigtster gerechtfertigtstes Gerechtigkeit gereift gereinigt gerettet gerührt gerührte gerührtem gerührten gerührter gerührtere gerührterem gerührteren gerührterer gerührteres gerührtes gerührtest gerührteste gerührtestem gerührtesten gerührtester gerührtestes geruhsam geruhsame geruhsamem geruhsamen geruhsamer geruhsamere geruhsamerem geruhsameren geruhsamerer geruhsameres geruhsames geruhsamst geruhsamste geruhsamstem geruhsamsten geruhsamster geruhsamstes geschafft geschäftig geschäftige geschäftigem geschäftigen geschäftiger geschäftigere geschäftigerem geschäftigeren geschäftigerer geschäftigeres geschäftiges geschäftigst geschäftigste geschäftigstem geschäftigsten geschäftigster geschäftigstes geschätzt geschätzt geschätzte geschätztem geschätzten geschätzter geschätztere geschätzterem geschätzteren geschätzterer geschätzteres geschätztes geschätztest geschätzteste geschätztestem geschätztesten geschätztester geschätztestes Geschenk Geschenke Geschenken Geschenkes Geschenks geschenkt Geschick Geschicke Geschicken Geschickes Geschicklichkeit Geschicks geschickt geschickte geschicktem geschickten geschickter geschicktere geschickterem geschickteren geschickterer geschickteres geschicktes geschicktest geschickteste geschicktestem geschicktesten geschicktester geschicktestes geschillert geschmackvoll geschmackvolle geschmackvollem geschmackvollen geschmackvoller geschmackvollere geschmackvollerem geschmackvolleren geschmackvollerer geschmackvolleres geschmackvolles geschmackvollst geschmackvollste geschmackvollstem geschmackvollsten geschmackvollster geschmackvollstes geschmückt gesichert gesorgt gespart ge</t>
  </si>
  <si>
    <t>Workbook Settings 18</t>
  </si>
  <si>
    <t xml:space="preserve">spendet gestärkt gestaunt gesteigert gesteigert gestiegen gestiftet gestrahlt gesund gesunde gesundem gesunden gesunder gesünder gesundere gesündere gesunderem gesünderem gesunderen gesünderen gesunderer gesünderer gesunderes gesünderes gesundes gesundest gesündest gesundeste gesündeste gesundestem gesündestem gesundesten gesündesten gesundester gesündester gesundestes gesündestes Gesundheit Gesundung getoppt getreu getreue getreuem getreuen getreuer getreuere getreuerem getreueren getreuerer getreueres getreues getreuest getreueste getreuestem getreuesten getreuester getreuestes getreust getreuste getreustem getreusten getreuster getreustes getröstet gewachsen gewachst gewagt gewährleisten Gewährleistung Gewährleistungen gewahrt gewaltfrei gewaltfreie gewaltfreiem gewaltfreien gewaltfreier gewaltfreiere gewaltfreierem gewaltfreieren gewaltfreierer gewaltfreieres gewaltfreies gewaltfreist gewaltfreiste gewaltfreistem gewaltfreisten gewaltfreister gewaltfreistes gewaltig gewaltige gewaltigem gewaltigen gewaltiger gewaltigere gewaltigerem gewaltigeren gewaltigerer gewaltigeres gewaltiges gewaltigst gewaltigste gewaltigstem gewaltigsten gewaltigster gewaltigstes gewärmt gewichtig gewichtige gewichtigem gewichtigen gewichtiger gewichtigere gewichtigerem gewichtigeren gewichtigerer gewichtigeres gewichtiges gewichtigst gewichtigste gewichtigstem gewichtigsten gewichtigster gewichtigstes Gewinn gewinnbringend gewinnbringende gewinnbringendem gewinnbringenden gewinnbringender gewinnbringendere gewinnbringenderem gewinnbringenderen gewinnbringenderer gewinnbringenderes gewinnbringendes gewinnbringendst gewinnbringendste gewinnbringendstem gewinnbringendsten gewinnbringendster gewinnbringendstes Gewinne gewinnen Gewinnen Gewinner Gewinnern Gewinners Gewinnes Gewinns gewissenhaft gewissenhafte gewissenhaftem gewissenhaften gewissenhafter gewissenhaftere gewissenhafterem gewissenhafteren gewissenhafterer gewissenhafteres gewissenhaftes gewissenhaftest gewissenhafteste gewissenhaftestem gewissenhaftesten gewissenhaftester gewissenhaftestes gewünscht gewünschte gewünschtem gewünschten gewünschter gewünschtere gewünschterem gewünschteren gewünschterer gewünschteres gewünschtes gewünschtest gewünschteste gewünschtestem gewünschtesten gewünschtester gewünschtestes gewürdigt gezielt gezielte gezieltem gezielten gezielter gezieltere gezielterem gezielteren gezielterer gezielteres gezieltes gezieltst gezieltste gezieltstem gezieltsten gezieltster gezieltstes gigantisch gigantische gigantischem gigantischen gigantischer gigantischere gigantischerem gigantischeren gigantischerer gigantischeres gigantisches gigantischst gigantischste gigantischstem gigantischsten gigantischster gigantischstes Glamour glamourös glamouröse glamourösem glamourösen glamouröser glamourösere glamouröserem glamouröseren glamouröserer glamouröseres glamouröses glamourösest glamouröseste glamourösestem glamourösesten glamourösester glamourösestes Glamours Glanz glänz glänze glänzen glänzend glänzende glänzendem glänzenden glänzender glänzendere glänzenderem glänzenderen glänzenderer glänzenderes glänzendes glänzendst glänzendste glänzendstem glänzendsten glänzendster glänzendstes Glanzes glänzest glänzet Glanzs glänzt glänzte glänzten glänztest glänztet glanzvoll glanzvolle glanzvollem glanzvollen glanzvoller glanzvollere glanzvollerem glanzvolleren glanzvollerer glanzvolleres glanzvolles glanzvollst glanzvollste glanzvollstem glanzvollsten glanzvollster glanzvollstes glasklar glasklare glasklarem glasklaren glasklarer glasklarere glasklarerem glasklareren glasklarerer glasklareres glasklares glasklarst glasklarste glasklarstem glasklarsten glasklarster glasklarstes glatt glatte glattem glatten glatter glattere glatterem glatteren glatterer glatteres glattes glattest glatteste glattestem glattesten glattester glattestes Glaube Glaubes glaubwürdig glaubwürdige glaubwürdigem glaubwürdigen glaubwürdiger glaubwürdigere glaubwürdigerem glaubwürdigeren glaubwürdigerer glaubwürdigeres glaubwürdiges Glaubwürdigkeit Glaubwürdigkeiten glaubwürdigst glaubwürdigste glaubwürdigstem glaubwürdigsten glaubwürdigster glaubwürdigstes gleichgestellt gleichstell gleichstelle gleichstellen gleichstellest gleichstellet gleichstellst gleichstellt gleichstellte gleichstellten gleichstelltest gleichstelltet Gleichstellung gleichwertig gleichwertige gleichwertigem gleichwertigen gleichwertiger gleichwertigere gleichwertigerem gleichwertigeren gleichwertigerer gleichwertigeres gleichwertiges gleichwertigst gleichwertigste gleichwertigstem gleichwertigsten gleichwertigster gleichwertigstes glorios gloriose gloriosem gloriosen glorioser gloriosere glorioserem glorioseren glorioserer glorioseres glorioses gloriosest glorioseste gloriosestem gloriosesten gloriosester gloriosestes glorreich glorreiche glorreichem glorreichen glorreicher glorreichere glorreicherem glorreicheren glorreicherer glorreicheres glorreiches glorreichst glorreichste glorreichstem glorreichsten glorreichster glorreichstes Glück Glücke Glücken Glückes glücklich glückliche glücklichem glücklichen glücklicher glücklichere glücklicherem glücklicheren glücklicherer glücklicheres glückliches glücklichst glücklichste glücklichstem glücklichsten glücklichster glücklichstes Glücks Glückseligkeit Glückseligkeiten Glückwunsch Glückwünsche Glückwünschen Glückwunsches Glückwunschs glühend Gnade Gnaden gnädig gnädige gnädigem gnädigen gnädiger gnädigere gnädigerem gnädigeren gnädigerer gnädigeres gnädiges gnädigst gnädigste gnädigstem gnädigsten gnädigster gnädigstes golden goldene goldenem goldenen goldener goldenere goldenerem goldeneren goldenerer goldeneres goldenes goldenst goldenste goldenstem goldensten goldenster goldenstes goldig goldige goldigem goldigen goldiger goldigere goldigerem goldigeren goldigerer goldigeres goldiges goldigst goldigste goldigstem goldigsten goldigster goldigstes goldner goldnere goldnerem goldneren goldnerer goldneres gönn gönne gönnen Gönner Gönnern Gönners Gönnerschaft </t>
  </si>
  <si>
    <t>Workbook Settings 19</t>
  </si>
  <si>
    <t>gönnest gönnet gönnst gönnt gönnte gönnten gönntest gönntet göttlich göttliche göttlichem göttlichen göttlicher göttlichere göttlicherem göttlicheren göttlicherer göttlicheres göttliches göttlichst göttlichste göttlichstem göttlichsten göttlichster göttlichstes grandios grandiose grandiosem grandiosen grandioser grandiosere grandioserem grandioseren grandioserer grandioseres grandioses grandiosest grandioseste grandiosestem grandiosesten grandiosester grandiosestes Gratulation Gratulationen gratulieren gravierend gravierende gravierendem gravierenden gravierender gravierendere gravierenderem gravierenderen gravierenderer gravierenderes gravierendes gravierendst gravierendste gravierendstem gravierendsten gravierendster gravierendstes greifbar greifbare greifbarem greifbaren greifbarer greifbarere greifbarerem greifbareren greifbarerer greifbareres greifbares greifbarst greifbarste greifbarstem greifbarsten greifbarster greifbarstes grenzenlos grenzenlose grenzenlosem grenzenlosen grenzenloser grenzenlosere grenzenloserem grenzenloseren grenzenloserer grenzenloseres grenzenloses grenzenlosest grenzenloseste grenzenlosestem grenzenlosesten grenzenlosester grenzenlosestes Grenzenlosigkeit groß großartig großartige großartigem großartigen großartiger großartigere großartigerem großartigeren großartigerer großartigeres großartiges großartigst großartigste großartigstem großartigsten großartigster großartigstes große Größe großem großen Größen großer großere großerem großeren großerer großeres großes großspurig großspurige großspurigem großspurigen großspuriger großspurigere großspurigerem großspurigeren großspurigerer großspurigeres großspuriges großspurigst großspurigste großspurigstem großspurigsten großspurigster großspurigstes großst großste großstem großsten großster großstes größtmöglich größtmögliche größtmöglichem größtmöglichen größtmöglicher größtmöglichere größtmöglicherem größtmöglicheren größtmöglicherer größtmöglicheres größtmögliches größtmöglichst größtmöglichste größtmöglichstem größtmöglichsten größtmöglichster größtmöglichstes großzügig großzügige großzügigem großzügigen großzügiger großzügigere großzügigerem großzügigeren großzügigerer großzügigeres großzügiges Großzügigigkeit großzügigst großzügigste großzügigstem großzügigsten großzügigster großzügigstes grundlegend grundlegende grundlegendem grundlegenden grundlegender grundlegendere grundlegenderem grundlegenderen grundlegenderer grundlegenderes grundlegendes grundlegendst grundlegendste grundlegendstem grundlegendsten grundlegendster grundlegendstes gründlich gründliche gründlichem gründlichen gründlicher gründlichere gründlicherem gründlicheren gründlicherer gründlicheres gründliches Gründlichkeit gründlichst gründlichste gründlichstem gründlichsten gründlichster gründlichstes grundsätzlich grundsätzliche grundsätzlichem grundsätzlichen grundsätzlicher grundsätzlichere grundsätzlicherem grundsätzlicheren grundsätzlicherer grundsätzlicheres grundsätzliches grundsätzlichst grundsätzlichste grundsätzlichstem grundsätzlichsten grundsätzlichster grundsätzlichstes gültig gültige gültigem gültigen gültiger gültigere gültigerem gültigeren gültigerer gültigeres gültiges Gültigkeit gültigst gültigste gültigstem gültigsten gültigster gültigstes Gunst günstig günstige günstigem günstigen günstiger günstigere günstigerem günstigeren günstigerer günstigeres günstiges günstigst günstigste günstigstem günstigsten günstigster günstigstes gut gute Güte gutem guten guter gutere guterem guteren guterer guteres gutes gutgehend gutgehende gutgehendem gutgehenden gutgehender gutgehendere gutgehenderem gutgehenderen gutgehenderer gutgehenderes gutgehendes gutgehendst gutgehendste gutgehendstem gutgehendsten gutgehendster gutgehendstes gütig gütige gütigem gütigen gütiger gütigere gütigerem gütigeren gütigerer gütigeres gütiges gütigst gütigste gütigstem gütigsten gütigster gütigstes gütlich gütliche gütlichem gütlichen gütlicher gütlichere gütlicherem gütlicheren gütlicherer gütlicheres gütliches gütlichst gütlichste gütlichstem gütlichsten gütlichster gütlichstes gutst gutste gutstem gutsten gutster gutstes Hammer Hammern Hammers handfest handfeste handfestem handfesten handfester handfestere handfesterem handfesteren handfesterer handfesteres handfestes handfestest handfesteste handfestestem handfestesten handfestester handfestestes handlich handliche handlichem handlichen handlicher handlichere handlicherem handlicheren handlicherer handlicheres handliches handlichst handlichste handlichstem handlichsten handlichster handlichstes Harmonie Harmonien harmonisch harmonische harmonischem harmonischen harmonischer harmonischere harmonischerem harmonischeren harmonischerer harmonischeres harmonisches harmonischst harmonischste harmonischstem harmonischsten harmonischster harmonischstes harmonisier harmonisiere harmonisieren harmonisierest harmonisieret harmonisierst harmonisiert harmonisierte harmonisierten harmonisiertest harmonisiertet Harmonisierung Harmonisierungen hartnäckig hartnäckige hartnäckigem hartnäckigen hartnäckiger hartnäckigere hartnäckigerem hartnäckigeren hartnäckigerer hartnäckigeres hartnäckiges Hartnäckigkeit hartnäckigst hartnäckigste hartnäckigstem hartnäckigsten hartnäckigster hartnäckigstes hauptsächlich hauptsächliche hauptsächlichem hauptsächlichen hauptsächlicher hauptsächlichere hauptsächlicherem hauptsächlicheren hauptsächlicherer hauptsächlicheres hauptsächliches hauptsächlichst hauptsächlichste hauptsächlichstem hauptsächlichsten hauptsächlichster hauptsächlichstes heben heil heile heilem heilen heilen heiler heilere heilerem heileren heilerer heileres heiles heilig heilige heiligem heiligen heiliger heiligere heiligerem heiligeren heiligerer heiligeres heiliges heiligst heiligste heiligstem heiligsten heiligster heiligstes Heiligtum Heiligtümer Heiligtümern Heiligtumes Heiligtums heilsam heilsame heilsamem heilsamen heilsamer heilsamere heilsamerem heilsameren heilsamerer heilsameres heilsames heilsamst heilsam</t>
  </si>
  <si>
    <t>Workbook Settings 20</t>
  </si>
  <si>
    <t>ste heilsamstem heilsamsten heilsamster heilsamstes heilst heilste heilstem heilsten heilster heilstes Heilung Heilungen Heirat heirat heirate heiraten Heiraten heiratest heiratet heiratete heirateten heiratetest heiratetet heiratte heiratten heirattest heirattet heiß heiße heißem heißen heißer heißere heißerem heißeren heißerer heißeres heißes heißst heißste heißstem heißsten heißster heißstes heiter heitere heiterem heiteren heiterer heiterere heitererem heitereren heitererer heitereres heiteres Heiterkeit heiterst heiterste heiterstem heitersten heiterster heiterstes heitrer heitrere heitrerem heitreren heitrerer heitreres helfen hell helle hellem hellen heller hellere hellerem helleren hellerer helleres helles Helligkeit Helligkeiten hellst hellste hellstem hellsten hellster hellstes heranwachsen heraufsetzen herausgehoben herausragen herrlich herrliche herrlichem herrlichen herrlicher herrlichere herrlicherem herrlicheren herrlicherer herrlicheres herrliches Herrlichkeit Herrlichkeiten herrlichst herrlichste herrlichstem herrlichsten herrlichster herrlichstes herrschaftlich herrschaftliche herrschaftlichem herrschaftlichen herrschaftlicher herrschaftlichere herrschaftlicherem herrschaftlicheren herrschaftlicherer herrschaftlicheres herrschaftliches herrschaftlichst herrschaftlichste herrschaftlichstem herrschaftlichsten herrschaftlichster herrschaftlichstes hervorragend hervorragende hervorragendem hervorragenden hervorragender hervorragendere hervorragenderem hervorragenderen hervorragenderer hervorragenderes hervorragendes hervorragendst hervorragendste hervorragendstem hervorragendsten hervorragendster hervorragendstes herzig herzige herzigem herzigen herziger herzigere herzigerem herzigeren herzigerer herzigeres herziges herzigst herzigste herzigstem herzigsten herzigster herzigstes herzlich herzliche herzlichem herzlichen herzlicher herzlichere herzlicherem herzlicheren herzlicherer herzlicheres herzliches herzlichst herzlichste herzlichstem herzlichsten herzlichster herzlichstes Highlight Highlights Hilfe Hilfen hilfreich hilfreiche hilfreichem hilfreichen hilfreicher hilfreichere hilfreicherem hilfreicheren hilfreicherer hilfreicheres hilfreiches hilfreichst hilfreichste hilfreichstem hilfreichsten hilfreichster hilfreichstes hilfsbereit hilfsbereite hilfsbereitem hilfsbereiten hilfsbereiter hilfsbereitere hilfsbereiterem hilfsbereiteren hilfsbereiterer hilfsbereiteres hilfsbereites hilfsbereitest hilfsbereiteste hilfsbereitestem hilfsbereitesten hilfsbereitester hilfsbereitestes Hilfsbereitschaft himmlisch himmlische himmlischem himmlischen himmlischer himmlischere himmlischerem himmlischeren himmlischerer himmlischeres himmlisches himmlischst himmlischste himmlischstem himmlischsten himmlischster himmlischstes hinausgehend hinausgehende hinausgehendem hinausgehenden hinausgehender hinausgehendere hinausgehenderem hinausgehenderen hinausgehenderer hinausgehenderes hinausgehendes hinausgehendst hinausgehendste hinausgehendstem hinausgehendsten hinausgehendster hinausgehendstes Hingabe hingeben hinhauen hinreichend hinreichende hinreichendem hinreichenden hinreichender hinreichendere hinreichenderem hinreichenderen hinreichenderer hinreichenderes hinreichendes hinreichendst hinreichendste hinreichendstem hinreichendsten hinreichendster hinreichendstes hinreißend hinterlassen hinzufüg hinzufüge hinzufügen hinzufügest hinzufüget hinzufügst hinzufügt hinzufügte hinzufügten hinzufügtest hinzufügtet hinzugefügt hinzunehmen historisch historische historischem historischen historischer historischere historischerem historischeren historischerer historischeres historisches historischst historischste historischstem historischsten historischster historischstes hoch hochattraktiv Hochdruckgebiet Hochdruckgebiete Hochdruckgebieten Hochdruckgebietes Hochdruckgebiets hoche hochem hochen hocher höcher höchere höcherem höcheren höcherer höcheres hoches hochgestellt hochgestellte hochgestelltem hochgestellten hochgestellter hochgestelltere hochgestellterem hochgestellteren hochgestellterer hochgestellteres hochgestelltes hochgestelltst hochgestelltste hochgestelltstem hochgestelltsten hochgestelltster hochgestelltstes hochgradig hochgradige hochgradigem hochgradigen hochgradiger hochgradigere hochgradigerem hochgradigeren hochgradigerer hochgradigeres hochgradiges hochgradigst hochgradigste hochgradigstem hochgradigsten hochgradigster hochgradigstes hochhalten hochheben hochkarätig hochkarätige hochkarätigem hochkarätigen hochkarätiger hochkarätigere hochkarätigerem hochkarätigeren hochkarätigerer hochkarätigeres hochkarätiges hochkarätigst hochkarätigste hochkarätigstem hochkarätigsten hochkarätigster hochkarätigstes hochklassig hochrangig hochrangige hochrangigem hochrangigen hochrangiger hochrangigere hochrangigerem hochrangigeren hochrangigerer hochrangigeres hochrangiges hochrangigst hochrangigste hochrangigstem hochrangigsten hochrangigster hochrangigstes Hochruf Hochrufe Hochrufen Hochrufes Hochrufs höchst höchste höchstem höchsten höchster höchstes höchstmöglich höchstmögliche höchstmöglichem höchstmöglichen höchstmöglicher höchstmöglichere höchstmöglicherem höchstmöglicheren höchstmöglicherer höchstmöglicheres höchstmögliches höchstmöglichst höchstmöglichste höchstmöglichstem höchstmöglichsten höchstmöglichster höchstmöglichstes hochtreibend hochwertig hochwertige hochwertigem hochwertigen hochwertiger hochwertigere hochwertigerem hochwertigeren hochwertigerer hochwertigeres hochwertiges Hochwertigkeit hochwertigst hochwertigste hochwertigstem hochwertigsten hochwertigster hochwertigstes hoff hoffe hoffen hoffest hoffet Hoffnung Hoffnungen hoffnungsfroh hoffnungsfrohe hoffnungsfrohem hoffnungsfrohen hoffnungsfroher hoffnungsfrohere hoffnungsfroherem hoffnungsfroheren hoffnungsfroherer hoffnungsfroheres hoffnungsfrohes hoffnungsfrohst hoffnungsfrohste hoffnungsfrohstem hoffnungsfrohsten hoffnungsfrohster hoffnungsfrohstes hoffnungsvoll hoffnungsvolle hoffnungsvollem hoffnungsvollen hoff</t>
  </si>
  <si>
    <t>Workbook Settings 21</t>
  </si>
  <si>
    <t xml:space="preserve">nungsvoller hoffnungsvollere hoffnungsvollerem hoffnungsvolleren hoffnungsvollerer hoffnungsvolleres hoffnungsvolles hoffnungsvollst hoffnungsvollste hoffnungsvollstem hoffnungsvollsten hoffnungsvollster hoffnungsvollstes hoffst hofft hoffte hofften hofftest hofftet höflich höfliche höflichem höflichen höflicher höflichere höflicherem höflicheren höflicherer höflicheres höfliches Höflichkeit Höflichkeiten höflichst höflichste höflichstem höflichsten höflichster höflichstes Höhepunkt Höhepunkte Höhepunkten Höhepunktes Höhepunkts hörenswert hörenswerte hörenswertem hörenswerten hörenswerter hörenswertere hörenswerterem hörenswerteren hörenswerterer hörenswerteres hörenswertes hörenswertest hörenswerteste hörenswertestem hörenswertesten hörenswertester hörenswertestes hübsch hübsche hübschem hübschen hübscher hübschere hübscherem hübscheren hübscherer hübscheres hübsches hübschst hübschste hübschstem hübschsten hübschster hübschstes human humane humanem humanen humaner humanere humanerem humaneren humanerer humaneres humanes humanitär humanitäre humanitärem humanitären humanitärer humanitärere humanitärerem humanitäreren humanitärerer humanitäreres humanitäres humanitärst humanitärste humanitärstem humanitärsten humanitärster humanitärstes Humanität humanst humanste humanstem humansten humanster humanstes Humor Humore Humoren Humors humorvoll humorvolle humorvollem humorvollen humorvoller humorvollere humorvollerem humorvolleren humorvollerer humorvolleres humorvolles humorvollst humorvollste humorvollstem humorvollsten humorvollster humorvollstes hundertprozentig hundertprozentige hundertprozentigem hundertprozentigen hundertprozentiger hundertprozentigere hundertprozentigerem hundertprozentigeren hundertprozentigerer hundertprozentigeres hundertprozentiges hundertprozentigst hundertprozentigste hundertprozentigstem hundertprozentigsten hundertprozentigster hundertprozentigstes Hurra Hurrageschrei Hurrageschreis Hurras ideal ideale idealem idealen idealer idealere idealerem idealeren idealerer idealeres ideales idealst idealste idealstem idealsten idealster idealstes idyllisch idyllische idyllischem idyllischen idyllischer idyllischere idyllischerem idyllischeren idyllischerer idyllischeres idyllisches idyllischst idyllischste idyllischstem idyllischsten idyllischster idyllischstes illustre immens immense immensem immensen immenser immensere immenserem immenseren immenserer immenseres immenses immensest immenseste immensestem immensesten immensester immensestes imponierend imposant imposante imposantem imposanten imposanter imposantere imposanterem imposanteren imposanterer imposanteres imposantes imposantest imposanteste imposantestem imposantesten imposantester imposantestes inbrünstig inbrünstige inbrünstigem inbrünstigen inbrünstiger inbrünstigere inbrünstigerem inbrünstigeren inbrünstigerer inbrünstigeres inbrünstiges inbrünstigst inbrünstigste inbrünstigstem inbrünstigsten inbrünstigster inbrünstigstes Individualität Individualitäten individuell individuelle individuellem individuellen individueller individuellere individuellerem individuelleren individuellerer individuelleres individuelles individuellst individuellste individuellstem individuellsten individuellster individuellstes ingeniös ingeniöse ingeniösem ingeniösen ingeniöser ingeniösere ingeniöserem ingeniöseren ingeniöserer ingeniöseres ingeniöses ingeniösest ingeniöseste ingeniösestem ingeniösesten ingeniösester ingeniösestes Innovation Innovationen innovativ innovative innovativem innovativen innovativer innovativere innovativerem innovativeren innovativerer innovativeres innovatives innovativst innovativste innovativstem innovativsten innovativster innovativstes Inspiration Inspirationen inspirieren inspirierend intakt intakte intaktem intakten intakter intaktere intakterem intakteren intakterer intakteres intaktes intaktest intakteste intaktestem intaktesten intaktester intaktestes integer integerst integerste integerstem integersten integerster integerstes integre integrem integren integrer integrere integrerem integreren integrerer integreres integres integrier integriere integrieren integrierest integrieret integrierst integriert integrierte integrierten integriertest integriertet Integrität Intellekt Intellekte Intellekten Intellektes Intellekts intelligent intelligente intelligentem intelligenten intelligenter intelligentere intelligenterem intelligenteren intelligenterer intelligenteres intelligentes intelligentest intelligenteste intelligentestem intelligentesten intelligentester intelligentestes Intelligenz Intelligenzen intensiv intensive intensivem intensiven intensiver intensivere intensiverem intensiveren intensiverer intensiveres intensives intensivst intensivste intensivstem intensivsten intensivster intensivstes interessant interessante interessantem interessanten interessanter interessantere interessanterem interessanteren interessanterer interessanteres interessantes interessantest interessanteste interessantestem interessantesten interessantester interessantestes Interesse Interessenvertretung Interessenvertretungen interessier interessiere interessieren interessierest interessieret interessierst interessiert interessiert interessierte interessierte interessiertem interessierten interessierten interessierter interessiertere interessierterem interessierteren interessierterer interessierteres interessiertes interessiertest interessiertest interessierteste interessiertestem interessiertesten interessiertester interessiertestes interessiertet investier investiere investieren investierest investieret investierst investiert investierte investierten investiertest investiertet Investition Investitionen Jubel jubel jubele jubelen jubeln Jubels jubelst jubelt jubelte jubelten jubeltest jubeltet Jubiläum jubl juble Kauf Käufe Käufen Kaufes Kaufs kinderleicht kinderleichte kinderleichtem kinderleichten kinderleichter kinderleichtere kinderleichterem kinderleichteren kinderleichterer kinderleichteres kinderleichtes </t>
  </si>
  <si>
    <t>Workbook Settings 22</t>
  </si>
  <si>
    <t>kinderleichtst kinderleichtste kinderleichtstem kinderleichtsten kinderleichtster kinderleichtstes klaglos klaglose klaglosem klaglosen klagloser klaglosere klagloserem klagloseren klagloserer klagloseres klagloses klaglosest klagloseste klaglosestem klaglosesten klaglosester klaglosestes klar klär klare kläre klarem klaren klären klarer klarere klarerem klareren klarerer klareres klares klärest kläret Klarheit Klarheiten klarst klärst klarste klarstem klarsten klarster klarstes klärt klärte klärten klärtest klärtet klasse klassee klasseem klasseen klasseer klasseere klasseerem klasseeren klasseerer klasseeres klassees klassest klasseste klassestem klassesten klassester klassestes klassisch klassische klassischem klassischen klassischer klassischere klassischerem klassischeren klassischerer klassischeres klassisches klassischst klassischste klassischstem klassischsten klassischster klassischstes kletter klettere kletteren klettern kletterst klettert kletterte kletterten klettertest klettertet klimatisiert klimatisierte klimatisiertem klimatisierten klimatisierter klimatisiertere klimatisierterem klimatisierteren klimatisierterer klimatisierteres klimatisiertes klimatisiertst klimatisiertste klimatisiertstem klimatisiertsten klimatisiertster klimatisiertstes klug kluge klugem klugen kluger klüger klügere klügerem klügeren klügerer klügeres kluges klügst klügste klügstem klügsten klügster klügstes knorke knorkem knorken knorker knorkere knorkerem knorkeren knorkerer knorkeres knorkes knorkest knorkeste knorkestem knorkesten knorkester knorkestes knuddelig knuffig kollegial kollegiale kollegialem kollegialen kollegialer kollegialere kollegialerem kollegialeren kollegialerer kollegialeres kollegiales kollegialst kollegialste kollegialstem kollegialsten kollegialster kollegialstes Komfort komfortabel komfortabelst komfortabelste komfortabelstem komfortabelsten komfortabelster komfortabelstes komfortable komfortablem komfortablen komfortabler komfortablere komfortablerem komfortableren komfortablerer komfortableres komfortables Komforts kommod kommode kommodem kommoden kommoder kommodere kommoderem kommoderen kommoderer kommoderes kommodes kommodest kommodeste kommodestem kommodesten kommodester kommodestes Kommunikation Kommunikationen kommunikativ kommunikative kommunikativem kommunikativen kommunikativer kommunikativere kommunikativerem kommunikativeren kommunikativerer kommunikativeres kommunikatives kommunikativst kommunikativste kommunikativstem kommunikativsten kommunikativster kommunikativstes kompatibel kompatibelst kompatibelste kompatibelstem kompatibelsten kompatibelster kompatibelstes Kompatibilität Kompatibilitäten kompatible kompatiblem kompatiblen kompatibler kompatiblere kompatiblerem kompatibleren kompatiblerer kompatibleres kompatibles Kompensation Kompensationen kompensier kompensiere kompensieren kompensierest kompensieret kompensierst kompensiert kompensierte kompensierten kompensiertest kompensiertet kompetent kompetente kompetentem kompetenten kompetenter kompetentere kompetenterem kompetenteren kompetenterer kompetenteres kompetentes kompetentest kompetenteste kompetentestem kompetentesten kompetentester kompetentestes Kompetenz Kompetenzen komplett komplette komplettem kompletten kompletter komplettere kompletterem kompletteren kompletterer kompletteres komplettes komplettest kompletteste komplettestem komplettesten komplettester komplettestes Kompliment Komplimente Komplimenten Komplimentes Kompliments Kompromiss Kompromisse Kompromissen Kompromisses Kompromisss konfliktfrei konfliktfreie konfliktfreiem konfliktfreien konfliktfreier konfliktfreiere konfliktfreierem konfliktfreieren konfliktfreierer konfliktfreieres konfliktfreies konfliktfreist konfliktfreiste konfliktfreistem konfliktfreisten konfliktfreister konfliktfreistes kongenial kongeniale kongenialem kongenialen kongenialer kongenialere kongenialerem kongenialeren kongenialerer kongenialeres kongeniales kongenialst kongenialste kongenialstem kongenialsten kongenialster kongenialstes Konjunkturaufschwung Konjunkturaufschwünge Konjunkturaufschwüngen Konjunkturaufschwunges Konjunkturaufschwungs konkret konkrete konkretem konkreten konkreter konkretere konkreterem konkreteren konkreterer konkreteres konkretes konkretest konkreteste konkretestem konkretesten konkretester konkretestes konkurrenzfähig konkurrenzfähige konkurrenzfähigem konkurrenzfähigen konkurrenzfähiger konkurrenzfähigere konkurrenzfähigerem konkurrenzfähigeren konkurrenzfähigerer konkurrenzfähigeres konkurrenzfähiges konkurrenzfähigst konkurrenzfähigste konkurrenzfähigstem konkurrenzfähigsten konkurrenzfähigster konkurrenzfähigstes Konsens Konsense Konsensen Konsenses konsequent konsequente konsequentem konsequenten konsequenter konsequentere konsequenterem konsequenteren konsequenterer konsequenteres konsequentes konsequentest konsequenteste konsequentestem konsequentesten konsequentester konsequentestes konsistent konsistente konsistentem konsistenten konsistenter konsistentere konsistenterem konsistenteren konsistenterer konsistenteres konsistentes konsistentest konsistenteste konsistentestem konsistentesten konsistentester konsistentestes Konsistenz konsolidier konsolidiere konsolidieren konsolidierest konsolidieret konsolidierst konsolidiert konsolidierte konsolidierten konsolidiertest konsolidiertet Konsolidierung Konsolidierungen konstant konstante konstantem konstanten konstanter konstantere konstanterem konstanteren konstanterer konstanteres konstantes konstantest konstanteste konstantestem konstantesten konstantester konstantestes Konstanz konstruktiv konstruktive konstruktivem konstruktiven konstruktiver konstruktivere konstruktiverem konstruktiveren konstruktiverer konstruktiveres konstruktives konstruktivst konstruktivste konstruktivstem konstruktivsten konstruktivster konstruktivstes Konsultation Konsultationen konsultier konsultiere konsultieren konsultierest konsultieret konsultierst konsultiert konsultierte konsultierten konsulti</t>
  </si>
  <si>
    <t>Workbook Settings 23</t>
  </si>
  <si>
    <t>ertest konsultiertet kontinuierlich kontinuierliche kontinuierlichem kontinuierlichen kontinuierlicher kontinuierlichere kontinuierlicherem kontinuierlicheren kontinuierlicherer kontinuierlicheres kontinuierliches kontinuierlichst kontinuierlichste kontinuierlichstem kontinuierlichsten kontinuierlichster kontinuierlichstes Kontinuität konzertiert konzertierte konzertiertem konzertierten konzertierter konzertiertere konzertierterem konzertierteren konzertierterer konzertierteres konzertiertes konzertiertst konzertiertste konzertiertstem konzertiertsten konzertiertster konzertiertstes Kooperation Kooperationen kooperativ kooperative kooperativem kooperativen kooperativer kooperativere kooperativerem kooperativeren kooperativerer kooperativeres kooperatives kooperativst kooperativste kooperativstem kooperativsten kooperativster kooperativstes kooperieren koordinieren koordiniert koordinierte koordiniertem koordinierten koordinierter koordiniertere koordinierterem koordinierteren koordinierterer koordinierteres koordiniertes koordiniertst koordiniertste koordiniertstem koordiniertsten koordiniertster koordiniertstes Koordinierung Koordinierungen korrekt korrekte korrektem korrekten korrekter korrektere korrekterem korrekteren korrekterer korrekteres korrektes korrektest korrekteste korrektestem korrektesten korrektester korrektestes Korrektheit Korrektur Korrekturen kostbar kostbare kostbarem kostbaren kostbarer kostbarere kostbarerem kostbareren kostbarerer kostbareres kostbares Kostbarkeit Kostbarkeiten kostbarst kostbarste kostbarstem kostbarsten kostbarster kostbarstes kostengünstig kostengünstige kostengünstigem kostengünstigen kostengünstiger kostengünstigere kostengünstigerem kostengünstigeren kostengünstigerer kostengünstigeres kostengünstiges kostengünstigst kostengünstigste kostengünstigstem kostengünstigsten kostengünstigster kostengünstigstes kostenlos kostenlose kostenlosem kostenlosen kostenloser kostenlosere kostenloserem kostenloseren kostenloserer kostenloseres kostenloses kostenlosst kostenlosste kostenlosstem kostenlossten kostenlosster kostenlosstes Kraft Kräfte Kräften kräftig kräftige kräftigem kräftigen kräftiger kräftigere kräftigerem kräftigeren kräftigerer kräftigeres kräftiges kräftigst kräftigste kräftigstem kräftigsten kräftigster kräftigstes kraftvoll kraftvolle kraftvollem kraftvollen kraftvoller kraftvollere kraftvollerem kraftvolleren kraftvollerer kraftvolleres kraftvolles kraftvollst kraftvollste kraftvollstem kraftvollsten kraftvollster kraftvollstes kreativ kreative kreativem kreativen kreativer kreativere kreativerem kreativeren kreativerer kreativeres kreatives Kreativität kreativst kreativste kreativstem kreativsten kreativster kreativstes kritisch kritische kritischem kritischen kritischer kritischere kritischerem kritischeren kritischerer kritischeres kritisches kritischst kritischste kritischstem kritischsten kritischster kritischstes kulant kulante kulantem kulanten kulanter kulantere kulanterem kulanteren kulanterer kulanteres kulantes kulantest kulanteste kulantestem kulantesten kulantester kulantestes Kulanz kultiviert kultivierte kultiviertem kultivierten kultivierter kultiviertere kultivierterem kultivierteren kultivierterer kultivierteres kultiviertes kultiviertest kultivierteste kultiviertestem kultiviertesten kultiviertester kultiviertestes kümmer kümmere kümmeren kümmern kümmerst kümmert kümmerte kümmerten kümmertest kümmertet künstlerisch künstlerische künstlerischem künstlerischen künstlerischer künstlerischere künstlerischerem künstlerischeren künstlerischerer künstlerischeres künstlerisches künstlerischst künstlerischste künstlerischstem künstlerischsten künstlerischster künstlerischstes kunstreich kunstreiche kunstreichem kunstreichen kunstreicher kunstreichere kunstreicherem kunstreicheren kunstreicherer kunstreicheres kunstreiches kunstreichst kunstreichste kunstreichstem kunstreichsten kunstreichster kunstreichstes kunstvoll kunstvolle kunstvollem kunstvollen kunstvoller kunstvollere kunstvollerem kunstvolleren kunstvollerer kunstvolleres kunstvolles kunstvollst kunstvollste kunstvollstem kunstvollsten kunstvollster kunstvollstes Kur Kuren kurier kuriere kurieren kurierest kurieret kurierst kuriert kurierte kurierten kuriertest kuriertet lach lache lächel lächele lächelen lächeln lächelst lächelt lächelte lächelten lächeltest lächeltet lachen lachest lachet lächl lächle lachst lacht lachte lachten lachtest lachtet langlebig langlebige langlebigem langlebigen langlebiger langlebigere langlebigerem langlebigeren langlebigerer langlebigeres langlebiges Langlebigkeit langlebigst langlebigste langlebigstem langlebigsten langlebigster langlebigstes lässig Laune Launen lautstark lautstarke lautstarkem lautstarken lautstarker lautstarkere lautstarkerem lautstarkeren lautstarkerer lautstarkeres lautstarkes lautstarkst lautstarkste lautstarkstem lautstarksten lautstarkster lautstarkstes lebendig lebendige lebendigem lebendigen lebendiger lebendigere lebendigerem lebendigeren lebendigerer lebendigeres lebendiges lebendigst lebendigste lebendigstem lebendigsten lebendigster lebendigstes lebensfähig lebensfähige lebensfähigem lebensfähigen lebensfähiger lebensfähigere lebensfähigerem lebensfähigeren lebensfähigerer lebensfähigeres lebensfähiges Lebensfähigkeit Lebensfähigkeiten lebensfähigst lebensfähigste lebensfähigstem lebensfähigsten lebensfähigster lebensfähigstes lebhaft lebhafte lebhaftem lebhaften lebhafter lebhaftere lebhafterem lebhafteren lebhafterer lebhafteres lebhaftes lebhaftest lebhafteste lebhaftestem lebhaftesten lebhaftester lebhaftestes legal legale legalem legalen legaler legalere legalerem legaleren legalerer legaleres legales Legalität legalst legalste legalstem legalsten legalster legalstes legendär legendäre legendärem legendären legendärer legendärere legendärerem legendäreren legendärerer legendäreres legendäres legendärst legendärste legendärstem legendärsten legendärster legendärstes legitim legitime legitimem legit</t>
  </si>
  <si>
    <t>Workbook Settings 24</t>
  </si>
  <si>
    <t>imen legitimer legitimere legitimerem legitimeren legitimerer legitimeres legitimes Legitimität legitimst legitimste legitimstem legitimsten legitimster legitimstes leicht leichte leichtem leichten leichter leichtere leichterem leichteren leichterer leichteres leichtes leichtest leichteste leichtestem leichtesten leichtester leichtestes Leichtigkeit Leidenschaft Leidenschaften leidenschaftlich leidenschaftliche leidenschaftlichem leidenschaftlichen leidenschaftlicher leidenschaftlichere leidenschaftlicherem leidenschaftlicheren leidenschaftlicherer leidenschaftlicheres leidenschaftliches leidenschaftlichst leidenschaftlichste leidenschaftlichstem leidenschaftlichsten leidenschaftlichster leidenschaftlichstes Leistung Leistungen leistungsfähig leistungsfähige leistungsfähigem leistungsfähigen leistungsfähiger leistungsfähigere leistungsfähigerem leistungsfähigeren leistungsfähigerer leistungsfähigeres leistungsfähiges Leistungsfähigkeit Leistungsfähigkeiten leistungsfähigst leistungsfähigste leistungsfähigstem leistungsfähigsten leistungsfähigster leistungsfähigstes leistungsstark leistungsstarke leistungsstarkem leistungsstarken leistungsstarker leistungsstarkere leistungsstarkerem leistungsstarkeren leistungsstarkerer leistungsstarkeres leistungsstarkes leistungsstarkst leistungsstarkste leistungsstarkstem leistungsstarksten leistungsstarkster leistungsstarkstes lern lerne lernen lernest lernet lernst lernt lernte lernten lerntest lerntet leuchtend leutselig leutselige leutseligem leutseligen leutseliger leutseligere leutseligerem leutseligeren leutseligerer leutseligeres leutseliges leutseligst leutseligste leutseligstem leutseligsten leutseligster leutseligstes liberal liberale liberalem liberalen liberaler liberalere liberalerem liberaleren liberalerer liberaleres liberales Liberalismus liberalst liberalste liberalstem liberalsten liberalster liberalstes lieb Liebe liebe liebem Lieben lieben liebenswert liebenswerte liebenswertem liebenswerten liebenswerter liebenswertere liebenswerterem liebenswerteren liebenswerterer liebenswerteres liebenswertes liebenswertest liebenswerteste liebenswertestem liebenswertesten liebenswertester liebenswertestes liebenswürdig liebenswürdige liebenswürdigem liebenswürdigen liebenswürdiger liebenswürdigere liebenswürdigerem liebenswürdigeren liebenswürdigerer liebenswürdigeres liebenswürdiges liebenswürdigst liebenswürdigste liebenswürdigstem liebenswürdigsten liebenswürdigster liebenswürdigstes lieber liebere lieberem lieberen lieberer lieberes liebes liebevoll liebevolle liebevollem liebevollen liebevoller liebevollere liebevollerem liebevolleren liebevollerer liebevolleres liebevolles liebevollst liebevollste liebevollstem liebevollsten liebevollster liebevollstes Liebling Lieblinge Lieblingen Lieblings liebst liebste liebstem liebsten liebster liebstes linder lindere linderen lindern linderst lindert linderte linderten lindertest lindertet Linderung Linderungen Linderungnen Lob lob Lobe lobe loben Loben lobenswert lobenswerte lobenswertem lobenswerten lobenswerter lobenswertere lobenswerterem lobenswerteren lobenswerterer lobenswerteres lobenswertes lobenswertest lobenswerteste lobenswertestem lobenswertesten lobenswertester lobenswertestes Lobes lobest lobet löblich löbliche löblichem löblichen löblicher löblichere löblicherem löblicheren löblicherer löblicheres löbliches löblichst löblichste löblichstem löblichsten löblichster löblichstes Lobs lobst lobt lobte lobten lobtest lobtet locker lockere lockerem lockeren lockerer lockerere lockererem lockereren lockererer lockereres lockeres lockerst lockerste lockerstem lockersten lockerster lockerstes lockrer lockrere lockrerem lockreren lockrerer lockreres logisch logische logischem logischen logischer logischere logischerem logischeren logischerer logischeres logisches logischst logischste logischstem logischsten logischster logischstes Lohn lohn lohne Löhne lohnen Löhnen lohnend lohnende lohnendem lohnenden lohnender lohnendere lohnenderem lohnenderen lohnenderer lohnenderes lohnendes lohnendst lohnendste lohnendstem lohnendsten lohnendster lohnendstes Lohnes lohnest lohnet Lohns lohnst lohnt lohnte lohnten lohntest lohntet lös löse lösen lösest löset löst löste lösten löstest löstet Lösung Lösungen loyal loyale loyalem loyalen loyaler loyalere loyalerem loyaleren loyalerer loyaleres loyales Loyalität Loyalitäten loyalst loyalste loyalstem loyalsten loyalster loyalstes lückenlos lückenlose lückenlosem lückenlosen lückenloser lückenlosere lückenloserem lückenloseren lückenloserer lückenloseres lückenloses lückenlosest lückenloseste lückenlosestem lückenlosesten lückenlosester lückenlosestes lukrativ lukrative lukrativem lukrativen lukrativer lukrativere lukrativerem lukrativeren lukrativerer lukrativeres lukratives lukrativst lukrativste lukrativstem lukrativsten lukrativster lukrativstes luxoriös luxuriös luxuriöse luxuriösem luxuriösen luxuriöser luxuriösere luxuriöserem luxuriöseren luxuriöserer luxuriöseres luxuriöses luxuriösest luxuriöseste luxuriösestem luxuriösesten luxuriösester luxuriösestes Luxus Macht Mächte Mächten mächtig mächtige mächtigem mächtigen mächtiger mächtigere mächtigerem mächtigeren mächtigerer mächtigeres mächtiges mächtigst mächtigste mächtigstem mächtigsten mächtigster mächtigstes Magie Magien magisch magische magischem magischen magischer magischere magischerem magischeren magischerer magischeres magisches magischst magischste magischstem magischsten magischster magischstes Majestät Majestäten majestätisch majestätische majestätischem majestätischen majestätischer majestätischere majestätischerem majestätischeren majestätischerer majestätischeres majestätisches majestätischst majestätischste majestätischstem majestätischsten majestätischster majestätischstes makellos makellose makellosem makellosen makelloser makellosere makelloserem makelloseren makelloserer makelloseres makelloses makellosest makelloseste makellosestem makellosesten makellosester makellosestes maleris</t>
  </si>
  <si>
    <t>Workbook Settings 25</t>
  </si>
  <si>
    <t xml:space="preserve">ch malerische malerischem malerischen malerischer malerischere malerischerem malerischeren malerischerer malerischeres malerisches malerischst malerischste malerischstem malerischsten malerischster malerischstes markant markante markantem markanten markanter markantere markanterem markanteren markanterer markanteres markantes markantest markanteste markantestem markantesten markantester markantestes massiv massive massivem massiven massiver massivere massiverem massiveren massiverer massiveres massives massivst massivste massivstem massivsten massivster massivstes maximal maximale maximalem maximalen maximaler maximalere maximalerem maximaleren maximalerer maximaleres maximales maximalst maximalste maximalstem maximalsten maximalster maximalstes maximier maximiere maximieren maximierest maximieret maximierst maximiert maximierte maximierten maximiertest maximiertet Maximum meisterhaft meisterhafte meisterhaftem meisterhaften meisterhafter meisterhaftere meisterhafterem meisterhafteren meisterhafterer meisterhafteres meisterhaftes meisterhaftest meisterhafteste meisterhaftestem meisterhaftesten meisterhaftester meisterhaftestes meisterlich meisterliche meisterlichem meisterlichen meisterlicher meisterlichere meisterlicherem meisterlicheren meisterlicherer meisterlicheres meisterliches meisterlichst meisterlichste meisterlichstem meisterlichsten meisterlichster meisterlichstes Meisterschaft Meisterschaften Meisterwerk Meisterwerke Meisterwerken Meisterwerkes Meisterwerks Menschenwürde menschenwürdig menschenwürdige menschenwürdigem menschenwürdigen menschenwürdiger menschenwürdigere menschenwürdigerem menschenwürdigeren menschenwürdigerer menschenwürdigeres menschenwürdiges menschenwürdigst menschenwürdigste menschenwürdigstem menschenwürdigsten menschenwürdigster menschenwürdigstes menschlich menschliche menschlichem menschlichen menschlicher menschlichere menschlicherem menschlicheren menschlicherer menschlicheres menschliches Menschlichkeit Menschlichkeiten menschlichst menschlichste menschlichstem menschlichsten menschlichster menschlichstes messbar mild Milde milde mildem milden milder mildere milderem milderen milderer milderes mildes mildst mildste mildstem mildsten mildster mildstes miteinander mitfühl mitfühle mitfühlen mitfühlest mitfühlet mitfühlst mitfühlt mitfühlte mitfühlten mitfühltest mitfühltet Mitgefühl Mitgefühles Mitgefühls mitgefühlt mitmenschlich mitmenschliche mitmenschlichem mitmenschlichen mitmenschlicher mitmenschlichere mitmenschlicherem mitmenschlicheren mitmenschlicherer mitmenschlicheres mitmenschliches mitmenschlichst mitmenschlichste mitmenschlichstem mitmenschlichsten mitmenschlichster mitmenschlichstes mobil mobile mobilem mobilen mobiler mobilere mobilerem mobileren mobilerer mobileres mobiles mobilisier mobilisiere mobilisieren mobilisierest mobilisieret mobilisierst mobilisiert mobilisierte mobilisierten mobilisiertest mobilisiertet Mobilität mobilst mobilste mobilstem mobilsten mobilster mobilstes modern moderne modernem modernen moderner modernere modernerem moderneren modernerer moderneres modernes modernisieren Modernisierung Modernisierungen Modernität Modernitäten modernst modernste modernstem modernsten modernster modernstes mögen möglich mögliche möglichem möglichen möglicher möglichere möglicherem möglicheren möglicherer möglicheres mögliches Möglichkeit Möglichkeiten möglichst möglichste möglichstem möglichsten möglichster möglichstes mondän mondäne mondänem mondänen mondäner mondänere mondänerem mondäneren mondänerer mondäneres mondänes mondänst mondänste mondänstem mondänsten mondänster mondänstes monumental monumentale monumentalem monumentalen monumentaler monumentalere monumentalerem monumentaleren monumentalerer monumentaleres monumentales monumentalst monumentalste monumentalstem monumentalsten monumentalster monumentalstes Moral Moralen moralisch moralische moralischem moralischen moralischer moralischere moralischerem moralischeren moralischerer moralischeres moralisches moralischst moralischste moralischstem moralischsten moralischster moralischstes Motivation Motivationen motivieren motiviert motivierte motiviertem motivierten motivierter motiviertere motivierterem motivierteren motivierterer motivierteres motiviertes motiviertest motivierteste motiviertestem motiviertesten motiviertester motiviertestes mühelos mühelose mühelosem mühelosen müheloser mühelosere müheloserem müheloseren müheloserer müheloseres müheloses mühelosest müheloseste mühelosestem mühelosesten mühelosester mühelosestes mustergültig mustergültige mustergültigem mustergültigen mustergültiger mustergültigere mustergültigerem mustergültigeren mustergültigerer mustergültigeres mustergültiges mustergültigst mustergültigste mustergültigstem mustergültigsten mustergültigster mustergültigstes Mut Mutes mutig mutige mutigem mutigen mutiger mutigere mutigerem mutigeren mutigerer mutigeres mutiges mutigst mutigste mutigstem mutigsten mutigster mutigstes Muts nachahmenswert nachahmenswerte nachahmenswertem nachahmenswerten nachahmenswerter nachahmenswertere nachahmenswerterem nachahmenswerteren nachahmenswerterer nachahmenswerteres nachahmenswertes nachahmenswertest nachahmenswerteste nachahmenswertestem nachahmenswertesten nachahmenswertester nachahmenswertestes nachhaltig nachhaltige nachhaltigem nachhaltigen nachhaltiger nachhaltigere nachhaltigerem nachhaltigeren nachhaltigerer nachhaltigeres nachhaltiges Nachhaltigkeit nachhaltigst nachhaltigste nachhaltigstem nachhaltigsten nachhaltigster nachhaltigstes nah nahe Nähe nahem nahen naher nahere naherem naheren naherer naheres nahes nähr nähre nähren nährest nähret nährst nährt nährte nährten nährtest nährtet nahst nahste nahstem nahsten nahster nahstes namhaft namhafte namhaftem namhaften namhafter namhaftere namhafterem namhafteren namhafterer namhafteres namhaftes namhaftest namhafteste namhaftestem namhaftesten namhaftester namhaftestes nennenswert nennenswerte nennenswertem nennenswerten nennenswerter nennenswertere </t>
  </si>
  <si>
    <t>Workbook Settings 26</t>
  </si>
  <si>
    <t>nennenswerterem nennenswerteren nennenswerterer nennenswerteres nennenswertes nennenswertest nennenswerteste nennenswertestem nennenswertesten nennenswertester nennenswertestes nett nette nettem netten netter nettere netterem netteren netterer netteres nettes nettest netteste nettestem nettesten nettester nettestes neu neue neuem neuen neuer neuere neuerem neueren neuerer neueres neues neuest neueste neuestem neuesten neuester neuestes neust neuste neustem neusten neuster neustes niedlich niedliche niedlichem niedlichen niedlicher niedlichere niedlicherem niedlicheren niedlicherer niedlicheres niedliches niedlichst niedlichste niedlichstem niedlichsten niedlichster niedlichstes nütz nutzbringend nutzbringende nutzbringendem nutzbringenden nutzbringender nutzbringendere nutzbringenderem nutzbringenderen nutzbringenderer nutzbringenderes nutzbringendes nutzbringendst nutzbringendste nutzbringendstem nutzbringendsten nutzbringendster nutzbringendstes nütze Nutzen nützen Nutzens nützest nützet nützlich nützliche nützlichem nützlichen nützlicher nützlichere nützlicherem nützlicheren nützlicherer nützlicheres nützliches nützlichst nützlichste nützlichstem nützlichsten nützlichster nützlichstes nützt nützte nützten nütztest nütztet Oase offensichtlich offensichtliche offensichtlichem offensichtlichen offensichtlicher offensichtlichere offensichtlicherem offensichtlicheren offensichtlicherer offensichtlicheres offensichtliches offensichtlichst offensichtlichste offensichtlichstem offensichtlichsten offensichtlichster offensichtlichstes optimal Optimalität Optimismus Optimist Optimisten optimistisch ordentlich ordentliche ordentlichem ordentlichen ordentlicher ordentlichere ordentlicherem ordentlicheren ordentlicherer ordentlicheres ordentliches ordentlichst ordentlichste ordentlichstem ordentlichsten ordentlichster ordentlichstes ordnungsgemäß ordnungsgemäße ordnungsgemäßem ordnungsgemäßen ordnungsgemäßer ordnungsgemäßere ordnungsgemäßerem ordnungsgemäßeren ordnungsgemäßerer ordnungsgemäßeres ordnungsgemäßes ordnungsgemäßst ordnungsgemäßste ordnungsgemäßstem ordnungsgemäßsten ordnungsgemäßster ordnungsgemäßstes Ordnungsmäßigkeit original Originalität Originalitäten packend Pannenhilfe Pannenhilfen Paradies Paradiese Paradiesen Paradieses paradiesisch paradiesische paradiesischem paradiesischen paradiesischer paradiesischere paradiesischerem paradiesischeren paradiesischerer paradiesischeres paradiesisches paradiesischst paradiesischste paradiesischstem paradiesischsten paradiesischster paradiesischstes Paradiess Partner Partnern Partners Partnerschaft Partnerschaften partnerschaftlich partnerschaftliche partnerschaftlichem partnerschaftlichen partnerschaftlicher partnerschaftlichere partnerschaftlicherem partnerschaftlicheren partnerschaftlicherer partnerschaftlicheres partnerschaftliches partnerschaftlichst partnerschaftlichste partnerschaftlichstem partnerschaftlichsten partnerschaftlichster partnerschaftlichstes passend perfekt perfekte perfektem perfekten perfekter perfektere perfekterem perfekteren perfekterer perfekteres perfektes perfektest perfekteste perfektestem perfektesten perfektester perfektestes Perfektion Perfektionen Perfektionismus Perfektionist Perfektionisten pfleg Pflege pflege pflegen pflegest pfleget pflegst pflegt pflegte pflegten pflegtest pflegtet phänomenal phänomenale phänomenalem phänomenalen phänomenaler phänomenalere phänomenalerem phänomenaleren phänomenalerer phänomenaleres phänomenales phänomenalst phänomenalste phänomenalstem phänomenalsten phänomenalster phänomenalstes Phantasie Phantasien phantasievoll phantasievolle phantasievollem phantasievollen phantasievoller phantasievollere phantasievollerem phantasievolleren phantasievollerer phantasievolleres phantasievolles phantasievollst phantasievollste phantasievollstem phantasievollsten phantasievollster phantasievollstes phantastisch planmäßig planmäßige planmäßigem planmäßigen planmäßiger planmäßigere planmäßigerem planmäßigeren planmäßigerer planmäßigeres planmäßiges planmäßigst planmäßigste planmäßigstem planmäßigsten planmäßigster planmäßigstes planvoll planvolle planvollem planvollen planvoller planvollere planvollerem planvolleren planvollerer planvolleres planvolles planvollst planvollste planvollstem planvollsten planvollster planvollstes plausibel plausibelst plausibelste plausibelstem plausibelsten plausibelster plausibelstes Plausibilität plausible plausiblem plausiblen plausibler plausiblere plausiblerem plausibleren plausiblerer plausibleres plausibles pompös pompöse pompösem pompösen pompöser pompösere pompöserem pompöseren pompöserer pompöseres pompöses pompösest pompöseste pompösestem pompösesten pompösester pompösestes populär positiv Positivität potent potente potentem potenten potenter potentere potenterem potenteren potenterer potenteres potentes potentest potenteste potentestem potentesten potentester potentestes Potenz Potenzen Pracht Prachten prächtig prächtige prächtigem prächtigen prächtiger prächtigere prächtigerem prächtigeren prächtigerer prächtigeres prächtiges Prächtigkeit prächtigst prächtigste prächtigstem prächtigsten prächtigster prächtigstes Prachtnen prachtvoll prachtvolle prachtvollem prachtvollen prachtvoller prachtvollere prachtvollerem prachtvolleren prachtvollerer prachtvolleres prachtvolles prachtvollst prachtvollste prachtvollstem prachtvollsten prachtvollster prachtvollstes Präferenz Präferenzen praktikabel praktikabelst praktikabelste praktikabelstem praktikabelsten praktikabelster praktikabelstes Praktikabilität praktikable praktikablem praktikablen praktikabler praktikablere praktikablerem praktikableren praktikablerer praktikableres praktikables praktisch prall pralle prallem prallen praller prallere prallerem pralleren prallerer pralleres pralles prallst prallste prallstem prallsten prallster prallstes präzis präzise Präzision preisgünstig preisgünstige preisgünstigem preisgünstigen preisgünstiger preisgünstigere preisgünstigerem preisgünstigeren preisgünstigere</t>
  </si>
  <si>
    <t>Workbook Settings 27</t>
  </si>
  <si>
    <t>r preisgünstigeres preisgünstiges preisgünstigst preisgünstigste preisgünstigstem preisgünstigsten preisgünstigster preisgünstigstes Premien Premium Premiums Prestige Prestiges prima Privileg privilegiert privilegierte privilegiertem privilegierten privilegierter privilegiertere privilegierterem privilegierteren privilegierterer privilegierteres privilegiertes privilegiertest privilegierteste privilegiertestem privilegiertesten privilegiertester privilegiertestes problemlos problemlose problemlosem problemlosen problemloser problemlosere problemloserem problemloseren problemloserer problemloseres problemloses problemlosst problemlosste problemlosstem problemlossten problemlosster problemlosstes produktiv produktive produktivem produktiven produktiver produktivere produktiverem produktiveren produktiverer produktiveres produktives Produktivität produktivst produktivste produktivstem produktivsten produktivster produktivstes professionell profiliert profilierte profiliertem profilierten profilierter profiliertere profilierterem profilierteren profilierterer profilierteres profiliertes profiliertest profilierteste profiliertestem profiliertesten profiliertester profiliertestes Profit profitabel profitabelst profitabelste profitabelstem profitabelsten profitabelster profitabelstes profitable profitablem profitablen profitabler profitablere profitablerem profitableren profitablerer profitableres profitables profitieren Progression progressiv prominent prominente prominentem prominenten prominenter prominentere prominenterem prominenteren prominenterer prominenteres prominentes prominentest prominenteste prominentestem prominentesten prominentester prominentestes protzig protzige protzigem protzigen protziger protzigere protzigerem protzigeren protzigerer protzigeres protziges protzigst protzigste protzigstem protzigsten protzigster protzigstes prunkvoll prunkvolle prunkvollem prunkvollen prunkvoller prunkvollere prunkvollerem prunkvolleren prunkvollerer prunkvolleres prunkvolles prunkvollst prunkvollste prunkvollstem prunkvollsten prunkvollster prunkvollstes pünktlich pünktliche pünktlichem pünktlichen pünktlicher pünktlichere pünktlicherem pünktlicheren pünktlicherer pünktlicheres pünktliches Pünktlichkeit pünktlichst pünktlichste pünktlichstem pünktlichsten pünktlichster pünktlichstes puppig puppige puppigem puppigen puppiger puppigere puppigerem puppigeren puppigerer puppigeres puppiges puppigst puppigste puppigstem puppigsten puppigster puppigstes Qualifikation Qualifikationen qualifizier qualifiziere qualifizieren qualifizierest qualifizieret qualifizierst qualifiziert qualifiziert qualifizierte qualifizierte qualifiziertem qualifizierten qualifizierten qualifizierter qualifiziertere qualifizierterem qualifizierteren qualifizierterer qualifizierteres qualifiziertes qualifiziertest qualifiziertest qualifizierteste qualifiziertestem qualifiziertesten qualifiziertester qualifiziertestes qualifiziertet Qualität Qualitäten qualitativ qualitative qualitativem qualitativen qualitativer qualitativere qualitativerem qualitativeren qualitativerer qualitativeres qualitatives qualitativst qualitativste qualitativstem qualitativsten qualitativster qualitativstes Qualitätsverbesserung Qualitätsverbesserungen qualitätsvoll quicklebendig quicklebendige quicklebendigem quicklebendigen quicklebendiger quicklebendigere quicklebendigerem quicklebendigeren quicklebendigerer quicklebendigeres quicklebendiges quicklebendigst quicklebendigste quicklebendigstem quicklebendigsten quicklebendigster quicklebendigstes raffiniert raffinierte raffiniertem raffinierten raffinierter raffiniertere raffinierterem raffinierteren raffinierterer raffinierteres raffiniertes raffiniertest raffinierteste raffiniertestem raffiniertesten raffiniertester raffiniertestes Rat rational realistisch Recht Rechte Rechten Rechtes rechtfertig rechtfertige rechtfertigen rechtfertigest rechtfertiget rechtfertigst rechtfertigt rechtfertigte rechtfertigten rechtfertigtest rechtfertigtet rechtlich rechtliche rechtlichem rechtlichen rechtlicher rechtlichere rechtlicherem rechtlicheren rechtlicherer rechtlicheres rechtliches rechtlichst rechtlichste rechtlichstem rechtlichsten rechtlichster rechtlichstes rechtmäßig rechtmäßige rechtmäßigem rechtmäßigen rechtmäßiger rechtmäßigere rechtmäßigerem rechtmäßigeren rechtmäßigerer rechtmäßigeres rechtmäßiges Rechtmäßigkeit rechtmäßigst rechtmäßigste rechtmäßigstem rechtmäßigsten rechtmäßigster rechtmäßigstes rechtsgültig rechtsgültige rechtsgültigem rechtsgültigen rechtsgültiger rechtsgültigere rechtsgültigerem rechtsgültigeren rechtsgültigerer rechtsgültigeres rechtsgültiges Rechtsgültigkeit rechtsgültigst rechtsgültigste rechtsgültigstem rechtsgültigsten rechtsgültigster rechtsgültigstes Rehabilitation Rehabilitationen rehabilitier rehabilitiere rehabilitieren rehabilitierest rehabilitieret rehabilitierst rehabilitiert rehabilitierte rehabilitierten rehabilitiertest rehabilitiertet reibungslos reibungslose reibungslosem reibungslosen reibungsloser reibungslosere reibungsloserem reibungsloseren reibungsloserer reibungsloseres reibungsloses reibungslosest reibungsloseste reibungslosestem reibungslosesten reibungslosester reibungslosestes reich reichhaltig reichhaltige reichhaltigem reichhaltigen reichhaltiger reichhaltigere reichhaltigerem reichhaltigeren reichhaltigerer reichhaltigeres reichhaltiges reichhaltigst reichhaltigste reichhaltigstem reichhaltigsten reichhaltigster reichhaltigstes reichlich reichliche reichlichem reichlichen reichlicher reichlichere reichlicherem reichlicheren reichlicherer reichlicheres reichliches reichlichst reichlichste reichlichstem reichlichsten reichlichster reichlichstes Reichtum Reichtümer Reichtümern Reichtumes Reichtums reif reif reife reife reifem reifen reifen reifer reifere reiferem reiferen reiferer reiferes reifes reifest reifet reifst reifst reifste reifstem reifsten reifster reifstes reift reifte reiften reiftest reiftet rein reine reinem reinen reiner reine</t>
  </si>
  <si>
    <t>Workbook Settings 28</t>
  </si>
  <si>
    <t xml:space="preserve">re reinerem reineren reinerer reineres reines Reinheit reinig reinige reinigen reinigest reiniget reinigst reinigt reinigte reinigten reinigtest reinigtet Reinigung Reinigungen reinst reinste reinstem reinsten reinster reinstes reizend reizende reizendem reizenden reizender reizendere reizenderem reizenderen reizenderer reizenderes reizendes reizendst reizendste reizendstem reizendsten reizendster reizendstes reizvoll reizvolle reizvollem reizvollen reizvoller reizvollere reizvollerem reizvolleren reizvollerer reizvolleres reizvolles reizvollst reizvollste reizvollstem reizvollsten reizvollster reizvollstes relevant relevante relevantem relevanten relevanter relevantere relevanterem relevanteren relevanterer relevanteres relevantes relevantest relevanteste relevantestem relevantesten relevantester relevantestes Relevanz Relevanzen renommiert renommierte renommiertem renommierten renommierter renommiertere renommierterem renommierteren renommierterer renommierteres renommiertes renommiertest renommierteste renommiertestem renommiertesten renommiertester renommiertestes renovieren Renovierung Renovierungen rentabel rentabelst rentabelste rentabelstem rentabelsten rentabelster rentabelstes Rentabilität rentable rentablem rentablen rentabler rentablere rentablerem rentableren rentablerer rentableres rentables Reparatur Reparaturen reparieren repräsentativ repräsentative repräsentativem repräsentativen repräsentativer repräsentativere repräsentativerem repräsentativeren repräsentativerer repräsentativeres repräsentatives repräsentativst repräsentativste repräsentativstem repräsentativsten repräsentativster repräsentativstes Respekt respektabel respektabelst respektabelste respektabelstem respektabelsten respektabelster respektabelstes respektable respektablem respektablen respektabler respektablere respektablerem respektableren respektablerer respektableres respektables Respekte Respekten Respektes respektieren Respekts respektvoll respektvolle respektvollem respektvollen respektvoller respektvollere respektvollerem respektvolleren respektvollerer respektvolleres respektvolles respektvollst respektvollste respektvollstem respektvollsten respektvollster respektvollstes rett rette retten rettest rettet rettete retteten rettetest rettetet rettte rettten retttest retttet Rettung Rettungen revanchier revanchiere revanchieren revanchierest revanchieret revanchierst revanchiert revanchierte revanchierten revanchiertest revanchiertet richtig richtige richtigem richtigen richtiger richtigere richtigerem richtigeren richtigerer richtigeres richtiges richtigst richtigste richtigstellen richtigstem richtigsten richtigster richtigstes riesengroß riesengroße riesengroßem riesengroßen riesengroßer riesengroßere riesengroßerem riesengroßeren riesengroßerer riesengroßeres riesengroßes riesengroßst riesengroßste riesengroßstem riesengroßsten riesengroßster riesengroßstes riesig riesige riesigem riesigen riesiger riesigere riesigerem riesigeren riesigerer riesigeres riesiges riesigst riesigste riesigstem riesigsten riesigster riesigstes robust robuste robustem robusten robuster robustere robusterem robusteren robusterer robusteres robustes robustest robusteste robustestem robustesten robustester robustestes Robustheit Romantik romantisch rosarot rosarote rosarotem rosaroten rosaroter rosarotere rosaroterem rosaroteren rosaroterer rosaroteres rosarotes rosarotst rosarotste rosarotstem rosarotsten rosarotster rosarotstes rosig rosige rosigem rosigen rosiger rosigere rosigerem rosigeren rosigerer rosigeres rosiges rosigst rosigste rosigstem rosigsten rosigster rosigstes Rückendeckung Rückgrat Rückgrate Rückgraten Rückgrates Rückgrats rückhaltlos rückhaltlose rückhaltlosem rückhaltlosen rückhaltloser rückhaltlosere rückhaltloserem rückhaltloseren rückhaltloserer rückhaltloseres rückhaltloses rückhaltlosest rückhaltloseste rückhaltlosestem rückhaltlosesten rückhaltlosester rückhaltlosestes Rücksicht rücksichtsvoll rücksichtsvolle rücksichtsvollem rücksichtsvollen rücksichtsvoller rücksichtsvollere rücksichtsvollerem rücksichtsvolleren rücksichtsvollerer rücksichtsvolleres rücksichtsvolles rücksichtsvollst rücksichtsvollste rücksichtsvollstem rücksichtsvollsten rücksichtsvollster rücksichtsvollstes rückversicher rückversichere rückversicheren rückversichern rückversicherst rückversichert rückversicherte rückversicherten rückversichertest rückversichertet Rückversicherung Ruhe ruhig Ruhm Ruhmes ruhmreich ruhmreiche ruhmreichem ruhmreichen ruhmreicher ruhmreichere ruhmreicherem ruhmreicheren ruhmreicherer ruhmreicheres ruhmreiches ruhmreichst ruhmreichste ruhmreichstem ruhmreichsten ruhmreichster ruhmreichstes Ruhms rührig rührige rührigem rührigen rühriger rührigere rührigerem rührigeren rührigerer rührigeres rühriges rührigst rührigste rührigstem rührigsten rührigster rührigstes sachgemäß sachgemäße sachgemäßem sachgemäßen sachgemäßer sachgemäßere sachgemäßerem sachgemäßeren sachgemäßerer sachgemäßeres sachgemäßes sachgemäßst sachgemäßste sachgemäßstem sachgemäßsten sachgemäßster sachgemäßstes sagenhaft sagenhafte sagenhaftem sagenhaften sagenhafter sagenhaftere sagenhafterem sagenhafteren sagenhafterer sagenhafteres sagenhaftes sagenhaftest sagenhafteste sagenhaftestem sagenhaftesten sagenhaftester sagenhaftestes sanft sanfte sanftem sanften sanfter sanftere sanfterem sanfteren sanfterer sanfteres sanftes sanftest sanfteste sanftestem sanftesten sanftester sanftestes satt satte sattem satten satter sattere satterem satteren satterer satteres sattes sattest satteste sattestem sattesten sattester sattestes sauber saubere sauberem sauberen sauberer sauberere saubererem saubereren saubererer saubereres sauberes Sauberkeit sauberst sauberste sauberstem saubersten sauberster sauberstes saubrer saubrere saubrerem saubreren saubrerer saubreres schaff schaffe schaffen schaffest schaffet schaffst schafft schaffte schafften schafftest schafftet scharf scharfe scharfem scharfen scharfer schärfer schärfere schärferem schärferen </t>
  </si>
  <si>
    <t>Workbook Settings 29</t>
  </si>
  <si>
    <t>schärferer schärferes scharfes schärfst schärfste schärfstem schärfsten schärfster schärfstes Schatz schätz Schätze schätze schätzen Schätzen Schatzes schätzest schätzet Schatzs schätzt schätzte schätzten schätztest schätztet schenk schenke schenken schenkest schenket schenkst schenkt schenkte schenkten schenktest schenktet Schenkung Schenkungen schick schicke schickem schicken schicker schickere schickerem schickeren schickerer schickeres schickes schickst schickste schickstem schicksten schickster schickstes schiller schillere schilleren schillern schillernd schillerst schillert schillerte schillerten schillertest schillertet Schirmherr Schirmherren Schirmherrschaft Schirmherrschaften Schirmherrschaftnen schlagend schlagende schlagendem schlagenden schlagender schlagendere schlagenderem schlagenderen schlagenderer schlagenderes schlagendes schlagendst schlagendste schlagendstem schlagendsten schlagendster schlagendstes schlank schlanke schlankem schlanken schlanker schlankere schlankerem schlankeren schlankerer schlankeres schlankes schlankst schlankste schlankstem schlanksten schlankster schlankstes schlau schlaue schlauem schlauen schlauer schlauere schlauerem schlaueren schlauerer schlaueres schlaues schlauest schlaueste schlauestem schlauesten schlauester schlauestes Schlauheit schlaust schlauste schlaustem schlausten schlauster schlaustes schlüssig schlüssige schlüssigem schlüssigen schlüssiger schlüssigere schlüssigerem schlüssigeren schlüssigerer schlüssigeres schlüssiges schlüssigst schlüssigste schlüssigstem schlüssigsten schlüssigster schlüssigstes schmackhaft schmackhafte schmackhaftem schmackhaften schmackhafter schmackhaftere schmackhafterem schmackhafteren schmackhafterer schmackhafteres schmackhaftes schmackhaftest schmackhafteste schmackhaftestem schmackhaftesten schmackhaftester schmackhaftestes schmeichelnd schmuck Schmuck schmück Schmucke schmucke schmücke schmuckem Schmucken schmucken schmücken schmucker schmuckere schmuckerem schmuckeren schmuckerer schmuckeres Schmuckes schmuckes schmückest schmücket Schmucks schmuckst schmückst schmuckste schmuckstem schmucksten schmuckster schmuckstes schmückt schmückte schmückten schmücktest schmücktet Schnäppchen Schnäppchens schnell schnelle schnellem schnellen schneller schnellere schnellerem schnelleren schnellerer schnelleres schnelles Schnelligkeit Schnelligkeiten schnellst schnellste schnellstem schnellsten schnellster schnellstes schön schöne schönem schönen schöner schönere schönerem schöneren schönerer schöneres schönes Schönheit Schönheiten schönst schönste schönstem schönsten schönster schönstes schuldlos schuldlose schuldlosem schuldlosen schuldloser schuldlosere schuldloserem schuldloseren schuldloserer schuldloseres schuldloses schuldlosest schuldloseste schuldlosestem schuldlosesten schuldlosester schuldlosestes Schuldlosigkeit Schutz Schutze Schütze Schutzen Schützen Schutzes Schutzmaßnahmen Schutzs Schwung Schwünge Schwüngen Schwunges schwunghaft schwunghafte schwunghaftem schwunghaften schwunghafter schwunghaftere schwunghafterem schwunghafteren schwunghafterer schwunghafteres schwunghaftes schwunghaftest schwunghafteste schwunghaftestem schwunghaftesten schwunghaftester schwunghaftestes Schwungs sehenswert sehenswerte sehenswertem sehenswerten sehenswerter sehenswertere sehenswerterem sehenswerteren sehenswerterer sehenswerteres sehenswertes sehenswertest sehenswerteste sehenswertestem sehenswertesten sehenswertester sehenswertestes selbstständig Selbstständigkeit Sensation sensationell sensationelle sensationellem sensationellen sensationeller sensationellere sensationellerem sensationelleren sensationellerer sensationelleres sensationelles sensationellst sensationellste sensationellstem sensationellsten sensationellster sensationellstes Sensationen sensibel sensibelst sensibelste sensibelstem sensibelsten sensibelster sensibelstes sensible sensiblem sensiblen sensibler sensiblere sensiblerem sensibleren sensiblerer sensibleres sensibles seriös seriöse seriösem seriösen seriöser seriösere seriöserem seriöseren seriöserer seriöseres seriöses seriösest seriöseste seriösestem seriösesten seriösester seriösestes Seriösität sexy sexye sexyem sexyen sexyer sexyere sexyerem sexyeren sexyerer sexyeres sexyes sexyst sexyste sexystem sexysten sexyster sexystes sicher sicher sichere sichere sicherem sicheren sicheren sicherer sicherere sichererem sichereren sichererer sichereres sicheres sichergestellt Sicherheit Sicherheiten sichern sicherst sicherst sicherste sicherstell sicherstelle sicherstellen sicherstellest sicherstellet sicherstellst sicherstellt sicherstellte sicherstellten sicherstelltest sicherstelltet sicherstem sichersten sicherster sicherstes sichert sicherte sicherten sichertest sichertet sichrer sichrere sichrerem sichreren sichrerer sichreres sichtbar sichtbare sichtbarem sichtbaren sichtbarer sichtbarere sichtbarerem sichtbareren sichtbarerer sichtbareres sichtbares sichtbarst sichtbarste sichtbarstem sichtbarsten sichtbarster sichtbarstes Siegeszug Siegeszüge Siegeszügen Siegeszuges Siegeszugs simpel simpelst simpelste simpelstem simpelsten simpelster simpelstes simple simplem simplen simpler simplere simplerem simpleren simplerer simpleres simples Sinn Sinne Sinnen Sinnes Sinns sinnvoll sinnvolle sinnvollem sinnvollen sinnvoller sinnvollere sinnvollerem sinnvolleren sinnvollerer sinnvolleres sinnvolles sinnvollst sinnvollste sinnvollstem sinnvollsten sinnvollster sinnvollstes solid solidarisch solidarische solidarischem solidarischen solidarischer solidarischere solidarischerem solidarischeren solidarischerer solidarischeres solidarisches solidarischst solidarischste solidarischstem solidarischsten solidarischster solidarischstes Solidarität solide solidem soliden solider solidere soliderem solideren soliderer solideres solides solidst solidste solidstem solidsten solidster solidstes sonnendurchflutet sonnendurchflutete sonnendurchflutetem sonnendurchfluteten sonnendurchfluteter sonnendurchfluteter</t>
  </si>
  <si>
    <t>Workbook Settings 30</t>
  </si>
  <si>
    <t xml:space="preserve">e sonnendurchfluteterem sonnendurchfluteteren sonnendurchfluteterer sonnendurchfluteteres sonnendurchflutetes sonnendurchflutetst sonnendurchflutetste sonnendurchflutetstem sonnendurchflutetsten sonnendurchflutetster sonnendurchflutetstes sonnig sonnige sonnigem sonnigen sonniger sonnigere sonnigerem sonnigeren sonnigerer sonnigeres sonniges sonnigst sonnigste sonnigstem sonnigsten sonnigster sonnigstes sorg sorge sorgen sorgenfrei sorgenfreie sorgenfreiem sorgenfreien sorgenfreier sorgenfreiere sorgenfreierem sorgenfreieren sorgenfreierer sorgenfreieres sorgenfreies sorgenfreist sorgenfreiste sorgenfreistem sorgenfreisten sorgenfreister sorgenfreistes sorgest sorget sorgfältig sorgfältige sorgfältigem sorgfältigen sorgfältiger sorgfältigere sorgfältigerem sorgfältigeren sorgfältigerer sorgfältigeres sorgfältiges Sorgfältigkeit sorgfältigst sorgfältigste sorgfältigstem sorgfältigsten sorgfältigster sorgfältigstes sorglos sorglose sorglosem sorglosen sorgloser sorglosere sorgloserem sorgloseren sorgloserer sorgloseres sorgloses sorglosest sorgloseste sorglosestem sorglosesten sorglosester sorglosestes Sorglosigkeit sorgsam sorgsame sorgsamem sorgsamen sorgsamer sorgsamere sorgsamerem sorgsameren sorgsamerer sorgsameres sorgsames sorgsamst sorgsamste sorgsamstem sorgsamsten sorgsamster sorgsamstes sorgst sorgt sorgte sorgten sorgtest sorgtet souverän spannend spannende spannendem spannenden spannender spannendere spannenderem spannenderen spannenderer spannenderes spannendes spannendst spannendste spannendstem spannendsten spannendster spannendstes spar spare sparen sparest sparet sparsam sparsame sparsamem sparsamen sparsamer sparsamere sparsamerem sparsameren sparsamerer sparsameres sparsames Sparsamkeit Sparsamkeiten sparsamst sparsamste sparsamstem sparsamsten sparsamster sparsamstes sparst spart sparte sparten spartest spartet Spass Spaß Spässe Spässen Spasses spaßig spaßige spaßigem spaßigen spaßiger spaßigere spaßigerem spaßigeren spaßigerer spaßigeres spaßiges spaßigst spaßigste spaßigstem spaßigsten spaßigster spaßigstes Spasss spektakel spektakulär spektakuläre spektakulärem spektakulären spektakulärer spektakulärere spektakulärerem spektakuläreren spektakulärerer spektakuläreres spektakuläres spektakulärst spektakulärste spektakulärstem spektakulärsten spektakulärster spektakulärstes spend Spende spende spenden Spenden spendest spendet spendete spendeten spendetest spendetet spendte spendten spendtest spendtet Spezialität Spezialitäten speziell spezielle speziellem speziellen spezieller speziellere speziellerem spezielleren speziellerer spezielleres spezielles speziellst speziellste speziellstem speziellsten speziellster speziellstes spielend spielerisch spielerische spielerischem spielerischen spielerischer spielerischere spielerischerem spielerischeren spielerischerer spielerischeres spielerisches spielerischst spielerischste spielerischstem spielerischsten spielerischster spielerischstes spitze Sprung Sprünge Sprüngen Sprunges Sprungs spürbar spürbare spürbarem spürbaren spürbarer spürbarere spürbarerem spürbareren spürbarerer spürbareres spürbares spürbarst spürbarste spürbarstem spürbarsten spürbarster spürbarstes stabil stabile stabilem stabilen stabiler stabilere stabilerem stabileren stabilerer stabileres stabiles stabilisier stabilisiere stabilisieren stabilisierest stabilisieret stabilisierst stabilisiert stabilisierte stabilisierten stabilisiertest stabilisiertet Stabilität stabilst stabilste stabilstem stabilsten stabilster stabilstes standhaft standhafte standhaftem standhaften standhafter standhaftere standhafterem standhafteren standhafterer standhafteres standhaftes standhaftest standhafteste standhaftestem standhaftesten standhaftester standhaftestes Standhaftigkeit stark stärk starke Stärke stärke starkem starken stärken Stärken starker stärker stärkere stärkerem stärkeren stärkerer stärkeres starkes stärkest stärket stärkst stärkst stärkste stärkstem stärksten stärkster stärkstes stärkt stärkte stärkten stärktest stärktet stattlich stattliche stattlichem stattlichen stattlicher stattlichere stattlicherem stattlicheren stattlicherer stattlicheres stattliches Stattlichkeit stattlichst stattlichste stattlichstem stattlichsten stattlichster stattlichstes staun staune staunen staunest staunet staunst staunt staunte staunten stauntest stauntet steigen steigend steiger steigere steigeren steigern steigerst steigert steigerte steigerten steigertest steigertet Steigerung Steigerungen Steigflug stift stifte stiften Stifter stiftest stiftet stiftete stifteten stiftetest stiftetet stiftte stiftten stifttest stifttet Stiftung Stiftungen Stil Stile Stilen Stiles Stils stilsicher stilsichere stilsicherem stilsicheren stilsicherer stilsicherere stilsichererem stilsichereren stilsichererer stilsichereres stilsicheres stilsicherst stilsicherste stilsicherstem stilsichersten stilsicherster stilsicherstes stilsichrer stilsichrere stilsichrerem stilsichreren stilsichrerer stilsichreres stilvoll stilvolle stilvollem stilvollen stilvoller stilvollere stilvollerem stilvolleren stilvollerer stilvolleres stilvolles stilvollst stilvollste stilvollstem stilvollsten stilvollster stilvollstes Stimulation Stimulationen stimulier stimuliere stimulieren stimulierest stimulieret stimulierst stimuliert stimulierte stimulierten stimuliertest stimuliertet stolz Stolz stolze stolzem stolzen stolzer stolzere stolzerem stolzeren stolzerer stolzeres Stolzes stolzes stolzest stolzeste stolzestem stolzesten stolzester stolzestes Stolzs störungsfrei störungsfreie störungsfreiem störungsfreien störungsfreier störungsfreiere störungsfreierem störungsfreieren störungsfreierer störungsfreieres störungsfreies störungsfreiest störungsfreieste störungsfreiestem störungsfreiesten störungsfreiester störungsfreiestes störungsfreist störungsfreiste störungsfreistem störungsfreisten störungsfreister störungsfreistes strahl strahle strahlen strahlend strahlest strahlet strahlst strahlt strahlte strahlten strahltest </t>
  </si>
  <si>
    <t>Workbook Settings 31</t>
  </si>
  <si>
    <t>strahltet Stütze stützen Subvention Subventionen subventionier subventioniere subventionieren subventionierest subventionieret subventionierst subventioniert subventionierte subventionierten subventioniertest subventioniertet Suchtfaktor Suchtfaktoren Suchtfaktors süchtig süchtige süchtigem süchtigen süchtiger süchtigere süchtigerem süchtigeren süchtigerer süchtigeres süchtiges süchtigst süchtigste süchtigstem süchtigsten süchtigster süchtigstes super supere superem superen superer superere supererem supereren supererer supereres superes Superlativ Superlative Superlativen Superlativs superschnell superschnelle superschnellem superschnellen superschneller superschnellere superschnellerem superschnelleren superschnellerer superschnelleres superschnelles superschnellst superschnellste superschnellstem superschnellsten superschnellster superschnellstes superst superste superstem supersten superster superstes süß süße süßem süßen süßer süßere süßerem süßeren süßerer süßeres süßes süßst süßste süßstem süßsten süßster süßstes Symbiose Symbiosen Sympathie sympathisch sympathisier sympathisiere sympathisieren sympathisierest sympathisieret sympathisierst sympathisiert sympathisierte sympathisierten sympathisiertest sympathisiertet systematisch tadellos tadellose tadellosem tadellosen tadelloser tadellosere tadelloserem tadelloseren tadelloserer tadelloseres tadelloses tadellosest tadelloseste tadellosestem tadellosesten tadellosester tadellosestes tadelsfrei tadelsfreie tadelsfreiem tadelsfreien tadelsfreier tadelsfreiere tadelsfreierem tadelsfreieren tadelsfreierer tadelsfreieres tadelsfreies tadelsfreist tadelsfreiste tadelsfreistem tadelsfreisten tadelsfreister tadelsfreistes Talent Talente Talenten Talentes talentiert talentierte talentiertem talentierten talentierter talentiertere talentierterem talentierteren talentierterer talentierteres talentiertes talentiertest talentierteste talentiertestem talentiertesten talentiertester talentiertestes Talents tätig tatkräftig tatkräftige tatkräftigem tatkräftigen tatkräftiger tatkräftigere tatkräftigerem tatkräftigeren tatkräftigerer tatkräftigeres tatkräftiges tatkräftigst tatkräftigste tatkräftigstem tatkräftigsten tatkräftigster tatkräftigstes tauglich taugliche tauglichem tauglichen tauglicher tauglichere tauglicherem tauglicheren tauglicherer tauglicheres taugliches tauglichst tauglichste tauglichstem tauglichsten tauglichster tauglichstes tiefgreifend tiefgreifende tiefgreifendem tiefgreifenden tiefgreifender tiefgreifendere tiefgreifenderem tiefgreifenderen tiefgreifenderer tiefgreifenderes tiefgreifendes tiefgreifendst tiefgreifendste tiefgreifendstem tiefgreifendsten tiefgreifendster tiefgreifendstes tierisch tierische tierischem tierischen tierischer tierischere tierischerem tierischeren tierischerer tierischeres tierisches tierischst tierischste tierischstem tierischsten tierischster tierischstes tolerant tolerante tolerantem toleranten toleranter tolerantere toleranterem toleranteren toleranterer toleranteres tolerantes tolerantest toleranteste tolerantestem tolerantesten tolerantester tolerantestes Toleranz Toleranzen tolerier toleriere tolerieren tolerierest tolerieret tolerierst toleriert tolerierte tolerierten toleriertest toleriertet toll tolle tollem tollen toller tollere tollerem tolleren tollerer tolleres tolles tollst tollste tollstem tollsten tollster tollstes top tope topem topen toper topere toperem toperen toperer toperes topes topp toppe toppen toppest toppet toppst toppt toppte toppten topptest topptet topst topste topstem topsten topster topstes Tradition traditionell Traditionen traditionsreich traditionsreiche traditionsreichem traditionsreichen traditionsreicher traditionsreichere traditionsreicherem traditionsreicheren traditionsreicherer traditionsreicheres traditionsreiches traditionsreichst traditionsreichste traditionsreichstem traditionsreichsten traditionsreichster traditionsreichstes tragfähig tragfähige tragfähigem tragfähigen tragfähiger tragfähigere tragfähigerem tragfähigeren tragfähigerer tragfähigeres tragfähiges tragfähigst tragfähigste tragfähigstem tragfähigsten tragfähigster tragfähigstes transparent transparente transparentem transparenten transparenter transparentere transparenterem transparenteren transparenterer transparenteres transparentes transparentest transparenteste transparentestem transparentesten transparentester transparentestes traumhaft traumhafte traumhaftem traumhaften traumhafter traumhaftere traumhafterem traumhafteren traumhafterer traumhafteres traumhaftes traumhaftest traumhafteste traumhaftestem traumhaftesten traumhaftester traumhaftestes treffend trefflich treffliche trefflichem trefflichen trefflicher trefflichere trefflicherem trefflicheren trefflicherer trefflicheres treffliches trefflichst trefflichste trefflichstem trefflichsten trefflichster trefflichstes treu Treue treue treuem treuen treuer treuere treuerem treueren treuerer treueres treues treuest treueste treuestem treuesten treuester treuestes treust treuste treustem treusten treuster treustes Triumph triumphal triumphale triumphalem triumphalen triumphaler triumphalere triumphalerem triumphaleren triumphalerer triumphaleres triumphales triumphalst triumphalste triumphalstem triumphalsten triumphalster triumphalstes Triumphe Triumphen Triumphes triumphier triumphiere triumphieren triumphierest triumphieret triumphierst triumphiert triumphierte triumphierten triumphiertest triumphiertet Triumphs Trophäe Trophäen Trost tröst tröste trösten Trostes tröstest tröstet tröstete trösteten tröstetest tröstetet Trosts tröstte tröstten trösttest trösttet überdurchschnittlich überdurchschnittliche überdurchschnittlichem überdurchschnittlichen überdurchschnittlicher überdurchschnittlichere überdurchschnittlicherem überdurchschnittlicheren überdurchschnittlicherer überdurchschnittlicheres überdurchschnittliches überdurchschnittlichst überdurchschnittlichste überdurchschnittlichstem überdurchschnittlichsten überdurchschnittlichs</t>
  </si>
  <si>
    <t>Workbook Settings 32</t>
  </si>
  <si>
    <t>ter überdurchschnittlichstes Übereinkunft Übereinkünfte Übereinkünften Übereinstimmung Überfluß Überflußes Überflußs übergeholt übergelebt übergelegt übergeschäumt überglücklich überglückliche überglücklichem überglücklichen überglücklicher überglücklichere überglücklicherem überglücklicheren überglücklicherer überglücklicheres überglückliches überglücklichst überglücklichste überglücklichstem überglücklichsten überglücklichster überglücklichstes übergroß übergroße übergroßem übergroßen übergroßer übergroßere übergroßerem übergroßeren übergroßerer übergroßeres übergroßes übergroßst übergroßste übergroßstem übergroßsten übergroßster übergroßstes überhol überhole überholen überholest überholet überholst überholt überholte überholten überholtest überholtet überleb überlebe überleben überlebest überlebet überlebst überlebt überlebte überlebten überlebtest überlebtet überleg überlege überlegen überlegene überlegenem überlegenen überlegener überlegenere überlegenerem überlegeneren überlegenerer überlegeneres überlegenes Überlegenheit überlegenst überlegenste überlegenstem überlegensten überlegenster überlegenstes überlegest überleget überlegner überlegnere überlegnerem überlegneren überlegnerer überlegneres überlegst überlegt überlegt überlegte überlegten überlegtest überlegtet Überlegung Überlegungen übermenschlich übermenschliche übermenschlichem übermenschlichen übermenschlicher übermenschlichere übermenschlicherem übermenschlicheren übermenschlicherer übermenschlicheres übermenschliches übermenschlichst übermenschlichste übermenschlichstem übermenschlichsten übermenschlichster übermenschlichstes Überparteilichkeit überragend überraschend überrascht überraschte überraschtem überraschten überraschter überraschtere überraschterem überraschteren überraschterer überraschteres überraschtes überraschtest überraschteste überraschtestem überraschtesten überraschtester überraschtestes überrund überrunde überrunden überrundest überrundet überrundete überrundeten überrundetest überrundetet überrundte überrundten überrundtest überrundtet überschaubar Überschaubarkeit überschäum überschäume überschäumen überschäumest überschäumet überschäumst überschäumt überschäumte überschäumten überschäumtest überschäumtet überschwänglich Überschwänglichkeit übersichtlich übersichtliche übersichtlichem übersichtlichen übersichtlicher übersichtlichere übersichtlicherem übersichtlicheren übersichtlicherer übersichtlicheres übersichtliches übersichtlichst übersichtlichste übersichtlichstem übersichtlichsten übersichtlichster übersichtlichstes übertreffen überwältigend überwältigt überwinden überzeugen überzeugend überzeugt überzeugte überzeugtem überzeugten überzeugter überzeugtere überzeugterem überzeugteren überzeugterer überzeugteres überzeugtes überzeugtest überzeugteste überzeugtestem überzeugtesten überzeugtester überzeugtestes Überzeugung ultimativ ultimative ultimativem ultimativen ultimativer ultimativere ultimativerem ultimativeren ultimativerer ultimativeres ultimatives ultimativst ultimativste ultimativstem ultimativsten ultimativster ultimativstes Umbruch Umbrüche Umbrüchen Umbruches Umbruchs umfangreich umfangreiche umfangreichem umfangreichen umfangreicher umfangreichere umfangreicherem umfangreicheren umfangreicherer umfangreicheres umfangreiches umfangreichst umfangreichste umfangreichstem umfangreichsten umfangreichster umfangreichstes umfassend umgänglich umgängliche umgänglichem umgänglichen umgänglicher umgänglichere umgänglicherem umgänglicheren umgänglicherer umgänglicheres umgängliches umgänglichst umgänglichste umgänglichstem umgänglichsten umgänglichster umgänglichstes umjubelt umsichtig umsichtige umsichtigem umsichtigen umsichtiger umsichtigere umsichtigerem umsichtigeren umsichtigerer umsichtigeres umsichtiges umsichtigst umsichtigste umsichtigstem umsichtigsten umsichtigster umsichtigstes umsorg umsorge umsorgen umsorgest umsorget umsorgst umsorgt umsorgte umsorgten umsorgtest umsorgtet umwerfend unabhängig unabhängige unabhängigem unabhängigen unabhängiger unabhängigere unabhängigerem unabhängigeren unabhängigerer unabhängigeres unabhängiges Unabhängigkeit Unabhängigkeiten unabhängigst unabhängigste unabhängigstem unabhängigsten unabhängigster unabhängigstes unangefochten unangefochtene unangefochtenem unangefochtenen unangefochtener unangefochtenere unangefochtenerem unangefochteneren unangefochtenerer unangefochteneres unangefochtenes unangefochtenst unangefochtenste unangefochtenstem unangefochtensten unangefochtenster unangefochtenstes unantastbar unantastbare unantastbarem unantastbaren unantastbarer unantastbarere unantastbarerem unantastbareren unantastbarerer unantastbareres unantastbares unantastbarst unantastbarste unantastbarstem unantastbarsten unantastbarster unantastbarstes unaufholbar unbedingt unbedingte unbedingtem unbedingten unbedingter unbedingtere unbedingterem unbedingteren unbedingterer unbedingteres unbedingtes unbedingtst unbedingtste unbedingtstem unbedingtsten unbedingtster unbedingtstes unbegrenzt unbegrenzte unbegrenztem unbegrenzten unbegrenzter unbegrenztere unbegrenzterem unbegrenzteren unbegrenzterer unbegrenzteres unbegrenztes unbegrenztest unbegrenzteste unbegrenztestem unbegrenztesten unbegrenztester unbegrenztestes unberührt unberührte unberührtem unberührten unberührter unberührtere unberührterem unberührteren unberührterer unberührteres unberührtes unberührtest unberührteste unberührtestem unberührtesten unberührtester unberührtestes unbeschreiblich unbeschreibliche unbeschreiblichem unbeschreiblichen unbeschreiblicher unbeschreiblichere unbeschreiblicherem unbeschreiblicheren unbeschreiblicherer unbeschreiblicheres unbeschreibliches unbeschreiblichst unbeschreiblichste unbeschreiblichstem unbeschreiblichsten unbeschreiblichster unbeschreiblichstes unbeschwert unbeschwerte unbeschwertem unbeschwerten unbeschwerter unbeschwertere unbeschwerterem unbeschwerteren unbeschwerterer unbeschwerteres unbeschwertes unbeschwertest unbeschwerteste unbeschwerteste</t>
  </si>
  <si>
    <t>Workbook Settings 33</t>
  </si>
  <si>
    <t>m unbeschwertesten unbeschwertester unbeschwertestes unbesiegbar unbesiegbare unbesiegbarem unbesiegbaren unbesiegbarer unbesiegbarere unbesiegbarerem unbesiegbareren unbesiegbarerer unbesiegbareres unbesiegbares Unbesiegbarkeit unbesiegbarst unbesiegbarste unbesiegbarstem unbesiegbarsten unbesiegbarster unbesiegbarstes unbestreitbar unbestreitbare unbestreitbarem unbestreitbaren unbestreitbarer unbestreitbarere unbestreitbarerem unbestreitbareren unbestreitbarerer unbestreitbareres unbestreitbares unbestreitbarst unbestreitbarste unbestreitbarstem unbestreitbarsten unbestreitbarster unbestreitbarstes unbestritten unbestrittene unbestrittenem unbestrittenen unbestrittener unbestrittenere unbestrittenerem unbestritteneren unbestrittenerer unbestritteneres unbestrittenes unbestrittenst unbestrittenste unbestrittenstem unbestrittensten unbestrittenster unbestrittenstes unbestrittner unbestrittnere unbestrittnerem unbestrittneren unbestrittnerer unbestrittneres unbezahlbar unbezahlbare unbezahlbarem unbezahlbaren unbezahlbarer unbezahlbarere unbezahlbarerem unbezahlbareren unbezahlbarerer unbezahlbareres unbezahlbares unbezahlbarst unbezahlbarste unbezahlbarstem unbezahlbarsten unbezahlbarster unbezahlbarstes uneingeschränkt uneingeschränkte uneingeschränktem uneingeschränkten uneingeschränkter uneingeschränktere uneingeschränkterem uneingeschränkteren uneingeschränkterer uneingeschränkteres uneingeschränktes uneingeschränktest uneingeschränkteste uneingeschränktestem uneingeschränktesten uneingeschränktester uneingeschränktestes uneinholbar unerhört unerhörte unerhörtem unerhörten unerhörter unerhörtere unerhörterem unerhörteren unerhörterer unerhörteres unerhörtes unerhörtest unerhörteste unerhörtestem unerhörtesten unerhörtester unerhörtestes unermeßlich unermesslich unermeßliche unermeßlichem unermeßlichen unermeßlicher unermeßlichere unermeßlicherem unermeßlicheren unermeßlicherer unermeßlicheres unermeßliches unermeßlichst unermeßlichste unermeßlichstem unermeßlichsten unermeßlichster unermeßlichstes unermüdlich unermüdliche unermüdlichem unermüdlichen unermüdlicher unermüdlichere unermüdlicherem unermüdlicheren unermüdlicherer unermüdlicheres unermüdliches unermüdlichst unermüdlichste unermüdlichstem unermüdlichsten unermüdlichster unermüdlichstes unerreicht unerreichte unerreichtem unerreichten unerreichter unerreichtere unerreichterem unerreichteren unerreichterer unerreichteres unerreichtes unerreichtst unerreichtste unerreichtstem unerreichtsten unerreichtster unerreichtstes unerschrocken unerschrockene unerschrockenem unerschrockenen unerschrockener unerschrockenere unerschrockenerem unerschrockeneren unerschrockenerer unerschrockeneres unerschrockenes Unerschrockenheit unerschrockenst unerschrockenste unerschrockenstem unerschrockensten unerschrockenster unerschrockenstes unerschrockner unerschrocknere unerschrocknerem unerschrockneren unerschrocknerer unerschrockneres unersetzlich unersetzliche unersetzlichem unersetzlichen unersetzlicher unersetzlichere unersetzlicherem unersetzlicheren unersetzlicherer unersetzlicheres unersetzliches unersetzlichst unersetzlichste unersetzlichstem unersetzlichsten unersetzlichster unersetzlichstes unfehlbar unfehlbare unfehlbarem unfehlbaren unfehlbarer unfehlbarere unfehlbarerem unfehlbareren unfehlbarerer unfehlbareres unfehlbares Unfehlbarkeit unfehlbarst unfehlbarste unfehlbarstem unfehlbarsten unfehlbarster unfehlbarstes ungeahnt ungeahnte ungeahntem ungeahnten ungeahnter ungeahntere ungeahnterem ungeahnteren ungeahnterer ungeahnteres ungeahntes ungeahntst ungeahntste ungeahntstem ungeahntsten ungeahntster ungeahntstes ungebrochen ungebrochene ungebrochenem ungebrochenen ungebrochener ungebrochenere ungebrochenerem ungebrocheneren ungebrochenerer ungebrocheneres ungebrochenes ungebrochenst ungebrochenste ungebrochenstem ungebrochensten ungebrochenster ungebrochenstes ungeteilt ungeteilte ungeteiltem ungeteilten ungeteilter ungeteiltere ungeteilterem ungeteilteren ungeteilterer ungeteilteres ungeteiltes ungeteiltst ungeteiltste ungeteiltstem ungeteiltsten ungeteiltster ungeteiltstes ungezwungen ungezwungene ungezwungenem ungezwungenen ungezwungener ungezwungenere ungezwungenerem ungezwungeneren ungezwungenerer ungezwungeneres ungezwungenes ungezwungenst ungezwungenste ungezwungenstem ungezwungensten ungezwungenster ungezwungenstes ungezwungner ungezwungnere ungezwungnerem ungezwungneren ungezwungnerer ungezwungneres unglaublich unglaubliche unglaublichem unglaublichen unglaublicher unglaublichere unglaublicherem unglaublicheren unglaublicherer unglaublicheres unglaubliches unglaublichst unglaublichste unglaublichstem unglaublichsten unglaublichster unglaublichstes universell universelle universellem universellen universeller universellere universellerem universelleren universellerer universelleres universelles universellst universellste universellstem universellsten universellster universellstes unkompliziert unkomplizierte unkompliziertem unkomplizierten unkomplizierter unkompliziertere unkomplizierterem unkomplizierteren unkomplizierterer unkomplizierteres unkompliziertes unkompliziertest unkomplizierteste unkompliziertestem unkompliziertesten unkompliziertester unkompliziertestes unparteiisch unparteiische unparteiischem unparteiischen unparteiischer unparteiischere unparteiischerem unparteiischeren unparteiischerer unparteiischeres unparteiisches unparteiischst unparteiischste unparteiischstem unparteiischsten unparteiischster unparteiischstes Unparteilichkeit unschätzbar unschätzbare unschätzbarem unschätzbaren unschätzbarer unschätzbarere unschätzbarerem unschätzbareren unschätzbarerer unschätzbareres unschätzbares unschätzbarst unschätzbarste unschätzbarstem unschätzbarsten unschätzbarster unschätzbarstes unschlagbar unschlagbare unschlagbarem unschlagbaren unschlagbarer unschlagbarere unschlagbarerem unschlagbareren unschlagbarerer unschlagbareres unschlagbares unschlagbarst unschlagbarste unschlagbarstem unschlagbarsten unschlagb</t>
  </si>
  <si>
    <t>Workbook Settings 34</t>
  </si>
  <si>
    <t>arster unschlagbarstes Unschuld unschuldig unschuldige unschuldigem unschuldigen unschuldiger unschuldigere unschuldigerem unschuldigeren unschuldigerer unschuldigeres unschuldiges unschuldigst unschuldigste unschuldigstem unschuldigsten unschuldigster unschuldigstes unsterblich unsterbliche unsterblichem unsterblichen unsterblicher unsterblichere unsterblicherem unsterblicheren unsterblicherer unsterblicheres unsterbliches Unsterblichkeit unsterblichst unsterblichste unsterblichstem unsterblichsten unsterblichster unsterblichstes untergestützt unternehmerisch unternehmerische unternehmerischem unternehmerischen unternehmerischer unternehmerischere unternehmerischerem unternehmerischeren unternehmerischerer unternehmerischeres unternehmerisches unternehmerischst unternehmerischste unternehmerischstem unternehmerischsten unternehmerischster unternehmerischstes unterstütz unterstütze unterstützen unterstützest unterstützet unterstützt unterstützte unterstützten unterstütztest unterstütztet Unterstützung Unterstützungen untrennbar untrennbare untrennbarem untrennbaren untrennbarer untrennbarere untrennbarerem untrennbareren untrennbarerer untrennbareres untrennbares untrennbarst untrennbarste untrennbarstem untrennbarsten untrennbarster untrennbarstes unübertrefflich unübertreffliche unübertrefflichem unübertrefflichen unübertrefflicher unübertrefflichere unübertrefflicherem unübertrefflicheren unübertrefflicherer unübertrefflicheres unübertreffliches unübertrefflichst unübertrefflichste unübertrefflichstem unübertrefflichsten unübertrefflichster unübertrefflichstes unübertroffen unübertroffene unübertroffenem unübertroffenen unübertroffener unübertroffenere unübertroffenerem unübertroffeneren unübertroffenerer unübertroffeneres unübertroffenes unübertroffenst unübertroffenste unübertroffenstem unübertroffensten unübertroffenster unübertroffenstes unumschränkt unumschränkte unumschränktem unumschränkten unumschränkter unumschränktere unumschränkterem unumschränkteren unumschränkterer unumschränkteres unumschränktes unumschränktest unumschränkteste unumschränktestem unumschränktesten unumschränktester unumschränktestes unumstritten unumstrittene unumstrittenem unumstrittenen unumstrittener unumstrittenere unumstrittenerem unumstritteneren unumstrittenerer unumstritteneres unumstrittenes unumstrittenst unumstrittenste unumstrittenstem unumstrittensten unumstrittenster unumstrittenstes unumstrittner unumstrittnere unumstrittnerem unumstrittneren unumstrittnerer unumstrittneres ununterbrochen ununterbrochene ununterbrochenem ununterbrochenen ununterbrochener ununterbrochenere ununterbrochenerem ununterbrocheneren ununterbrochenerer ununterbrocheneres ununterbrochenes ununterbrochenst ununterbrochenste ununterbrochenstem ununterbrochensten ununterbrochenster ununterbrochenstes unvergleichbar unvergleichbare unvergleichbarem unvergleichbaren unvergleichbarer unvergleichbarere unvergleichbarerem unvergleichbareren unvergleichbarerer unvergleichbareres unvergleichbares unvergleichbarst unvergleichbarste unvergleichbarstem unvergleichbarsten unvergleichbarster unvergleichbarstes unvergleichlich unvergleichliche unvergleichlichem unvergleichlichen unvergleichlicher unvergleichlichere unvergleichlicherem unvergleichlicheren unvergleichlicherer unvergleichlicheres unvergleichliches unvergleichlichst unvergleichlichste unvergleichlichstem unvergleichlichsten unvergleichlichster unvergleichlichstes unverhofft unverhoffte unverhofftem unverhofften unverhoffter unverhofftere unverhoffterem unverhoffteren unverhoffterer unverhoffteres unverhofftes unverhofftest unverhoffteste unverhofftestem unverhofftesten unverhofftester unverhofftestes unverkrampft unverkrampfte unverkrampftem unverkrampften unverkrampfter unverkrampftere unverkrampfterem unverkrampfteren unverkrampfterer unverkrampfteres unverkrampftes unverkrampftest unverkrampfteste unverkrampftestem unverkrampftesten unverkrampftester unverkrampftestes unverwundbar unverwundbare unverwundbarem unverwundbaren unverwundbarer unverwundbarere unverwundbarerem unverwundbareren unverwundbarerer unverwundbareres unverwundbares Unverwundbarkeit unverwundbarst unverwundbarste unverwundbarstem unverwundbarsten unverwundbarster unverwundbarstes unverzichtbar unverzichtbare unverzichtbarem unverzichtbaren unverzichtbarer unverzichtbarere unverzichtbarerem unverzichtbareren unverzichtbarerer unverzichtbareres unverzichtbares Unverzichtbarkeit unverzichtbarst unverzichtbarste unverzichtbarstem unverzichtbarsten unverzichtbarster unverzichtbarstes unwiderstehlich unwiderstehliche unwiderstehlichem unwiderstehlichen unwiderstehlicher unwiderstehlichere unwiderstehlicherem unwiderstehlicheren unwiderstehlicherer unwiderstehlicheres unwiderstehliches Unwiderstehlichkeit unwiderstehlichst unwiderstehlichste unwiderstehlichstem unwiderstehlichsten unwiderstehlichster unwiderstehlichstes unzweifelhaft unzweifelhafte unzweifelhaftem unzweifelhaften unzweifelhafter unzweifelhaftere unzweifelhafterem unzweifelhafteren unzweifelhafterer unzweifelhafteres unzweifelhaftes unzweifelhaftest unzweifelhafteste unzweifelhaftestem unzweifelhaftesten unzweifelhaftester unzweifelhaftestes Upgrade upgraden üppig üppige üppigem üppigen üppiger üppigere üppigerem üppigeren üppigerer üppigeres üppiges üppigst üppigste üppigstem üppigsten üppigster üppigstes verantwortlich verantwortliche verantwortlichem verantwortlichen verantwortlicher verantwortlichere verantwortlicherem verantwortlicheren verantwortlicherer verantwortlicheres verantwortliches verantwortlichst verantwortlichste verantwortlichstem verantwortlichsten verantwortlichster verantwortlichstes Verantwortung Verantwortungen verantwortungsbewußt verantwortungsbewußte verantwortungsbewußtem verantwortungsbewußten verantwortungsbewußter verantwortungsbewußtere verantwortungsbewußterem verantwortungsbewußteren verantwortungsbewußterer verantwortungsbewußteres verantwortungsbewußtes verantwortungsbewußtst verantwortungsbewußtste ver</t>
  </si>
  <si>
    <t>Workbook Settings 35</t>
  </si>
  <si>
    <t>antwortungsbewußtstem verantwortungsbewußtsten verantwortungsbewußtster verantwortungsbewußtstes verantwortungsvoll verantwortungsvolle verantwortungsvollem verantwortungsvollen verantwortungsvoller verantwortungsvollere verantwortungsvollerem verantwortungsvolleren verantwortungsvollerer verantwortungsvolleres verantwortungsvolles verantwortungsvollst verantwortungsvollste verantwortungsvollstem verantwortungsvollsten verantwortungsvollster verantwortungsvollstes Verband Verbände Verbänden Verbandes Verbands verbessern Verbesserung Verbesserungen verbinden verbindlich verbindliche verbindlichem verbindlichen verbindlicher verbindlichere verbindlicherem verbindlicheren verbindlicherer verbindlicheres verbindliches verbindlichst verbindlichste verbindlichstem verbindlichsten verbindlichster verbindlichstes verblüffend verblüffende verblüffendem verblüffenden verblüffender verblüffendere verblüffenderem verblüffenderen verblüffenderer verblüffenderes verblüffendes verblüffendst verblüffendste verblüffendstem verblüffendsten verblüffendster verblüffendstes Verbund Verbundenheit Verbündete verdien verdiene verdienen verdienest verdienet Verdienst verdienst Verdienste Verdiensten Verdienstes Verdiensts verdient verdient verdiente verdiente verdientem verdienten verdienten verdienter verdientere verdienterem verdienteren verdienterer verdienteres verdientes verdientest verdientet verdientst verdientste verdientstem verdientsten verdientster verdientstes veredel veredele veredelen veredeln veredelst veredelt veredelte veredelten veredeltest veredeltet Veredelung veredl veredle verehr verehre verehren verehrest verehret verehrst verehrt verehrt verehrte verehrte verehrtem verehrten verehrten verehrter verehrtere verehrterem verehrteren verehrterer verehrteres verehrtes verehrtest verehrtest verehrteste verehrtestem verehrtesten verehrtester verehrtestes verehrtet Verehrung vereidig vereidige vereidigen vereidigest vereidiget vereidigst vereidigt vereidigte vereidigten vereidigtest vereidigtet verein Vereinbarung Vereinbarungen vereine vereinen vereinest vereinet vereinfachen Vereinfachung Vereinfachungen Vereinigung Vereinigungen vereinst vereint vereinte vereinten vereintest vereintet vererb vererbe vererben vererbest vererbet vererbst vererbt vererbte vererbten vererbtest vererbtet Vererbung Vererbungen verfeinern Verfeinerung Verfeinerungen verführerisch verführerische verführerischem verführerischen verführerischer verführerischere verführerischerem verführerischeren verführerischerer verführerischeres verführerisches verführerischst verführerischste verführerischstem verführerischsten verführerischster verführerischstes vergeben Vergebung Vergebungen vergemacht vergnüg vergnüge vergnügen vergnügest vergnüget vergnügst vergnügt vergnügte vergnügten vergnügtest vergnügtet vergold vergolde vergolden vergoldest vergoldet vergoldete vergoldeten vergoldetest vergoldetet vergoldte vergoldten vergoldtest vergoldtet vergötter vergöttere vergötteren vergöttern vergötterst vergöttert vergöttert vergötterte vergötterten vergöttertest vergöttertet Vergötterung Vergötterungen vergrößer vergrößere vergrößeren vergrößern vergrößerst vergrößert vergrößerte vergrößerten vergrößertest vergrößertet Vergrößerung Vergrößerungen verhandel verhandele verhandelen verhandeln verhandelst verhandelt verhandelte verhandelten verhandeltest verhandeltet Verhandelung verhandl verhandle verheißungsvoll verheißungsvolle verheißungsvollem verheißungsvollen verheißungsvoller verheißungsvollere verheißungsvollerem verheißungsvolleren verheißungsvollerer verheißungsvolleres verheißungsvolles verheißungsvollst verheißungsvollste verheißungsvollstem verheißungsvollsten verheißungsvollster verheißungsvollstes veritabel veritabelst veritabelste veritabelstem veritabelsten veritabelster veritabelstes veritable veritablem veritablen veritabler veritablere veritablerem veritableren veritablerer veritableres veritables verlässlich Verlöbnis Verlöbnise Verlöbnisen Verlöbnises Verlöbniss Verlöbnisse Verlöbnissen Verlöbnisses Verlobung Verlobungen verlockend vermach vermache vermachen vermachest vermachet vermachst vermacht vermachte vermachten vermachtest vermachtet vermehrt vermittel vermittele vermittelen vermitteln vermittelst vermittelt vermittelte vermittelten vermitteltest vermitteltet vermittl vermittle Vermittlung Vernunft vernünftig vernünftige vernünftigem vernünftigen vernünftiger vernünftigere vernünftigerem vernünftigeren vernünftigerer vernünftigeres vernünftiges vernünftigst vernünftigste vernünftigstem vernünftigsten vernünftigster vernünftigstes verschlingen verschöner verschönere verschöneren verschönern verschönerst verschönert verschönerte verschönerten verschönertest verschönertet Verschönerung Verschönerungen versicher versichere versicheren versichern versicherst versichert versicherte versicherten versichertest versichertet Versicherung Versicherungen versiert versierte versiertem versierten versierter versiertere versierterem versierteren versierterer versierteres versiertes versiertest versierteste versiertestem versiertesten versiertester versiertestes versöhn versöhne versöhnen versöhnest versöhnet versöhnlich versöhnst versöhnt versöhnte versöhnten versöhntest versöhntet Versöhnung Versöhnungen Versprechen Versprechens Verstand Verstandes verständlich verständliche verständlichem verständlichen verständlicher verständlichere verständlicherem verständlicheren verständlicherer verständlicheres verständliches verständlichst verständlichste verständlichstem verständlichsten verständlichster verständlichstes Verständnis Verständniss Verständnisse Verständnissen Verständnisses Verstands verstärk verstärke verstärken verstärkest verstärket verstärkst verstärkt verstärkte verstärkten verstärktest verstärktet Verstärkung Verstärkungen verstehen verteidig verteidige verteidigen Verteidiger Verteidigern Verteidigers verteidigest verteidiget verteidigst verteidigt verteidigte verteidigten verteidigtest verteidigtet Verte</t>
  </si>
  <si>
    <t>Workbook Settings 36</t>
  </si>
  <si>
    <t>idigung Verteidigungen Vertrag Verträge Verträgen Vertrages Vertrags Vertrauen vertrauenerweckend vertrauenerweckende vertrauenerweckendem vertrauenerweckenden vertrauenerweckender vertrauenerweckendere vertrauenerweckenderem vertrauenerweckenderen vertrauenerweckenderer vertrauenerweckenderes vertrauenerweckendes vertrauenerweckendst vertrauenerweckendste vertrauenerweckendstem vertrauenerweckendsten vertrauenerweckendster vertrauenerweckendstes Vertrauens vertrauensvoll vertrauensvolle vertrauensvollem vertrauensvollen vertrauensvoller vertrauensvollere vertrauensvollerem vertrauensvolleren vertrauensvollerer vertrauensvolleres vertrauensvolles vertrauensvollst vertrauensvollste vertrauensvollstem vertrauensvollsten vertrauensvollster vertrauensvollstes vertrauenswürdig vertrauenswürdige vertrauenswürdigem vertrauenswürdigen vertrauenswürdiger vertrauenswürdigere vertrauenswürdigerem vertrauenswürdigeren vertrauenswürdigerer vertrauenswürdigeres vertrauenswürdiges Vertrauenswürdigkeit vertrauenswürdigst vertrauenswürdigste vertrauenswürdigstem vertrauenswürdigsten vertrauenswürdigster vertrauenswürdigstes vertraulich vertraut vertraute vertrautem vertrauten Vertrauter vertrauter vertrautere vertrauterem vertrauteren vertrauterer vertrauteres vertrautes vertrautest vertrauteste vertrautestem vertrautesten vertrautester vertrautestes Vertrautheit Vertrautheiten verwendbar verwendbare verwendbarem verwendbaren verwendbarer verwendbarere verwendbarerem verwendbareren verwendbarerer verwendbareres verwendbares Verwendbarkeit verwendbarst verwendbarste verwendbarstem verwendbarsten verwendbarster verwendbarstes verwirklichen Verwirklichung Verwirklichungen verwöhn verwöhne verwöhnen verwöhnest verwöhnet verwöhnst verwöhnt verwöhnte verwöhnten verwöhntest verwöhntet verzeihen verzückt verzückte verzücktem verzückten verzückter verzücktere verzückterem verzückteren verzückterer verzückteres verzücktes verzücktest verzückteste verzücktestem verzücktesten verzücktester verzücktestes vielfältig vielfältige vielfältigem vielfältigen vielfältiger vielfältigere vielfältigerem vielfältigeren vielfältigerer vielfältigeres vielfältiges vielfältigst vielfältigste vielfältigstem vielfältigsten vielfältigster vielfältigstes vielseitig vielseitige vielseitigem vielseitigen vielseitiger vielseitigere vielseitigerem vielseitigeren vielseitigerer vielseitigeres vielseitiges Vielseitigkeit vielseitigst vielseitigste vielseitigstem vielseitigsten vielseitigster vielseitigstes vielversprechend vielversprechende vielversprechendem vielversprechenden vielversprechender vielversprechendere vielversprechenderem vielversprechenderen vielversprechenderer vielversprechenderes vielversprechendes vielversprechendst vielversprechendste vielversprechendstem vielversprechendsten vielversprechendster vielversprechendstes Vielzahl Visionär Visionäre Visionären Visionäres Visionärs vital Vitalität vollkommen vollkommene vollkommenem vollkommenen vollkommener vollkommenere vollkommenerem vollkommeneren vollkommenerer vollkommeneres vollkommenes vollkommenst vollkommenste vollkommenstem vollkommensten vollkommenster vollkommenstes vollkommner vollkommnere vollkommnerem vollkommneren vollkommnerer vollkommneres vollständig vollständige vollständigem vollständigen vollständiger vollständigere vollständigerem vollständigeren vollständigerer vollständigeres vollständiges Vollständigkeit vollständigst vollständigste vollständigstem vollständigsten vollständigster vollständigstes voranbringen vorankommen vorantreiben vorbehaltlos vorbehaltlose vorbehaltlosem vorbehaltlosen vorbehaltloser vorbehaltlosere vorbehaltloserem vorbehaltloseren vorbehaltloserer vorbehaltloseres vorbehaltloses vorbehaltlosest vorbehaltloseste vorbehaltlosestem vorbehaltlosesten vorbehaltlosester vorbehaltlosestes vorbereit vorbereite vorbereiten vorbereitest vorbereitet vorbereitete vorbereiteten vorbereitetest vorbereitetet vorbereitte vorbereitten vorbereittest vorbereittet Vorbereitung Vorbereitungen vorbildlich vorbildliche vorbildlichem vorbildlichen vorbildlicher vorbildlichere vorbildlicherem vorbildlicheren vorbildlicherer vorbildlicheres vorbildliches vorbildlichst vorbildlichste vorbildlichstem vorbildlichsten vorbildlichster vorbildlichstes vorgesorgt Vorsicht vorsichtig vorsichtige vorsichtigem vorsichtigen vorsichtiger vorsichtigere vorsichtigerem vorsichtigeren vorsichtigerer vorsichtigeres vorsichtiges vorsichtigst vorsichtigste vorsichtigstem vorsichtigsten vorsichtigster vorsichtigstes vorsorg Vorsorge vorsorge vorsorgen Vorsorgen vorsorgest vorsorget vorsorglich vorsorgliche vorsorglichem vorsorglichen vorsorglicher vorsorglichere vorsorglicherem vorsorglicheren vorsorglicherer vorsorglicheres vorsorgliches vorsorglichst vorsorglichste vorsorglichstem vorsorglichsten vorsorglichster vorsorglichstes vorsorgst vorsorgt vorsorgte vorsorgten vorsorgtest vorsorgtet Vorteil Vorteile Vorteilen Vorteiles vorteilhaft vorteilhafte vorteilhaftem vorteilhaften vorteilhafter vorteilhaftere vorteilhafterem vorteilhafteren vorteilhafterer vorteilhafteres vorteilhaftes vorteilhaftest vorteilhafteste vorteilhaftestem vorteilhaftesten vorteilhaftester vorteilhaftestes Vorteils vorwärts vorzeigbar vorzeigbare vorzeigbarem vorzeigbaren vorzeigbarer vorzeigbarere vorzeigbarerem vorzeigbareren vorzeigbarerer vorzeigbareres vorzeigbares vorzeigbarst vorzeigbarste vorzeigbarstem vorzeigbarsten vorzeigbarster vorzeigbarstes vorzüglich vorzügliche vorzüglichem vorzüglichen vorzüglicher vorzüglichere vorzüglicherem vorzüglicheren vorzüglicherer vorzüglicheres vorzügliches vorzüglichst vorzüglichste vorzüglichstem vorzüglichsten vorzüglichster vorzüglichstes wachs wachsam wachsame wachsamem wachsamen wachsamer wachsamere wachsamerem wachsameren wachsamerer wachsameres wachsames Wachsamkeit wachsamst wachsamste wachsamstem wachsamsten wachsamster wachsamstes wachse wachsen wachsend wachsest wachset wachst wachste wachsten wachstest wachstet Wachstum Wachstums wag wage wa</t>
  </si>
  <si>
    <t>Workbook Settings 37</t>
  </si>
  <si>
    <t>gen wagest waget wagst wagt wagte wagten wagtest wagtet wahre wahren wahrest wahret Wahrheit Wahrheiten wahrst wahrt wahrte wahrten wahrtest wahrtet warm wärm warme Wärme wärme warmem warmen wärmen warmer wärmer wärmere wärmerem wärmeren wärmerer wärmeres warmes wärmest wärmet warmherzig warmherzige warmherzigem warmherzigen warmherziger warmherzigere warmherzigerem warmherzigeren warmherzigerer warmherzigeres warmherziges warmherzigst warmherzigste warmherzigstem warmherzigsten warmherzigster warmherzigstes wärmst wärmst wärmste wärmstem wärmsten wärmstens wärmster wärmstes wärmt wärmte wärmten wärmtest wärmtet wegweisend wegweisende wegweisendem wegweisenden wegweisender wegweisendere wegweisenderem wegweisenderen wegweisenderer wegweisenderes wegweisendes wegweisendst wegweisendste wegweisendstem wegweisendsten wegweisendster wegweisendstes weich Weichheit Weichheiten weise weisem weisen weiser weisere weiserem weiseren weiserer weiseres weises weisest weiseste weisestem weisesten weisester weisestes Weisheit Weisheiten weiterempfehlen weitgehend weitgehende weitgehendem weitgehenden weitgehender weitgehendere weitgehenderem weitgehenderen weitgehenderer weitgehenderes weitgehendes weitgehendst weitgehendste weitgehendstem weitgehendsten weitgehendster weitgehendstes weitläufig weitläufige weitläufigem weitläufigen weitläufiger weitläufigere weitläufigerem weitläufigeren weitläufigerer weitläufigeres weitläufiges weitläufigst weitläufigste weitläufigstem weitläufigsten weitläufigster weitläufigstes weiträumig weiträumige weiträumigem weiträumigen weiträumiger weiträumigere weiträumigerem weiträumigeren weiträumigerer weiträumigeres weiträumiges weiträumigst weiträumigste weiträumigstem weiträumigsten weiträumigster weiträumigstes weitreichend weitreichende weitreichendem weitreichenden weitreichender weitreichendere weitreichenderem weitreichenderen weitreichenderer weitreichenderes weitreichendes weitreichendst weitreichendste weitreichendstem weitreichendsten weitreichendster weitreichendstes weitsichtig weitsichtige weitsichtigem weitsichtigen weitsichtiger weitsichtigere weitsichtigerem weitsichtigeren weitsichtigerer weitsichtigeres weitsichtiges Weitsichtigkeit weitsichtigst weitsichtigste weitsichtigstem weitsichtigsten weitsichtigster weitsichtigstes weltberühmt weltberühmte weltberühmtem weltberühmten weltberühmter weltberühmtere weltberühmterem weltberühmteren weltberühmterer weltberühmteres weltberühmtes weltberühmtest weltberühmteste weltberühmtestem weltberühmtesten weltberühmtester weltberühmtestes Wert wertgeschätzt wertig wertschätz wertschätze wertschätzen wertschätzest wertschätzet wertschätzt wertschätzte wertschätzten wertschätztest wertschätztet Wertschätzung Wertsteigerung Wertsteigerungen wertvoll wertvolle wertvollem wertvollen wertvoller wertvollere wertvollerem wertvolleren wertvollerer wertvolleres wertvolles wertvollst wertvollste wertvollstem wertvollsten wertvollster wertvollstes wichtig wichtige wichtigem wichtigen wichtiger wichtigere wichtigerem wichtigeren wichtigerer wichtigeres wichtiges wichtigst wichtigste wichtigstem wichtigsten wichtigster wichtigstes widerstandsfähig widerstandsfähige widerstandsfähigem widerstandsfähigen widerstandsfähiger widerstandsfähigere widerstandsfähigerem widerstandsfähigeren widerstandsfähigerer widerstandsfähigeres widerstandsfähiges Widerstandsfähigkeit widerstandsfähigst widerstandsfähigste widerstandsfähigstem widerstandsfähigsten widerstandsfähigster widerstandsfähigstes wiederaufleben wiederbeleb wiederbelebe wiederbeleben wiederbelebest wiederbelebet wiederbelebst wiederbelebt wiederbelebte wiederbelebten wiederbelebtest wiederbelebtet Wiederbelebung wiedergekehrt wiedergewinnen wiedergutgemacht wiedergutmach wiedergutmache wiedergutmachen wiedergutmachest wiedergutmachet wiedergutmachst wiedergutmacht wiedergutmachte wiedergutmachten wiedergutmachtest wiedergutmachtet Wiedergutmachung Wiedergutmachungen wiederhergestellt wiederherstell wiederherstelle wiederherstellen wiederherstellest wiederherstellet wiederherstellst wiederherstellt wiederherstellte wiederherstellten wiederherstelltest wiederherstelltet Wiederherstellung Wiederkehr wiederkehr wiederkehre wiederkehren wiederkehrest wiederkehret wiederkehrst wiederkehrt wiederkehrte wiederkehrten wiederkehrtest wiederkehrtet wiedervereinig wiedervereinige wiedervereinigen wiedervereinigest wiedervereiniget wiedervereinigst wiedervereinigt wiedervereinigte wiedervereinigten wiedervereinigtest wiedervereinigtet Wiedervereinigung Wiedervereinigungen Wille willenstark willkommen willkommene willkommenem willkommenen willkommener willkommenere willkommenerem willkommeneren willkommenerer willkommeneres willkommenes willkommenst willkommenste willkommenstem willkommensten willkommenster willkommenstes willkommner willkommnere willkommnerem willkommneren willkommnerer willkommneres wirksam wirksame wirksamem wirksamen wirksamer wirksamere wirksamerem wirksameren wirksamerer wirksameres wirksames Wirksamkeit wirksamst wirksamste wirksamstem wirksamsten wirksamster wirksamstes wirkungsvoll wirkungsvolle wirkungsvollem wirkungsvollen wirkungsvoller wirkungsvollere wirkungsvollerem wirkungsvolleren wirkungsvollerer wirkungsvolleres wirkungsvolles wirkungsvollst wirkungsvollste wirkungsvollstem wirkungsvollsten wirkungsvollster wirkungsvollstes wirtschaftlich wirtschaftliche wirtschaftlichem wirtschaftlichen wirtschaftlicher wirtschaftlichere wirtschaftlicherem wirtschaftlicheren wirtschaftlicherer wirtschaftlicheres wirtschaftliches wirtschaftlichst wirtschaftlichste wirtschaftlichstem wirtschaftlichsten wirtschaftlichster wirtschaftlichstes Wissen Witz Witze Witzen Witzes witzig witzige witzigem witzigen witziger witzigere witzigerem witzigeren witzigerer witzigeres witziges witzigst witzigste witzigstem witzigsten witzigster witzigstes wohlbehalten wohlbehaltene wohlbehaltenem wohlbehaltenen wohlbehaltener wohlbehaltenere wohlbehaltenerem wohlbehalteneren wohlbehaltene</t>
  </si>
  <si>
    <t>Workbook Settings 38</t>
  </si>
  <si>
    <t>rer wohlbehalteneres wohlbehaltenes wohlbehaltenst wohlbehaltenste wohlbehaltenstem wohlbehaltensten wohlbehaltenster wohlbehaltenstes Wohlergehen Wohlergehens Wohlgefallen Wohlgefallens wohlgeordnet wohlgeordnete wohlgeordnetem wohlgeordneten wohlgeordneter wohlgeordnetere wohlgeordneterem wohlgeordneteren wohlgeordneterer wohlgeordneteres wohlgeordnetes wohlgeordnetst wohlgeordnetste wohlgeordnetstem wohlgeordnetsten wohlgeordnetster wohlgeordnetstes wohlhabend wohlhabende wohlhabendem wohlhabenden wohlhabender wohlhabendere wohlhabenderem wohlhabenderen wohlhabenderer wohlhabenderes wohlhabendes wohlhabendst wohlhabendste wohlhabendstem wohlhabendsten wohlhabendster wohlhabendstes wohlig wohlige wohligem wohligen wohliger wohligere wohligerem wohligeren wohligerer wohligeres wohliges wohligst wohligste wohligstem wohligsten wohligster wohligstes Wohlstand Wohlstandes Wohlstands Wohltat Wohltaten Wohltäter Wohltätern Wohltäters wohltätig wohltätige wohltätigem wohltätigen wohltätiger wohltätigere wohltätigerem wohltätigeren wohltätigerer wohltätigeres wohltätiges Wohltätigkeit wohltätigst wohltätigste wohltätigstem wohltätigsten wohltätigster wohltätigstes wohltuend wohltuende wohltuendem wohltuenden wohltuender wohltuendere wohltuenderem wohltuenderen wohltuenderer wohltuenderes wohltuendes wohltuendst wohltuendste wohltuendstem wohltuendsten wohltuendster wohltuendstes Wohlwollen wohlwollend wohlwollende wohlwollendem wohlwollenden wohlwollender wohlwollendere wohlwollenderem wohlwollenderen wohlwollenderer wohlwollenderes wohlwollendes wohlwollendst wohlwollendste wohlwollendstem wohlwollendsten wohlwollendster wohlwollendstes Wohlwollens wohnlich wohnliche wohnlichem wohnlichen wohnlicher wohnlichere wohnlicherem wohnlicheren wohnlicherer wohnlicheres wohnliches wohnlichst wohnlichste wohnlichstem wohnlichsten wohnlichster wohnlichstes Wunder wunderbar wunderbare wunderbarem wunderbaren wunderbarer wunderbarere wunderbarerem wunderbareren wunderbarerer wunderbareres wunderbares wunderbarst wunderbarste wunderbarstem wunderbarsten wunderbarster wunderbarstes Wundern Wunders wundersam wundersame wundersamem wundersamen wundersamer wundersamere wundersamerem wundersameren wundersamerer wundersameres wundersames wundersamst wundersamste wundersamstem wundersamsten wundersamster wundersamstes wunderschön wunderschöne wunderschönem wunderschönen wunderschöner wunderschönere wunderschönerem wunderschöneren wunderschönerer wunderschöneres wunderschönes wunderschönst wunderschönste wunderschönstem wunderschönsten wunderschönster wunderschönstes wundervoll wundervolle wundervollem wundervollen wundervoller wundervollere wundervollerem wundervolleren wundervollerer wundervolleres wundervolles wundervollst wundervollste wundervollstem wundervollsten wundervollster wundervollstes wünschenswert wünschenswerte wünschenswertem wünschenswerten wünschenswerter wünschenswertere wünschenswerterem wünschenswerteren wünschenswerterer wünschenswerteres wünschenswertes wünschenswertest wünschenswerteste wünschenswertestem wünschenswertesten wünschenswertester wünschenswertestes wunschgemäß wunschgemäße wunschgemäßem wunschgemäßen wunschgemäßer wunschgemäßere wunschgemäßerem wunschgemäßeren wunschgemäßerer wunschgemäßeres wunschgemäßes wunschgemäßst wunschgemäßste wunschgemäßstem wunschgemäßsten wunschgemäßster wunschgemäßstes würdevoll würdevolle würdevollem würdevollen würdevoller würdevollere würdevollerem würdevolleren würdevollerer würdevolleres würdevolles würdevollst würdevollste würdevollstem würdevollsten würdevollster würdevollstes würdig würdig würdige würdige würdigem würdigen würdigen würdiger würdigere würdigerem würdigeren würdigerer würdigeres würdiges würdigest würdiget würdigst würdigst würdigste würdigstem würdigsten würdigster würdigstes würdigt würdigte würdigten würdigtest würdigtet zauberhaft zauberhafte zauberhaftem zauberhaften zauberhafter zauberhaftere zauberhafterem zauberhafteren zauberhafterer zauberhafteres zauberhaftes zauberhaftest zauberhafteste zauberhaftestem zauberhaftesten zauberhaftester zauberhaftestes zeitsparend zeitsparende zeitsparendem zeitsparenden zeitsparender zeitsparendere zeitsparenderem zeitsparenderen zeitsparenderer zeitsparenderes zeitsparendes zeitsparendst zeitsparendste zeitsparendstem zeitsparendsten zeitsparendster zeitsparendstes Zenit Zenite Zeniten Zenites Zenits Ziel Ziele Zielen Zieles zielgerichtet zielgerichtete zielgerichtetem zielgerichteten zielgerichteter zielgerichtetere zielgerichteterem zielgerichteteren zielgerichteterer zielgerichteteres zielgerichtetes zielgerichtetst zielgerichtetste zielgerichtetstem zielgerichtetsten zielgerichtetster zielgerichtetstes Ziels zielstrebig zielstrebige zielstrebigem zielstrebigen zielstrebiger zielstrebigere zielstrebigerem zielstrebigeren zielstrebigerer zielstrebigeres zielstrebiges zielstrebigst zielstrebigste zielstrebigstem zielstrebigsten zielstrebigster zielstrebigstes zivilisiert zivilisierte zivilisiertem zivilisierten zivilisierter zivilisiertere zivilisierterem zivilisierteren zivilisierterer zivilisierteres zivilisiertes zivilisiertest zivilisierteste zivilisiertestem zivilisiertesten zivilisiertester zivilisiertestes zufließen Zuflucht Zufluchten zufrieden zufriedene zufriedenem zufriedenen zufriedener zufriedenere zufriedenerem zufriedeneren zufriedenerer zufriedeneres zufriedenes Zufriedenheit zufriedenst zufriedenste zufriedenstellend zufriedenstem zufriedensten zufriedenster zufriedenstes zufriedner zufriednere zufriednerem zufriedneren zufriednerer zufriedneres zufügen Zugabe Zugaben zugänglich zugängliche zugänglichem zugänglichen zugänglicher zugänglichere zugänglicherem zugänglicheren zugänglicherer zugänglicheres zugängliches Zugänglichkeit zugänglichst zugänglichste zugänglichstem zugänglichsten zugänglichster zugänglichstes zugeben zugelegt zugreifen zukunftsweisend zukunftsweisende zukunftsweisendem zukunftsweisenden zukunftsweisender zukunftsweisendere zukunftsweisenderem</t>
  </si>
  <si>
    <t>Workbook Settings 39</t>
  </si>
  <si>
    <t xml:space="preserve"> zukunftsweisenderen zukunftsweisenderer zukunftsweisenderes zukunftsweisendes zukunftsweisendst zukunftsweisendste zukunftsweisendstem zukunftsweisendsten zukunftsweisendster zukunftsweisendstes Zulage Zulagen zulässig zulässige zulässigem zulässigen zulässiger zulässigere zulässigerem zulässigeren zulässigerer zulässigeres zulässiges Zulässigkeit zulässigst zulässigste zulässigstem zulässigsten zulässigster zulässigstes zuleg zulege zulegen zulegest zuleget zulegst zulegt zulegte zulegten zulegtest zulegtet Zuneigung Zuneigungen zurückgewinnen Zusammenarbeit Zusammenarbeiten Zusammengehörigkeit Zusammenhalt Zusammenhalte zusammenhalten Zusammenhalten Zusammenhaltes Zusammenhalts zuschießen Zuschuß Zuschüße Zuschüßen Zuschußes Zuschußs zustimmen Zustimmung Zustimmungen zuverlässig zuverlässige zuverlässigem zuverlässigen zuverlässiger zuverlässigere zuverlässigerem zuverlässigeren zuverlässigerer zuverlässigeres zuverlässiges Zuverlässigkeit zuverlässigst zuverlässigste zuverlässigstem zuverlässigsten zuverlässigster zuverlässigstes Zuversicht zuversichtlich zuversichtliche zuversichtlichem zuversichtlichen zuversichtlicher zuversichtlichere zuversichtlicherem zuversichtlicheren zuversichtlicherer zuversichtlicheres zuversichtliches zuversichtlichst zuversichtlichste zuversichtlichstem zuversichtlichsten zuversichtlichster zuversichtlichstes zuvorkommend zuvorkommende zuvorkommendem zuvorkommenden zuvorkommender zuvorkommendere zuvorkommenderem zuvorkommenderen zuvorkommenderer zuvorkommenderes zuvorkommendes zuvorkommendst zuvorkommendste zuvorkommendstem zuvorkommendsten zuvorkommendster zuvorkommendstes zweifellos zweifellose zweifellosem zweifellosen zweifelloser zweifellosere zweifelloserem zweifelloseren zweifelloserer zweifelloseres zweifelloses zweifellosst zweifellosste zweifellosstem zweifellossten zweifellosster zweifellosstes▓SentimentWordsInList2░Abbau Abbaue abbauen Abbauen Abbaues Abbaus abbrechen Abbruch Abbrüche Abbrüchen Abbruches Abbruchs abdämpfen Abdämpfung Abdämpfungen abdank abdanke abdanken abdankest abdanket abdankst abdankt abdankte abdankten abdanktest abdanktet Abdankung Abdankungen Abfall Abfälle abfallen Abfällen Abfalles abfällig abfällige abfälligem abfälligen abfälliger abfälligere abfälligerem abfälligeren abfälligerer abfälligeres abfälliges abfälligst abfälligste abfälligstem abfälligsten abfälligster abfälligstes Abfalls Abfuhr abführ abführe Abfuhren abführen abführest abführet abführst abführt abführte abführten abführtest abführtet abgebrochen abgedankt abgedroschen abgedroschene abgedroschenem abgedroschenen abgedroschener abgedroschenere abgedroschenerem abgedroscheneren abgedroschenerer abgedroscheneres abgedroschenes abgedroschenst abgedroschenste abgedroschenstem abgedroschensten abgedroschenster abgedroschenstes abgedroschner abgedroschnere abgedroschnerem abgedroschneren abgedroschnerer abgedroschneres abgeführt abgelehnt abgelenkt abgenutzt abgeschreckt abgeschwächt abgestanden abgestandene abgestandenem abgestandenen abgestandener abgestandenere abgestandenerem abgestandeneren abgestandenerer abgestandeneres abgestandenes abgestandenst abgestandenste abgestandenstem abgestandensten abgestandenster abgestandenstes abgestandner abgestandnere abgestandnerem abgestandneren abgestandnerer abgestandneres abgestumpft abgestürzt abgetakelt abgetakelte abgetakeltem abgetakelten abgetakelter abgetakeltere abgetakelterem abgetakelteren abgetakelterer abgetakelteres abgetakeltes abgetakeltst abgetakeltste abgetakeltstem abgetakeltsten abgetakeltster abgetakeltstes abgewertet abgleiten Abgrund abgründig abgründige abgründigem abgründigen abgründiger abgründigere abgründigerem abgründigeren abgründigerer abgründigeres abgründiges abgründigst abgründigste abgründigstem abgründigsten abgründigster abgründigstes abhängig abhängige abhängigem abhängigen abhängiger abhängigere abhängigerem abhängigeren abhängigerer abhängigeres abhängiges Abhängigkeit Abhängigkeiten abhängigst abhängigste abhängigstem abhängigsten abhängigster abhängigstes ablaufen ablehn ablehne ablehnen ablehnest ablehnet ablehnst ablehnt ablehnte ablehnten ablehntest ablehntet Ablehnung Ablehnungen ablenk ablenke ablenken ablenkest ablenket ablenkst ablenkt ablenkte ablenkten ablenktest ablenktet Ablenkung Ablenkungen Abnahme Abnahmen abnehmen Abneigung Abneigungen abnutz abnutze abnutzen abnutzest abnutzet abnutzt abnutzte abnutzten abnutztest abnutztet Abnutzung abraten abreissen Abriss Abrisse Abrissen Abrisses Abrisss abrupt abrupte abruptem abrupten abrupter abruptere abrupterem abrupteren abrupterer abrupteres abruptes abruptest abrupteste abruptestem abruptesten abruptester abruptestes Abrutsch Abrutsche abrutschen Abrutschen Abrutsches Abrutschs abschaffen Abschaffung Abschaffungen abschätzig abschätzige abschätzigem abschätzigen abschätziger abschätzigere abschätzigerem abschätzigeren abschätzigerer abschätzigeres abschätziges abschätzigst abschätzigste abschätzigstem abschätzigsten abschätzigster abschätzigstes abschießen abschreck abschrecke abschrecken abschreckend abschreckest abschrecket abschreckst abschreckt abschreckte abschreckten abschrecktest abschrecktet Abschreckung Abschreckungen abschreiben Abschreibung Abschreibungen Abschuß abschwäch abschwäche abschwächen abschwächest abschwächet abschwächst abschwächt abschwächte abschwächten abschwächtest abschwächtet Abschwächung Abschwächungen absenken Absenkung Absenkungen absinken abspalten Abspaltung Abspaltungen absperren Absperrung Absperrungen absteigen Abstieg Abstiege Abstiegen Abstieges Abstiegs Abstoß Abstöße abstoßen Abstößen abstoßend abstoßende abstoßendem abstoßenden abstoßender abstoßendere abstoßenderem abstoßenderen abstoßenderer abstoßenderes abstoßendes abstoßendst abstoßendste abstoßendstem abstoßendsten abstoßendster abstoßendstes Abstoßes Abstoßs Abstrich Abstriche Abstrichen Abstriches Abstrichs abstumpf abstumpfe abstumpfen abstumpfest abstumpfet abstumpfst abstumpft abstumpfte abstumpften abstumpfte</t>
  </si>
  <si>
    <t>Workbook Settings 40</t>
  </si>
  <si>
    <t>st abstumpftet Abstumpfung Absturz abstürz Abstürze abstürze abstürzen Abstürzen Absturzes abstürzest abstürzet Absturzs abstürzt abstürzte abstürzten abstürztest abstürztet absurd absurde absurdem absurden absurder absurdere absurderem absurderen absurderer absurderes absurdes absurdest absurdeste absurdestem absurdesten absurdester absurdestes Absurdität Absurditäten abtragen Abwärtstrend abweichen Abweichung Abweichungen abweisen Abweisung Abweisungen abwert abwerte abwerten abwertest abwertet abwertete abwerteten abwertetest abwertetet abwertte abwertten abwerttest abwerttet Abwertung Abwertungen Abzocke achtlos achtlose achtlosem achtlosen achtloser achtlosere achtloserem achtloseren achtloserer achtloseres achtloses achtlosest achtloseste achtlosestem achtlosesten achtlosester achtlosestes Achtlosigkeit Affäre Affären Aggression Aggressionen aggressiv aggressive aggressivem aggressiven aggressiver aggressivere aggressiverem aggressiveren aggressiverer aggressiveres aggressives Aggressivität Aggressivitäten aggressivst aggressivste aggressivstem aggressivsten aggressivster aggressivstes Aggressor Aggressoren Aggressors Agitation Agitationen Alarm Alarme Alarmen Alarmes alarmier alarmiere alarmieren alarmierest alarmieret alarmierst alarmiert alarmierte alarmierten alarmiertest alarmiertet Alarms alkoholisiert alkoholisierte alkoholisiertem alkoholisierten alkoholisierter alkoholisiertere alkoholisierterem alkoholisierteren alkoholisierterer alkoholisierteres alkoholisiertes alkoholisiertest alkoholisierteste alkoholisiertestem alkoholisiertesten alkoholisiertester alkoholisiertestes Alptraum Alpträume Alpträumen Alptraumes Alptraums alt alte altem alten alter älter ältere älterem älteren älterer älteres altes ältest älteste ältestem ältesten ältester ältestes altmodisch altmodische altmodischem altmodischen altmodischer altmodischere altmodischerem altmodischeren altmodischerer altmodischeres altmodisches altmodischst altmodischste altmodischstem altmodischsten altmodischster altmodischstes Amateur Amateure Amateuren amateurhaft amateurhafte amateurhaftem amateurhaften amateurhafter amateurhaftere amateurhafterem amateurhafteren amateurhafterer amateurhafteres amateurhaftes amateurhaftest amateurhafteste amateurhaftestem amateurhaftesten amateurhaftester amateurhaftestes Amateurs ambivalent ambivalente ambivalentem ambivalenten ambivalenter ambivalentere ambivalenterem ambivalenteren ambivalenterer ambivalenteres ambivalentes ambivalentest ambivalenteste ambivalentestem ambivalentesten ambivalentester ambivalentestes Ambivalenz Ambivalenzen androh androhe androhen androhest androhet androhst androht androhte androhten androhtest androhtet Androhung Androhungen anfällig anfällige anfälligem anfälligen anfälliger anfälligere anfälligerem anfälligeren anfälligerer anfälligeres anfälliges Anfälligkeit anfälligst anfälligste anfälligstem anfälligsten anfälligster anfälligstes angedroht angeklagt angemaßt angespannt angespannt angespannte angespanntem angespannten angespannter angespanntere angespannterem angespannteren angespannterer angespannteres angespanntes angespanntest angespannteste angespanntestem angespanntesten angespanntester angespanntestes angestrengt angestrengt angestrengte angestrengtem angestrengten angestrengter angestrengtere angestrengterem angestrengteren angestrengterer angestrengteres angestrengtes angestrengtest angestrengteste angestrengtestem angestrengtesten angestrengtester angestrengtestes angetrunken angetrunkene angetrunkenem angetrunkenen angetrunkener angetrunkenere angetrunkenerem angetrunkeneren angetrunkenerer angetrunkeneres angetrunkenes angetrunkenst angetrunkenste angetrunkenstem angetrunkensten angetrunkenster angetrunkenstes angetrunkner angetrunknere angetrunknerem angetrunkneren angetrunknerer angetrunkneres angreifen Angreifer Angreifern Angreifers Angriff Angriffe Angriffen Angriffes Angriffs Angst Angste Angsten ängstigen ängstlich ängstliche ängstlichem ängstlichen ängstlicher ängstlichere ängstlicherem ängstlicheren ängstlicherer ängstlicheres ängstliches ängstlichst ängstlichste ängstlichstem ängstlichsten ängstlichster ängstlichstes anklag Anklage anklage anklagen Anklagen anklagest anklaget anklagst anklagt anklagte anklagten anklagtest anklagtet anmaß anmaße anmaßen anmaßest anmaßet anmaßt anmaßte anmaßten anmaßtest anmaßtet Anmaßung Anmaßungen annullier annulliere annullieren annullierest annullieret annullierst annulliert annullierte annullierten annulliertest annulliertet Annullierung Annullierungen Anomalie Anomalien anschießen anspann anspanne anspannen anspannest anspannet anspannst anspannt anspannte anspannten anspanntest anspanntet Anspannung Anspannungen anstößig anstößige anstößigem anstößigen anstößiger anstößigere anstößigerem anstößigeren anstößigerer anstößigeres anstößiges anstößigst anstößigste anstößigstem anstößigsten anstößigster anstößigstes anstreng anstrenge anstrengen anstrengend anstrengende anstrengendem anstrengenden anstrengender anstrengendere anstrengenderem anstrengenderen anstrengenderer anstrengenderes anstrengendes anstrengendst anstrengendste anstrengendstem anstrengendsten anstrengendster anstrengendstes anstrengest anstrenget anstrengst anstrengt anstrengte anstrengten anstrengtest anstrengtet Anstrengung Anstrengungen Antipathie Antipathien antiquiert antiquierte antiquiertem antiquierten antiquierter antiquiertere antiquierterem antiquierteren antiquierterer antiquierteres antiquiertes antiquiertest antiquierteste antiquiertestem antiquiertesten antiquiertester antiquiertestes anzünden apathisch apathische apathischem apathischen apathischer apathischere apathischerem apathischeren apathischerer apathischeres apathisches apathischst apathischste apathischstem apathischsten apathischster apathischstes apokalyptisch apokalyptische apokalyptischem apokalyptischen apokalyptischer apokalyptischere apokalyptischerem apokalyptischeren apokalyptischerer apokalyptischeres apokalyptisches apokalyptischst ap</t>
  </si>
  <si>
    <t>Workbook Settings 41</t>
  </si>
  <si>
    <t>okalyptischste apokalyptischstem apokalyptischsten apokalyptischster apokalyptischstes arbeitslos Arbeitslose arbeitslose arbeitslosem Arbeitslosen arbeitslosen arbeitsloser arbeitslosere arbeitsloserem arbeitsloseren arbeitsloserer arbeitsloseres arbeitsloses Arbeitslosigkeit arbeitslosst arbeitslosste arbeitslosstem arbeitslossten arbeitslosster arbeitslosstes archaisch archaische archaischem archaischen archaischer archaischere archaischerem archaischeren archaischerer archaischeres archaisches archaischst archaischste archaischstem archaischsten archaischster archaischstes Ärger ärgerlich ärgerliche ärgerlichem ärgerlichen ärgerlicher ärgerlichere ärgerlicherem ärgerlicheren ärgerlicherer ärgerlicheres ärgerliches ärgerlichst ärgerlichste ärgerlichstem ärgerlichsten ärgerlichster ärgerlichstes ärgern Ärgernis Ärgernise Ärgernisen Ärgernises Ärgerniss arm arme armem armen armer ärmer ärmere ärmerem ärmeren ärmerer ärmeres armes armselig armselige armseligem armseligen armseliger armseligere armseligerem armseligeren armseligerer armseligeres armseliges armseligst armseligste armseligstem armseligsten armseligster armseligstes ärmst ärmste ärmstem ärmsten ärmster ärmstes Armut arrogant arrogante arrogantem arroganten arroganter arrogantere arroganterem arroganteren arroganterer arroganteres arrogantes arrogantest arroganteste arrogantestem arrogantesten arrogantester arrogantestes Arroganz Arschloch Arschlöcher Arschlöchern Arschloches Arschlochs Attacke Attacken attackier attackiere attackieren attackierest attackieret attackierst attackiert attackierte attackierten attackiertest attackiertet aufbläh aufblähe aufblähen aufblähest aufblähet aufblähst aufbläht aufblähte aufblähten aufblähtest aufblähtet aufblasen aufbringen auffallen aufgeben aufgebläht aufgebracht aufgebrachte aufgebrachtem aufgebrachten aufgebrachter aufgebrachtere aufgebrachterem aufgebrachteren aufgebrachterer aufgebrachteres aufgebrachtes aufgebrachtest aufgebrachteste aufgebrachtestem aufgebrachtesten aufgebrachtester aufgebrachtestes aufgelöst aufgeregt aufgeregt aufgeregte aufgeregtem aufgeregten aufgeregter aufgeregtere aufgeregterem aufgeregteren aufgeregterer aufgeregteres aufgeregtes aufgeregtest aufgeregteste aufgeregtestem aufgeregtesten aufgeregtester aufgeregtestes aufgerührt Aufhebung Aufhebungen aufhören auflös auflöse auflösen auflösest auflöset auflöst auflöste auflösten auflöstest auflöstet Auflösung Auflösungen aufreg aufrege aufregen aufregest aufreget aufregst aufregt aufregte aufregten aufregtest aufregtet Aufregung Aufregungen aufreibend Aufruhr aufrühr Aufruhre aufrühre Aufruhren aufrühren Aufruhres aufrührest aufrühret Aufruhrs aufrührst aufrührt aufrührte aufrührten aufrührtest aufrührtet aufschlagen Aufschrei Aufschreie aufschreien Aufschreien Aufschreies Aufschreis Aufstand Aufstande Aufstände Aufstanden Aufständen Aufstandes Aufstands aufwühlen ausbeut Ausbeute ausbeute ausbeuten Ausbeuten Ausbeuter Ausbeutern Ausbeuters ausbeutest ausbeutet ausbeutete ausbeuteten ausbeutetest ausbeutetet ausbeutte ausbeutten ausbeuttest ausbeuttet Ausbeutung Ausbeutungen ausbrechen Ausbruch Ausbrüche Ausbrüchen Ausbruches Ausbruchs auseinanderfallen auseinandersetzen Auseinandersetzung Auseinandersetzungen Ausfall Ausfälle ausfallen Ausfällen Ausfalles Ausfalls ausgebeutet ausgehungert ausgehungerte ausgehungertem ausgehungerten ausgehungerter ausgehungertere ausgehungerterem ausgehungerteren ausgehungerterer ausgehungerteres ausgehungertes ausgehungertst ausgehungertste ausgehungertstem ausgehungertsten ausgehungertster ausgehungertstes ausgerottet ausgeschaltet ausgesetzt ausgestorben ausgestorbene ausgestorbenem ausgestorbenen ausgestorbener ausgestorbenere ausgestorbenerem ausgestorbeneren ausgestorbenerer ausgestorbeneres ausgestorbenes ausgestorbenst ausgestorbenste ausgestorbenstem ausgestorbensten ausgestorbenster ausgestorbenstes ausgestorbner ausgestorbnere ausgestorbnerem ausgestorbneren ausgestorbnerer ausgestorbneres ausgleiten ausgrenzen Ausgrenzung Auslöschung Auslöschungen ausradier ausradiere ausradieren ausradierest ausradieret ausradierst ausradiert ausradierte ausradierten ausradiertest ausradiertet ausrott ausrotte ausrotten ausrottest ausrottet ausrottete ausrotteten ausrottetest ausrottetet ausrottte ausrottten ausrotttest ausrotttet Ausrottung Ausrottungen ausschalt ausschalte ausschalten ausschaltest ausschaltet ausschaltete ausschalteten ausschaltetest ausschaltetet ausschaltte ausschaltten ausschalttest ausschalttet ausschließen Ausschließung Ausschließungen aussetz aussetze aussetzen aussetzest aussetzet aussetzt aussetzte aussetzten aussetztest aussetztet Aussetzung Aussetzungen aussichtslos aussichtslose aussichtslosem aussichtslosen aussichtsloser aussichtslosere aussichtsloserem aussichtsloseren aussichtsloserer aussichtsloseres aussichtsloses aussichtslosest aussichtsloseste aussichtslosestem aussichtslosesten aussichtslosester aussichtslosestes aussterben banal banale banalem banalen banaler banalere banalerem banaleren banalerer banaleres banales Banalität Banalitäten banalst banalste banalstem banalsten banalster banalstes Bankrott Bankrotte Bankrotten Bankrottes Bankrotts barbarisch barbarische barbarischem barbarischen barbarischer barbarischere barbarischerem barbarischeren barbarischerer barbarischeres barbarisches barbarischst barbarischste barbarischstem barbarischsten barbarischster barbarischstes Barriere Barrieren beängstigend beanstandet bedauerlich bedauerliche bedauerlichem bedauerlichen bedauerlicher bedauerlichere bedauerlicherem bedauerlicheren bedauerlicherer bedauerlicheres bedauerliches bedauerlichst bedauerlichste bedauerlichstem bedauerlichsten bedauerlichster bedauerlichstes bedauern bedauernswert bedauernswerte bedauernswertem bedauernswerten bedauernswerter bedauernswertere bedauernswerterem bedauernswerteren bedauernswerterer bedauernswerteres bedauernswertes bedauernswertest bedauernswerteste bedauernswertestem bedauernswertesten bedauernswerte</t>
  </si>
  <si>
    <t>Workbook Settings 42</t>
  </si>
  <si>
    <t>ster bedauernswertestes bedenklich bedenkliche bedenklichem bedenklichen bedenklicher bedenklichere bedenklicherem bedenklicheren bedenklicherer bedenklicheres bedenkliches bedenklichst bedenklichste bedenklichstem bedenklichsten bedenklichster bedenklichstes bedeppert bedepperte bedeppertem bedepperten bedepperter bedeppertere bedepperterem bedepperteren bedepperterer bedepperteres bedeppertes bedeppertest bedepperteste bedeppertestem bedeppertesten bedeppertester bedeppertestes bedeutungslos bedeutungslose bedeutungslosem bedeutungslosen bedeutungsloser bedeutungslosere bedeutungsloserem bedeutungsloseren bedeutungsloserer bedeutungsloseres bedeutungsloses bedeutungslosest bedeutungsloseste bedeutungslosestem bedeutungslosesten bedeutungslosester bedeutungslosestes Bedeutungslosigkeit bedräng bedränge bedrängen bedrängest bedränget bedrängst bedrängt bedrängte bedrängten bedrängtest bedrängtet Bedrängung Bedrängungen bedroh bedrohe bedrohen bedrohest bedrohet bedrohlich bedrohliche bedrohlichem bedrohlichen bedrohlicher bedrohlichere bedrohlicherem bedrohlicheren bedrohlicherer bedrohlicheres bedrohliches bedrohlichst bedrohlichste bedrohlichstem bedrohlichsten bedrohlichster bedrohlichstes bedrohst bedroht bedrohte bedrohten bedrohtest bedrohtet Bedrohung Bedrohungen bedrück bedrücke bedrücken bedrückest bedrücket bedrückst bedrückt bedrückt bedrückte bedrückte bedrücktem bedrückten bedrückten bedrückter bedrücktere bedrückterem bedrückteren bedrückterer bedrückteres bedrücktes bedrücktest bedrücktest bedrückteste bedrücktestem bedrücktesten bedrücktester bedrücktestes bedrücktet Bedrückung Bedrückungen bedürftig Bedürftige bedürftige bedürftigem bedürftigen bedürftiger bedürftigere bedürftigerem bedürftigeren bedürftigerer bedürftigeres bedürftiges bedürftigst bedürftigste bedürftigstem bedürftigsten bedürftigster bedürftigstes beeinträchtig beeinträchtige beeinträchtigen beeinträchtigest beeinträchtiget beeinträchtigst beeinträchtigt beeinträchtigte beeinträchtigten beeinträchtigtest beeinträchtigtet Beeinträchtigung Beeinträchtigungen beend beende beenden beendest beendet beendete beendeten beendetest beendetet beendte beendten beendtest beendtet Befall Befälle befallen Befällen Befalles Befalls befangen befangene befangenem befangenen befangener befangenere befangenerem befangeneren befangenerer befangeneres befangenes Befangenheit Befangenheiten befangenst befangenste befangenstem befangensten befangenster befangenstes befangner befangnere befangnerem befangneren befangnerer befangneres befremdlich befremdliche befremdlichem befremdlichen befremdlicher befremdlichere befremdlicherem befremdlicheren befremdlicherer befremdlicheres befremdliches befremdlichst befremdlichste befremdlichstem befremdlichsten befremdlichster befremdlichstes befürcht befürchte befürchten befürchtest befürchtet befürchtete befürchteten befürchtetest befürchtetet befürchtte befürchtten befürchttest befürchttet Befürchtung Befürchtungen begeklagt begesteuert begrenz begrenze begrenzen begrenzest begrenzet begrenzt begrenzt begrenzte begrenzte begrenztem begrenzten begrenzten begrenzter begrenztere begrenzterem begrenzteren begrenzterer begrenzteres begrenztes begrenztest begrenztest begrenzteste begrenztestem begrenztesten begrenztester begrenztestes begrenztet Begrenzung Begrenzungen begriffsstutzig begriffsstutzige begriffsstutzigem begriffsstutzigen begriffsstutziger begriffsstutzigere begriffsstutzigerem begriffsstutzigeren begriffsstutzigerer begriffsstutzigeres begriffsstutziges begriffsstutzigst begriffsstutzigste begriffsstutzigstem begriffsstutzigsten begriffsstutzigster begriffsstutzigstes behämmert behämmerte behämmertem behämmerten behämmerter behämmertere behämmerterem behämmerteren behämmerterer behämmerteres behämmertes behämmertst behämmertste behämmertstem behämmertsten behämmertster behämmertstes behinder behindere behinderen behindern behinderst behindert behinderte behinderten behindertest behindertet Behinderung Behinderungen beklag beklage beklagen beklagenswert beklagenswerte beklagenswertem beklagenswerten beklagenswerter beklagenswertere beklagenswerterem beklagenswerteren beklagenswerterer beklagenswerteres beklagenswertes beklagenswertest beklagenswerteste beklagenswertestem beklagenswertesten beklagenswertester beklagenswertestes beklagest beklaget beklagst beklagt beklagte beklagten beklagtest beklagtet bekloppt bekloppte beklopptem bekloppten bekloppter beklopptere bekloppterem bekloppteren bekloppterer bekloppteres beklopptes beklopptest bekloppteste beklopptestem beklopptesten beklopptester beklopptestes beknackt beknackte beknacktem beknackten beknackter beknacktere beknackterem beknackteren beknackterer beknackteres beknacktes beknacktest beknackteste beknacktestem beknacktesten beknacktester beknacktestes bekümmert bekümmerte bekümmertem bekümmerten bekümmerter bekümmertere bekümmerterem bekümmerteren bekümmerterer bekümmerteres bekümmertes bekümmertst bekümmertste bekümmertstem bekümmertsten bekümmertster bekümmertstes belanglos belanglose belanglosem belanglosen belangloser belanglosere belangloserem belangloseren belangloserer belangloseres belangloses belanglosest belangloseste belanglosestem belanglosesten belanglosester belanglosestes belasten belästig belästige belästigen belästigest belästiget belästigst belästigt belästigte belästigten belästigtest belästigtet Belästigung Belästigungen Belastung Belastungen beleidig beleidige beleidigen beleidigend beleidigest beleidiget beleidigst beleidigt beleidigt beleidigte beleidigten beleidigtest beleidigtet Beleidigung Beleidigungen beraub beraube berauben beraubest beraubet beraubst beraubt beraubte beraubten beraubtest beraubtet bergab beschädig beschädige beschädigen beschädigest beschädiget beschädigst beschädigt beschädigte beschädigten beschädigtest beschädigtet Beschädigung Beschädigungen beschäftigungslos Beschäftigungslose beschäftigungslose beschäftigungslosem beschäftigungslosen Beschäftigungsloser beschäftigun</t>
  </si>
  <si>
    <t>Workbook Settings 43</t>
  </si>
  <si>
    <t>gsloser beschäftigungslosere beschäftigungsloserem beschäftigungsloseren beschäftigungsloserer beschäftigungsloseres beschäftigungsloses beschäftigungslosst beschäftigungslosste beschäftigungslosstem beschäftigungslossten beschäftigungslosster beschäftigungslosstes beschäm beschäme beschämen beschämest beschämet beschämst beschämt beschämte beschämten beschämtest beschämtet Beschämung Beschämungen bescheuert bescheuerte bescheuertem bescheuerten bescheuerter bescheuertere bescheuerterem bescheuerteren bescheuerterer bescheuerteres bescheuertes bescheuertest bescheuerteste bescheuertestem bescheuertesten bescheuertester bescheuertestes beschissen beschissene beschissenem beschissenen beschissener beschissenere beschissenerem beschisseneren beschissenerer beschisseneres beschissenes beschissenst beschissenste beschissenstem beschissensten beschissenster beschissenstes beschissner beschissnere beschissnerem beschissneren beschissnerer beschissneres beschneiden Beschneidung Beschneidungen beschränk beschränke beschränken beschränkest beschränket beschränkst beschränkt beschränkt beschränkte beschränkte beschränktem beschränkten beschränkten beschränkter beschränktere beschränkterem beschränkteren beschränkterer beschränkteres beschränktes beschränktest beschränktest beschränkteste beschränktestem beschränktesten beschränktester beschränktestes beschränktet Beschränkung Beschränkungen beschruppt beschuldig beschuldige beschuldigen beschuldigest beschuldiget beschuldigst beschuldigt beschuldigte beschuldigten beschuldigtest beschuldigtet Beschuldigung Beschuldigungen beschwer Beschwerde Beschwerden beschwere beschweren beschwerlich beschwerliche beschwerlichem beschwerlichen beschwerlicher beschwerlichere beschwerlicherem beschwerlicheren beschwerlicherer beschwerlicheres beschwerliches Beschwerlichkeit Beschwerlichkeiten beschwerlichst beschwerlichste beschwerlichstem beschwerlichsten beschwerlichster beschwerlichstes beschwern beschwerst beschwert beschwerte beschwerten beschwertest beschwertet beseitig beseitige beseitigen beseitigest beseitiget beseitigst beseitigt beseitigte beseitigten beseitigtest beseitigtet Beseitigung Beseitigungen Beseitigungnen Besorgnis besorgniserregend besorgniserregende besorgniserregendem besorgniserregenden besorgniserregender besorgniserregendere besorgniserregenderem besorgniserregenderen besorgniserregenderer besorgniserregenderes besorgniserregendes besorgniserregendst besorgniserregendste besorgniserregendstem besorgniserregendsten besorgniserregendster besorgniserregendstes Besorgnisse Besorgnissen besorgt besorgte besorgtem besorgten besorgter besorgtere besorgterem besorgteren besorgterer besorgteres besorgtes besorgtest besorgteste besorgtestem besorgtesten besorgtester besorgtestes bestechen Bestechung Bestechungen besteuer besteuere besteueren besteuern besteuerst besteuert besteuerte besteuerten besteuertest besteuertet Besteuerung Besteuerungen bestraf bestrafe bestrafen bestrafest bestrafet bestrafst bestraft bestrafte bestraften bestraftest bestraftet Bestrafung Bestrafungen bestürzt bestürzte bestürztem bestürzten bestürzter bestürztere bestürzterem bestürzteren bestürzterer bestürzteres bestürztes bestürztest bestürzteste bestürztestem bestürztesten bestürztester bestürztestes Bestürzung betäub betäube betäuben betäubest betäubet betäubst betäubt betäubte betäubten betäubtest betäubtet Betrug betrügen Betrüger betrügerisch betrügerische betrügerischem betrügerischen betrügerischer betrügerischere betrügerischerem betrügerischeren betrügerischerer betrügerischeres betrügerisches betrügerischst betrügerischste betrügerischstem betrügerischsten betrügerischster betrügerischstes Betrügern Betrügers Betruges Betrugs betrunken betrunkene betrunkenem betrunkenen betrunkener betrunkenere betrunkenerem betrunkeneren betrunkenerer betrunkeneres betrunkenes betrunkenst betrunkenste betrunkenstem betrunkensten betrunkenster betrunkenstes Beule Beulen beunruhig beunruhige beunruhigen beunruhigend beunruhigest beunruhiget beunruhigst beunruhigt beunruhigt beunruhigte beunruhigten beunruhigtest beunruhigtet Beunruhigung Beunruhigungen bevormund bevormunde bevormunden bevormundest bevormundet bevormundete bevormundeten bevormundetest bevormundetet bevormundte bevormundten bevormundtest bevormundtet Bevormundung Bevormundungen bewegungslos bewegungslose bewegungslosem bewegungslosen bewegungsloser bewegungslosere bewegungsloserem bewegungsloseren bewegungsloserer bewegungsloseres bewegungsloses bewegungslosst bewegungslosste bewegungslosstem bewegungslossten bewegungslosster bewegungslosstes billig billige billigem billigen billiger billigere billigerem billigeren billigerer billigeres billiges billigst billigste billigstem billigsten billigster billigstes bitter bittere bitterem bitteren bitterer bitterere bittererem bittereren bittererer bittereres bitteres Bitterkeit bitterst bitterste bitterstem bittersten bitterster bitterstes bittrer bittrere bittrerem bittreren bittrerer bittreres bizarr bizarre bizarrem bizarren bizarrer bizarrere bizarrerem bizarreren bizarrerer bizarreres bizarres bizarrst bizarrste bizarrstem bizarrsten bizarrster bizarrstes blauäugig blauäugige blauäugigem blauäugigen blauäugiger blauäugigere blauäugigerem blauäugigeren blauäugigerer blauäugigeres blauäugiges blauäugigst blauäugigste blauäugigstem blauäugigsten blauäugigster blauäugigstes blind blinde blindem blinden blinder blindere blinderem blinderen blinderer blinderes blindes blindest blindeste blindestem blindesten blindester blindestes Blindheit Blockade Blockaden blockieren Blockierung Blockierungen blöd blöde blöde blödee blödeem blödeen blödeer blödeere blödeerem blödeeren blödeerer blödeeres blödees blödem blöden blöder blödere blöderem blöderen blöderer blöderes blödes blödest blödest blödeste blödeste blödestem blödestem blödesten blödesten blödester blödester blödestes blödestes Blödheit Blödheiten blutig blutige blutigem blutigen blutiger blutigere blutigerem blutig</t>
  </si>
  <si>
    <t>Workbook Settings 44</t>
  </si>
  <si>
    <t>eren blutigerer blutigeres blutiges blutigst blutigste blutigstem blutigsten blutigster blutigstes Bombardement Bombardements bombardier bombardiere bombardieren bombardierest bombardieret bombardierst bombardiert bombardierte bombardierten bombardiertest bombardiertet Bombardierung Bombardierungen Bombe Bomben borniert bornierte borniertem bornierten bornierter borniertere bornierterem bornierteren bornierterer bornierteres borniertes borniertest bornierteste borniertestem borniertesten borniertester borniertestes bösartig bösartige bösartigem bösartigen bösartiger bösartigere bösartigerem bösartigeren bösartigerer bösartigeres bösartiges Bösartigkeit bösartigst bösartigste bösartigstem bösartigsten bösartigster bösartigstes böse bösee böseem böseen böseer böseere böseerem böseeren böseerer böseeres bösees bösest böseste bösestem bösesten bösester bösestes Bösewicht Bösewichte Bösewichten Bösewichtes Bösewichts boshaft boshafte boshaftem boshaften boshafter boshaftere boshafterem boshafteren boshafterer boshafteres boshaftes boshaftest boshafteste boshaftestem boshaftesten boshaftester boshaftestes Bosheit Bosheiten Brand Brände Bränden Brandes Brands brechen brennen brisant brisante brisantem brisanten brisanter brisantere brisanterem brisanteren brisanterer brisanteres brisantes brisantest brisanteste brisantestem brisantesten brisantester brisantestes Bruch Brüche Brüchen Bruches brüchig brüchige brüchigem brüchigen brüchiger brüchigere brüchigerem brüchigeren brüchigerer brüchigeres brüchiges brüchigst brüchigste brüchigstem brüchigsten brüchigster brüchigstes Bruchs brutal brutale brutalem brutalen brutaler brutalere brutalerem brutaleren brutalerer brutaleres brutales Brutalität Brutalitäten brutalst brutalste brutalstem brutalsten brutalster brutalstes Bürde Bürden Bußgeld Bußgelder Bußgeldern Bußgeldes Bußgelds Chaos chaotisch chaotische chaotischem chaotischen chaotischer chaotischere chaotischerem chaotischeren chaotischerer chaotischeres chaotisches chaotischst chaotischste chaotischstem chaotischsten chaotischster chaotischstes charakterschwach Crash Crashs dahinschwinden dämlich dämliche dämlichem dämlichen dämlicher dämlichere dämlicherem dämlicheren dämlicherer dämlicheres dämliches dämlichst dämlichste dämlichstem dämlichsten dämlichster dämlichstes dämpf dämpfe dämpfen Dämpfer Dämpfern Dämpfers dämpfest dämpfet dämpfst dämpft dämpfte dämpften dämpftest dämpftet debil debile debilem debilen debiler debilere debilerem debileren debilerer debileres debiles debilst debilste debilstem debilsten debilster debilstes defekt Defekt Defekte defekte defektem Defekten defekten defekter defektere defekterem defekteren defekterer defekteres Defektes defektes defektest defekteste defektestem defektesten defektester defektestes Defekts Defizit defizitär defizitäre defizitärem defizitären defizitärer defizitärere defizitärerem defizitäreren defizitärerer defizitäreres defizitäres defizitärst defizitärste defizitärstem defizitärsten defizitärster defizitärstes Defizite Defiziten Defizits Deformation Deformationen deformier deformiere deformieren deformierest deformieret deformierst deformiert deformierte deformierten deformiertest deformiertet degradier degradiere degradieren degradierest degradieret degradierst degradiert degradierte degradierten degradiertest degradiertet Degradierung Degradierungen deinstallieren deinstalliert deinstallierte deinstalliertem deinstallierten deinstallierter deinstalliertere deinstallierterem deinstallierteren deinstallierterer deinstallierteres deinstalliertes deinstalliertst deinstalliertste deinstalliertstem deinstalliertsten deinstalliertster deinstalliertstes dekadent dekadente dekadentem dekadenten dekadenter dekadentere dekadenterem dekadenteren dekadenterer dekadenteres dekadentes dekadentest dekadenteste dekadentestem dekadentesten dekadentester dekadentestes Dekadenz demütig demütige demütigen demütigest demütiget demütigst demütigt demütigte demütigten demütigtest demütigtet Demütigung Demütigungen denkfaul denkfaule denkfaulem denkfaulen denkfauler denkfaulere denkfaulerem denkfauleren denkfaulerer denkfauleres denkfaules denkfaulst denkfaulste denkfaulstem denkfaulsten denkfaulster denkfaulstes Denkfehler Denkfehlern Denkfehlers Depression Depressionen depressiv depressive depressivem depressiven depressiver depressivere depressiverem depressiveren depressiverer depressiveres depressives depressivst depressivste depressivstem depressivsten depressivster depressivstes Desaster Desastern Desasters Desinteresse Desinteresses desinteressiert desinteressierte desinteressiertem desinteressierten desinteressierter desinteressiertere desinteressierterem desinteressierteren desinteressierterer desinteressierteres desinteressiertes desinteressiertst desinteressiertste desinteressiertstem desinteressiertsten desinteressiertster desinteressiertstes desolat desolate desolatem desolaten desolater desolatere desolaterem desolateren desolaterer desolateres desolates desolatest desolateste desolatestem desolatesten desolatester desolatestes destruktiv destruktive destruktivem destruktiven destruktiver destruktivere destruktiverem destruktiveren destruktiverer destruktiveres destruktives destruktivst destruktivste destruktivstem destruktivsten destruktivster destruktivstes dezimier dezimiere dezimieren dezimierest dezimieret dezimierst dezimiert dezimierte dezimierten dezimiertest dezimiertet Dezimierung Dezimierungen Dieb Diebe Dieben Diebes Diebs Diebstahl Diebstähle Diebstählen Diebstahles Diebstahls diffamieren Diffamierung Diffamierungen diffizil diffizile diffizilem diffizilen diffiziler diffizilere diffizilerem diffizileren diffizilerer diffizileres diffiziles diffizilst diffizilste diffizilstem diffizilsten diffizilster diffizilstes diffus diffuse diffusem diffusen diffuser diffusere diffuserem diffuseren diffuserer diffuseres diffuses diffusest diffuseste diffusestem diffusesten diffusester diffusestes Diktator Diktatoren diktatorisch diktatorische d</t>
  </si>
  <si>
    <t>Workbook Settings 45</t>
  </si>
  <si>
    <t>iktatorischem diktatorischen diktatorischer diktatorischere diktatorischerem diktatorischeren diktatorischerer diktatorischeres diktatorisches diktatorischst diktatorischste diktatorischstem diktatorischsten diktatorischster diktatorischstes Diktators Dilemma Dilemmas dilettantisch dilettantische dilettantischem dilettantischen dilettantischer dilettantischere dilettantischerem dilettantischeren dilettantischerer dilettantischeres dilettantisches dilettantischst dilettantischste dilettantischstem dilettantischsten dilettantischster dilettantischstes diskreditier diskreditiere diskreditieren diskreditierest diskreditieret diskreditierst diskreditiert diskreditierte diskreditierten diskreditiertest diskreditiertet Diskriminierung Diskriminierungen Dissens Dissense Dissensen Dissenses distanziert distanzierte distanziertem distanzierten distanzierter distanziertere distanzierterem distanzierteren distanzierterer distanzierteres distanziertes distanziertest distanzierteste distanziertestem distanziertesten distanziertester distanziertestes disziplinlos disziplinlose disziplinlosem disziplinlosen disziplinloser disziplinlosere disziplinloserem disziplinloseren disziplinloserer disziplinloseres disziplinloses disziplinlosest disziplinloseste disziplinlosestem disziplinlosesten disziplinlosester disziplinlosestes dominier dominiere dominieren dominierest dominieret dominierst dominiert dominierte dominierten dominiertest dominiertet Dominierung Dominierungen doof doofe doofem doofen doofer doofere dooferem dooferen dooferer dooferes doofes doofst doofste doofstem doofsten doofster doofstes Doppeldeutigkeit Doppeldeutigkeiten Doppelspiel Doppelspiele Doppelspielen Doppelspieles Doppelspiels dramatisch dramatische dramatischem dramatischen dramatischer dramatischere dramatischerem dramatischeren dramatischerer dramatischeres dramatisches dramatischst dramatischste dramatischstem dramatischsten dramatischster dramatischstes dräng dränge drängelnd drängen drängest dränget drängst drängt drängte drängten drängtest drängtet drastisch drastische drastischem drastischen drastischer drastischere drastischerem drastischeren drastischerer drastischeres drastisches drastischst drastischste drastischstem drastischsten drastischster drastischstes Dreck Dreckes dreckig dreckige dreckigem dreckigen dreckiger dreckigere dreckigerem dreckigeren dreckigerer dreckigeres dreckiges dreckigst dreckigste dreckigstem dreckigsten dreckigster dreckigstes Drecks dreist dreiste dreistem dreisten dreister dreistere dreisterem dreisteren dreisterer dreisteres dreistes dreistest dreisteste dreistestem dreistesten dreistester dreistestes Drift drift drifte driften Driften driftest driftet driftete drifteten driftetest driftetet driftte driftten drifttest drifttet droh drohe drohen drohest drohet drohst droht drohte drohten drohtest drohtet Drohung Drohungen drossel drossele drosselen drosseln drosselst drosselt drosselte drosselten drosseltest drosseltet Drosselung Drosselungen drossl drossle dumm dumme dummem dummen dummer dümmer dümmere dümmerem dümmeren dümmerer dümmeres dummes Dummheit Dummheiten Dummkopf Dummköpfe Dummköpfen Dummkopfes Dummkopfs dümmst dümmste dümmstem dümmsten dümmster dümmstes dunkel Dunkelheit Dunkelheiten dunkelst dunkelste dunkelstem dunkelsten dunkelster dunkelstes dunkle dunklem dunklen dunkler dunklere dunklerem dunkleren dunklerer dunkleres dunkles Durcheinander Durcheinandern Durcheinanders durchfallen dürr Dürre dürre dürrem Dürren dürren dürrer dürrere dürrerem dürreren dürrerer dürreres dürres dürrst dürrste dürrstem dürrsten dürrster dürrstes Dussel dusselig dusselige dusseligem dusseligen dusseliger dusseligere dusseligerem dusseligeren dusseligerer dusseligeres dusseliges dusseligst dusseligste dusseligstem dusseligsten dusseligster dusseligstes Dusseln Dussels düster düstere düsterem düsteren düsterer düsterere düstererem düstereren düstererer düstereres düsteres Düsternis Düsternise Düsternisen düsterst düsterste düsterstem düstersten düsterster düsterstes düstrer düstrere düstrerem düstreren düstrerer düstreres Egoist Egoisten egoistisch egoistische egoistischem egoistischen egoistischer egoistischere egoistischerem egoistischeren egoistischerer egoistischeres egoistisches egoistischst egoistischste egoistischstem egoistischsten egoistischster egoistischstes ehebrechen Ehebruch Ehebrüche Ehebrüchen Ehebruches Ehebruchs eigenartig eigenartige eigenartigem eigenartigen eigenartiger eigenartigere eigenartigerem eigenartigeren eigenartigerer eigenartigeres eigenartiges eigenartigst eigenartigste eigenartigstem eigenartigsten eigenartigster eigenartigstes eigenstellt einbehalten einbrechen Einbrecher Einbrechern Einbrechers Einbruch Einbrüche Einbrüchen Einbruches Einbruchs Einbuße Einbußen einfältig einfältige einfältigem einfältigen einfältiger einfältigere einfältigerem einfältigeren einfältigerer einfältigeres einfältiges einfältigst einfältigste einfältigstem einfältigsten einfältigster einfältigstes eingehen eingeschränkt eingeschränkt eingeschränkte eingeschränktem eingeschränkten eingeschränkter eingeschränktere eingeschränkterem eingeschränkteren eingeschränkterer eingeschränkteres eingeschränktes eingeschränktest eingeschränkteste eingeschränktestem eingeschränktesten eingeschränktester eingeschränktestes eingeschrumpft eingeschüchtert eingestürzt einsam einsame einsamem einsamen einsamer einsamere einsamerem einsameren einsamerer einsameres einsames Einsamkeit Einsamkeiten einsamst einsamste einsamstem einsamsten einsamster einsamstes Einschlag Einschläge einschlagen Einschlägen Einschlages Einschlags einschränk einschränke einschränken einschränkest einschränket einschränkst einschränkt einschränkte einschränkten einschränktest einschränktet Einschränkung Einschränkungen einschrumpf einschrumpfe einschrumpfen einschrumpfest einschrumpfet einschrumpfst einschrumpft einschrumpfte einschrumpften einschrumpftest einschrumpftet einschüchter einschüchtere einschüchteren einschüchtern e</t>
  </si>
  <si>
    <t>Workbook Settings 46</t>
  </si>
  <si>
    <t>inschüchternd einschüchterst einschüchtert einschüchterte einschüchterten einschüchtertest einschüchtertet Einschüchterung Einschüchterungen einsinken einstell einstelle einstellen einstellest einstellet einstellst einstellt einstellte einstellten einstelltest einstelltet Einsturz einstürz Einstürze einstürze einstürzen Einstürzen Einsturzes einstürzest einstürzet Einsturzs einstürzt einstürzte einstürzten einstürztest einstürztet eintönig eintönige eintönigem eintönigen eintöniger eintönigere eintönigerem eintönigeren eintönigerer eintönigeres eintöniges eintönigst eintönigste eintönigstem eintönigsten eintönigster eintönigstes Ekel ekelerregend ekelerregende ekelerregendem ekelerregenden ekelerregender ekelerregendere ekelerregenderem ekelerregenderen ekelerregenderer ekelerregenderes ekelerregendes ekelerregendst ekelerregendste ekelerregendstem ekelerregendsten ekelerregendster ekelerregendstes Ekeles ekelig ekelige ekeligem ekeligen ekeliger ekeligere ekeligerem ekeligeren ekeligerer ekeligeres ekeliges ekeligst ekeligste ekeligstem ekeligsten ekeligster ekeligstes Ekeln Ekels eklatant eklatante eklatantem eklatanten eklatanter eklatantere eklatanterem eklatanteren eklatanterer eklatanteres eklatantes eklatantest eklatanteste eklatantestem eklatantesten eklatantester eklatantestes elend Elend elende elendem elenden elender elendere elenderem elenderen elenderer elenderes elendes elendest elendeste elendestem elendesten elendester elendestes elendig elendige elendigem elendigen elendiger elendigere elendigerem elendigeren elendigerer elendigeres elendiges elendigst elendigste elendigstem elendigsten elendigster elendigstes Elends empör empöre empören empörest empöret empörst empört empörte empörten empörtest empörtet Empörung Empörungen Ende Enden Endes energielos energielose energielosem energielosen energieloser energielosere energieloserem energieloseren energieloserer energieloseres energieloses energielosest energieloseste energielosestem energielosesten energielosester energielosestes Energielosigkeit engstirnig engstirnige engstirnigem engstirnigen engstirniger engstirnigere engstirnigerem engstirnigeren engstirnigerer engstirnigeres engstirniges engstirnigst engstirnigste engstirnigstem engstirnigsten engstirnigster engstirnigstes entbehrungsreich entbinden Entbindung Entbindungen entfremd entfremde entfremden entfremdest entfremdet entfremdete entfremdeten entfremdetest entfremdetet entfremdte entfremdten entfremdtest entfremdtet Entfremdung Entfremdungen entführ entführe entführen entführest entführet entführst entführt entführte entführten entführtest entführtet Entführung Entführungen entgleiten enthaupt enthaupte enthaupten enthauptest enthauptet enthauptete enthaupteten enthauptetest enthauptetet enthauptte enthauptten enthaupttest enthaupttet Enthauptung Enthauptungen entkräftet entlassen Entlassung Entlassungen entmutig entmutige entmutigen entmutigest entmutiget entmutigst entmutigt entmutigte entmutigten entmutigtest entmutigtet Entmutigung Entmutigungen entnervt entnervte entnervtem entnervten entnervter entnervtere entnervterem entnervteren entnervterer entnervteres entnervtes entnervtest entnervteste entnervtestem entnervtesten entnervtester entnervtestes entrüstet entschwinden entsetzlich entsetzliche entsetzlichem entsetzlichen entsetzlicher entsetzlichere entsetzlicherem entsetzlicheren entsetzlicherer entsetzlicheres entsetzliches entsetzlichst entsetzlichste entsetzlichstem entsetzlichsten entsetzlichster entsetzlichstes enttäusch enttäusche enttäuschen enttäuschend enttäuschest enttäuschet enttäuschst enttäuscht enttäuscht enttäuschte enttäuschte enttäuschtem enttäuschten enttäuschten enttäuschter enttäuschtere enttäuschterem enttäuschteren enttäuschterer enttäuschteres enttäuschtes enttäuschtest enttäuschtest enttäuschteste enttäuschtestem enttäuschtesten enttäuschtester enttäuschtestes enttäuschtet Enttäuschung Enttäuschungen entwürdigend entziehen Entziehung Entziehungen Epidemie Epidemien erbärmlich erbärmliche erbärmlichem erbärmlichen erbärmlicher erbärmlichere erbärmlicherem erbärmlicheren erbärmlicherer erbärmlicheres erbärmliches erbärmlichst erbärmlichste erbärmlichstem erbärmlichsten erbärmlichster erbärmlichstes erbittert erbitterte erbittertem erbitterten erbitterter erbittertere erbitterterem erbitterteren erbitterterer erbitterteres erbittertes erbittertst erbittertste erbittertstem erbittertsten erbittertster erbittertstes erbost erboste erbostem erbosten erboster erbostere erbosterem erbosteren erbosterer erbosteres erbostes erbostest erbosteste erbostestem erbostesten erbostester erbostestes erbrechen erdrückend erdrückende erdrückendem erdrückenden erdrückender erdrückendere erdrückenderem erdrückenderen erdrückenderer erdrückenderes erdrückendes erdrückendst erdrückendste erdrückendstem erdrückendsten erdrückendster erdrückendstes ergauner ergaunere ergauneren ergaunern ergaunerst ergaunert ergaunerte ergaunerten ergaunertest ergaunertet ergebnislos ergebnislose ergebnislosem ergebnislosen ergebnisloser ergebnislosere ergebnisloserem ergebnisloseren ergebnisloserer ergebnisloseres ergebnisloses ergebnislosest ergebnisloseste ergebnislosestem ergebnislosesten ergebnislosester ergebnislosestes erleiden erliegen ermahn ermahne ermahnen ermahnest ermahnet ermahnst ermahnt ermahnte ermahnten ermahntest ermahntet Ermahnung Ermahnungen ermord ermorde ermorden ermordest ermordet ermordete ermordeten ermordetest ermordetet ermordte ermordten ermordtest ermordtet Ermordung Ermordungen ermüd ermüde ermüden ermüdest ermüdet ermüdete ermüdeten ermüdetest ermüdetet ermüdte ermüdten ermüdtest ermüdtet Ermüdung Ermüdungen erniedrig erniedrige erniedrigen erniedrigest erniedriget erniedrigst erniedrigt erniedrigte erniedrigten erniedrigtest erniedrigtet Erniedrigung Erniedrigungen ernüchternd Ernüchterung Ernüchterungen Erosion Erosionen erpress erpresse erpressen erpressest erpresset erpresst erpresste erpressten erpresstest erpresstet Erpressung Erpres</t>
  </si>
  <si>
    <t>Workbook Settings 47</t>
  </si>
  <si>
    <t>sungen erschießen erschlaff erschlaffe erschlaffen erschlaffest erschlaffet erschlaffst erschlafft erschlaffte erschlafften erschlafftest erschlafftet erschlagen erschöpf erschöpfe erschöpfen erschöpfest erschöpfet erschöpfst erschöpft erschöpft erschöpfte erschöpfte erschöpftem erschöpften erschöpften erschöpfter erschöpftere erschöpfterem erschöpfteren erschöpfterer erschöpfteres erschöpftes erschöpftest erschöpftest erschöpfteste erschöpftestem erschöpftesten erschöpftester erschöpftestes erschöpftet Erschöpfung Erschöpfungen erschreck erschrecke erschrecken erschreckend erschreckest erschrecket erschreckst erschreckt erschreckte erschreckten erschrecktest erschrecktet erschütter erschüttere erschütteren erschüttern erschütternd erschütterst erschüttert erschüttert erschütterte erschütterten erschüttertest erschüttertet Erschütterung Erschütterungen erschwer erschwere erschweren erschwern erschwerst erschwert erschwerte erschwerten erschwertest erschwertet erstechen erstick ersticke ersticken erstickest ersticket erstickst erstickt erstickte erstickten ersticktest ersticktet ertrinken erwürg erwürge erwürgen erwürgest erwürget erwürgst erwürgt erwürgte erwürgten erwürgtest erwürgtet erzürnt erzürnte erzürntem erzürnten erzürnter erzürntere erzürnterem erzürnteren erzürnterer erzürnteres erzürntes erzürntest erzürnteste erzürntestem erzürntesten erzürntester erzürntestes existenzbedrohend existenzbedrohende existenzbedrohendem existenzbedrohenden existenzbedrohender existenzbedrohendere existenzbedrohenderem existenzbedrohenderen existenzbedrohenderer existenzbedrohenderes existenzbedrohendes existenzbedrohendst existenzbedrohendste existenzbedrohendstem existenzbedrohendsten existenzbedrohendster existenzbedrohendstes explodier explodiere explodieren explodierest explodieret explodierst explodiert explodierte explodierten explodiertest explodiertet Explosion Explosionen fad fade fadem faden fadenscheinig fadenscheinige fadenscheinigem fadenscheinigen fadenscheiniger fadenscheinigere fadenscheinigerem fadenscheinigeren fadenscheinigerer fadenscheinigeres fadenscheiniges fadenscheinigst fadenscheinigste fadenscheinigstem fadenscheinigsten fadenscheinigster fadenscheinigstes fader fadere faderem faderen faderer faderes fades fadst fadste fadstem fadsten fadster fadstes fahrlässig fahrlässige fahrlässigem fahrlässigen fahrlässiger fahrlässigere fahrlässigerem fahrlässigeren fahrlässigerer fahrlässigeres fahrlässiges Fahrlässigkeit Fahrlässigkeiten fahrlässigst fahrlässigste fahrlässigstem fahrlässigsten fahrlässigster fahrlässigstes fallen falsche fälsche falschem falschen fälschen falscher falschere falscherem falscheren falscherer falscheres falsches fälschest fälschet falschst fälschst falschste falschstem falschsten falschster falschstes fälscht fälschte fälschten fälschtest fälschtet Fälschung Fälschungen farblos farblose farblosem farblosen farbloser farblosere farbloserem farbloseren farbloserer farbloseres farbloses farblosest farbloseste farblosestem farblosesten farblosester farblosestes Farce Farcen Faschist Faschisten faschistisch faschistische faschistischem faschistischen faschistischer faschistischere faschistischerem faschistischeren faschistischerer faschistischeres faschistisches faschistischst faschistischste faschistischstem faschistischsten faschistischster faschistischstes fatal fatale fatalem fatalen fataler fatalere fatalerem fataleren fatalerer fataleres fatales fatalst fatalste fatalstem fatalsten fatalster fatalstes faul faule faulem faulen fauler faulere faulerem fauleren faulerer fauleres faules Faulheit faulst faulste faulstem faulsten faulster faulstes Fehde Fehden fehl Fehlanzeige Fehlanzeigen fehle fehlen Fehler fehleranfällig fehlerhaft fehlerhafte fehlerhaftem fehlerhaften fehlerhafter fehlerhaftere fehlerhafterem fehlerhafteren fehlerhafterer fehlerhafteres fehlerhaftes fehlerhaftest fehlerhafteste fehlerhaftestem fehlerhaftesten fehlerhaftester fehlerhaftestes Fehlermeldung Fehlermeldungen Fehlern Fehlers fehlest fehlet Fehlkauf Fehlkäufe Fehlkäufen Fehlkaufes Fehlkaufs Fehlkonstruktion Fehlkonstruktionen Fehlleistung Fehlleistungen fehlst fehlt fehlte fehlten fehltest fehltet Fehltritt Fehltritte Fehltritten Fehltrittes Fehltritts Fehlverhalten feige feigee feigeem feigeen feigeer feigeere feigeerem feigeeren feigeerer feigeeres feigees feigest feigeste feigestem feigesten feigester feigestes Feind Feinde Feinden Feindes feindlich feindliche feindlichem feindlichen feindlicher feindlichere feindlicherem feindlicheren feindlicherer feindlicheres feindliches feindlichst feindlichste feindlichstem feindlichsten feindlichster feindlichstes Feinds feindselig feindselige feindseligem feindseligen feindseliger feindseligere feindseligerem feindseligeren feindseligerer feindseligeres feindseliges feindseligst feindseligste feindseligstem feindseligsten feindseligster feindseligstes fessel fessele fesselen fesseln fesselst fesselt fesselte fesselten fesseltest fesseltet fessl fessle Feuer feuer feuere feueren feuern Feuern Feuers feuerst feuert feuerte feuerten feuertest feuertet Fiasko Fiaskos fies fiese fiesem fiesen fieser fiesere fieserem fieseren fieserer fieseres fieses fiesest fieseste fiesestem fiesesten fiesester fiesestes Finanzkrise Finanzkrisen finster finstere finsterem finsteren finsterer finsterere finstererem finstereren finstererer finstereres finsteres finsterst finsterste finsterstem finstersten finsterster finsterstes finstrer finstrere finstrerem finstreren finstrerer finstreres Finte Finten flach flache flachem flachen flacher flachere flacherem flacheren flacherer flacheres flaches flachst flachste flachstem flachsten flachster flachstes flau flaue flauem flauen flauer flauere flauerem flaueren flauerer flaueres flaues flauest flaueste flauestem flauesten flauester flauestes flaust flauste flaustem flausten flauster flaustes Flaute Flauten Fluch Flüche Flüchen Fluches Fluchs Flucht Fluchten flüchtend flüchtig flüchtige flüchtigem flüchti</t>
  </si>
  <si>
    <t>Workbook Settings 48</t>
  </si>
  <si>
    <t>gen Flüchtiger flüchtiger flüchtigere flüchtigerem flüchtigeren flüchtigerer flüchtigeres flüchtiges Flüchtigkeit Flüchtigkeiten flüchtigst flüchtigste flüchtigstem flüchtigsten flüchtigster flüchtigstes Flüchtling Flüchtlinge Flüchtlingen Flüchtlinges Flüchtlings folgenschwer folgenschwere folgenschwerem folgenschweren folgenschwerer folgenschwerere folgenschwererem folgenschwereren folgenschwererer folgenschwereres folgenschweres folgenschwerst folgenschwerste folgenschwerstem folgenschwersten folgenschwerster folgenschwerstes folgewidrig folgewidrige folgewidrigem folgewidrigen folgewidriger folgewidrigere folgewidrigerem folgewidrigeren folgewidrigerer folgewidrigeres folgewidriges folgewidrigst folgewidrigste folgewidrigstem folgewidrigsten folgewidrigster folgewidrigstes fragil fragile fragilem fragilen fragiler fragilere fragilerem fragileren fragilerer fragileres fragiles fragilst fragilste fragilstem fragilsten fragilster fragilstes fraglich fragliche fraglichem fraglichen fraglicher fraglichere fraglicherem fraglicheren fraglicherer fraglicheres fragliches fraglichst fraglichste fraglichstem fraglichsten fraglichster fraglichstes fragwürdig fragwürdige fragwürdigem fragwürdigen fragwürdiger fragwürdigere fragwürdigerem fragwürdigeren fragwürdigerer fragwürdigeres fragwürdiges fragwürdigst fragwürdigste fragwürdigstem fragwürdigsten fragwürdigster fragwürdigstes frech freche frechem frechen frecher frechere frecherem frecheren frecherer frecheres freches Frechheit Frechheiten frechst frechste frechstem frechsten frechster frechstes fremd fremdartig fremdartige fremdartigem fremdartigen fremdartiger fremdartigere fremdartigerem fremdartigeren fremdartigerer fremdartigeres fremdartiges fremdartigst fremdartigste fremdartigstem fremdartigsten fremdartigster fremdartigstes fremde fremdem fremden fremder fremdere fremderem fremderen fremderer fremderes fremdes fremdest fremdeste fremdestem fremdesten fremdester fremdestes freudlos freudlose freudlosem freudlosen freudloser freudlosere freudloserem freudloseren freudloserer freudloseres freudloses freudlosest freudloseste freudlosestem freudlosesten freudlosester freudlosestes frivol frivole frivolem frivolen frivoler frivolere frivolerem frivoleren frivolerer frivoleres frivoles frivolst frivolste frivolstem frivolsten frivolster frivolstes fruchtlos fruchtlose fruchtlosem fruchtlosen fruchtloser fruchtlosere fruchtloserem fruchtloseren fruchtloserer fruchtloseres fruchtloses fruchtlosst fruchtlosste fruchtlosstem fruchtlossten fruchtlosster fruchtlosstes Frust Frustes Frustration Frustrationen frustrier frustriere frustrieren frustrierend frustrierest frustrieret frustrierst frustriert frustriert frustrierte frustrierte frustriertem frustrierten frustrierten frustrierter frustriertere frustrierterem frustrierteren frustrierterer frustrierteres frustriertes frustriertest frustriertest frustrierteste frustriertestem frustriertesten frustriertester frustriertestes frustriertet Frusts fuchsteufelswild fuchsteufelswilde fuchsteufelswildem fuchsteufelswilden fuchsteufelswilder fuchsteufelswildere fuchsteufelswilderem fuchsteufelswilderen fuchsteufelswilderer fuchsteufelswilderes fuchsteufelswildes fuchsteufelswildst fuchsteufelswildste fuchsteufelswildstem fuchsteufelswildsten fuchsteufelswildster fuchsteufelswildstes Furcht fürcht furchtbar furchtbare furchtbarem furchtbaren furchtbarer furchtbarere furchtbarerem furchtbareren furchtbarerer furchtbareres furchtbares furchtbarst furchtbarste furchtbarstem furchtbarsten furchtbarster furchtbarstes fürchte fürchten fürchterlich fürchterliche fürchterlichem fürchterlichen fürchterlicher fürchterlichere fürchterlicherem fürchterlicheren fürchterlicherer fürchterlicheres fürchterliches fürchterlichst fürchterlichste fürchterlichstem fürchterlichsten fürchterlichster fürchterlichstes furchterregend furchterregende furchterregendem furchterregenden furchterregender furchterregendere furchterregenderem furchterregenderen furchterregenderer furchterregenderes furchterregendes furchterregendst furchterregendste furchterregendstem furchterregendsten furchterregendster furchterregendstes fürchtest fürchtet fürchtete fürchteten fürchtetest fürchtetet fürchtte fürchtten fürchttest fürchttet gallig gallige galligem galligen galliger galligere galligerem galligeren galligerer galligeres galliges galligst galligste galligstem galligsten galligster galligstes gammel gammele gammelen gammelig gammelige gammeligem gammeligen gammeliger gammeligere gammeligerem gammeligeren gammeligerer gammeligeres gammeliges gammeligst gammeligste gammeligstem gammeligsten gammeligster gammeligstes gammeln gammelst gammelt gammelte gammelten gammeltest gammeltet gamml gammle Gammler Gammlern Gammlers gammlig Gangster Gangstern Gangsters Garnichts garstig garstige garstigem garstigen garstiger garstigere garstigerem garstigeren garstigerer garstigeres garstiges garstigst garstigste garstigstem garstigsten garstigster garstigstes Gauner Gaunern Gauners geärgert geblitzt Gebrechen Gebrechens gebrechlich gebrechliche gebrechlichem gebrechlichen gebrechlicher gebrechlichere gebrechlicherem gebrechlicheren gebrechlicherer gebrechlicheres gebrechliches gebrechlichst gebrechlichste gebrechlichstem gebrechlichsten gebrechlichster gebrechlichstes gedämpft gedankenlos gedankenlose gedankenlosem gedankenlosen gedankenloser gedankenlosere gedankenloserem gedankenloseren gedankenloserer gedankenloseres gedankenloses gedankenlosest gedankenloseste gedankenlosestem gedankenlosesten gedankenlosester gedankenlosestes gedemütigt Gedränge Gedrängen Gedränges gedrängt gedrängt gedrängte gedrängtem gedrängten gedrängter gedrängtere gedrängterem gedrängteren gedrängterer gedrängteres gedrängtes gedrängtst gedrängtste gedrängtstem gedrängtsten gedrängtster gedrängtstes gedriftet gedroht gedrosselt gefährd gefährde gefährden gefährdest gefährdet gefährdete gefährdeten gefährdetest gefährdetet gefährdte gefährdten gefährdtest gefährdtet Gefährdung G</t>
  </si>
  <si>
    <t>Workbook Settings 49</t>
  </si>
  <si>
    <t>efährdungen gefährlich gefährliche gefährlichem gefährlichen gefährlicher gefährlichere gefährlicherem gefährlicheren gefährlicherer gefährlicheres gefährliches gefährlichst gefährlichste gefährlichstem gefährlichsten gefährlichster gefährlichstes gefälscht Gefecht Gefechte Gefechten Gefechtes Gefechts gefehlt gefesselt gefeuert gefürchtet gegammelt Gegner Gegnern Gegners gegraut gehandicapt gehandicapte gehandicaptem gehandicapten gehandicapter gehandicaptere gehandicapterem gehandicapteren gehandicapterer gehandicapteres gehandicaptes gehandicaptest gehandicapteste gehandicaptestem gehandicaptesten gehandicaptester gehandicaptestes gehässig gehässige gehässigem gehässigen gehässiger gehässigere gehässigerem gehässigeren gehässigerer gehässigeres gehässiges gehässigst gehässigste gehässigstem gehässigsten gehässigster gehässigstes gehasst gehemmt geheuchelt gehungert geisteskrank geisteskranke geisteskrankem geisteskranken geisteskranker geisteskrankere geisteskrankerem geisteskrankeren geisteskrankerer geisteskrankeres geisteskrankes Geisteskrankheit Geisteskrankheiten geisteskrankst geisteskrankste geisteskrankstem geisteskranksten geisteskrankster geisteskrankstes geistlos geistlose geistlosem geistlosen geistloser geistlosere geistloserem geistloseren geistloserer geistloseres geistloses geistlosest geistloseste geistlosestem geistlosesten geistlosester geistlosestes Geistlosigkeit Geistlosigkeiten Geiz Geize Geizen Geizes Geizhals Geizhälse Geizhälsen Geizhalses Geizhalss Geizkragen Geizkragens Geizs gejammert gekämpft gekentert gekippt geklagt gekracht gekränkelt gekrankt gekränkt gekränkt gekränkte gekränktem gekränkten gekränkter gekränktere gekränkterem gekränkteren gekränkterer gekränkteres gekränktes gekränktest gekränkteste gekränktestem gekränktesten gekränktester gekränktestes gekündigt gekürzt gelähmt gelähmt gelähmte gelähmtem gelähmten gelähmter gelähmtere gelähmterem gelähmteren gelähmterer gelähmteres gelähmtes gelähmtst gelähmtste gelähmtstem gelähmtsten gelähmtster gelähmtstes gelangweilt Geldstrafe Geldstrafen geleugnet gelöscht gemangelt gemeckert gemein gemeine gemeinem gemeinen gemeiner gemeinere gemeinerem gemeineren gemeinerer gemeineres gemeines gemeinst gemeinste gemeinstem gemeinsten gemeinster gemeinstes gemindert gemordet gemurrt genervt genervte genervtem genervten genervter genervtere genervterem genervteren genervterer genervteres genervtes genervtest genervteste genervtestem genervtesten genervtester genervtestes genörgelt genötigt geprügelt gequält gerächt gerammt gering geringe geringem geringen geringer geringere geringerem geringeren geringerer geringeres geringes geringst geringste geringstem geringsten geringster geringstes geringwertig geringwertige geringwertigem geringwertigen geringwertiger geringwertigere geringwertigerem geringwertigeren geringwertigerer geringwertigeres geringwertiges geringwertigst geringwertigste geringwertigstem geringwertigsten geringwertigster geringwertigstes gerostet gerutscht Geschäftsauflösung Geschäftsauflösungen geschämt geschlottert geschmacklos geschmacklose geschmacklosem geschmacklosen geschmackloser geschmacklosere geschmackloserem geschmackloseren geschmackloserer geschmackloseres geschmackloses geschmacklosest geschmackloseste geschmacklosestem geschmacklosesten geschmacklosester geschmacklosestes Geschmacklosigkeit Geschmacklosigkeiten geschmerzt geschmuggelt geschockt geschrumpft geschubst geschuldet geschwächt gesenkt gesorgt gesprengt Gestank Gestankes Gestanks gestockt gestört gestottert gestreikt gestreßt gestürzt getadelt getäuscht getötet getrauert getrennt getrottet getrotzt gewackelt Gewalt Gewalten gewaltsam gewaltsame gewaltsamem gewaltsamen gewaltsamer gewaltsamere gewaltsamerem gewaltsameren gewaltsamerer gewaltsameres gewaltsames gewaltsamst gewaltsamste gewaltsamstem gewaltsamsten gewaltsamster gewaltsamstes gewalttätig Gewalttätige gewalttätige gewalttätigem gewalttätigen Gewalttätiger gewalttätiger gewalttätigere gewalttätigerem gewalttätigeren gewalttätigerer gewalttätigeres gewalttätiges gewalttätigst gewalttätigste gewalttätigstem gewalttätigsten gewalttätigster gewalttätigstes geweint gewelkt gewütet gezappelt gezaudert gezerrt gezittert gezögert gezüchtigt gezweifelt Gift Gifte Giften Giftes giftig giftige giftigem giftigen giftiger giftigere giftigerem giftigeren giftigerer giftigeres giftiges giftigst giftigste giftigstem giftigsten giftigster giftigstes Gifts glanzlos glanzlose glanzlosem glanzlosen glanzloser glanzlosere glanzloserem glanzloseren glanzloserer glanzloseres glanzloses Glanzlosigkeit glanzlosst glanzlosste glanzlosstem glanzlossten glanzlosster glanzlosstes gleichgültig gleichgültige gleichgültigem gleichgültigen gleichgültiger gleichgültigere gleichgültigerem gleichgültigeren gleichgültigerer gleichgültigeres gleichgültiges Gleichgültigkeit gleichgültigst gleichgültigste gleichgültigstem gleichgültigsten gleichgültigster gleichgültigstes glücklos glücklose glücklosem glücklosen glückloser glücklosere glückloserem glückloseren glückloserer glückloseres glückloses glücklosest glückloseste glücklosestem glücklosesten glücklosester glücklosestes Glücklosigkeit gnadenlos gnadenlose gnadenlosem gnadenlosen gnadenloser gnadenlosere gnadenloserem gnadenloseren gnadenloserer gnadenloseres gnadenloses gnadenlosest gnadenloseste gnadenlosestem gnadenlosesten gnadenlosester gnadenlosestes Gnadenlosigkeit gräßlich grässlich gräßliche gräßlichem gräßlichen gräßlicher gräßlichere gräßlicherem gräßlicheren gräßlicherer gräßlicheres gräßliches gräßlichst gräßlichste gräßlichstem gräßlichsten gräßlichster gräßlichstes grau grau graue graue grauem grauen grauen grauenhaft grauenhafte grauenhaftem grauenhaften grauenhafter grauenhaftere grauenhafterem grauenhafteren grauenhafterer grauenhafteres grauenhaftes grauenhaftest grauenhafteste grauenhaftestem grauenhaftesten grauenhaftester grauenhaftestes grauenvoll grauenvolle grauenvollem grauenvollen grauenvoller grauenvollere grauenvo</t>
  </si>
  <si>
    <t>Workbook Settings 50</t>
  </si>
  <si>
    <t>llerem grauenvolleren grauenvollerer grauenvolleres grauenvolles grauenvollst grauenvollste grauenvollstem grauenvollsten grauenvollster grauenvollstes grauer grauere grauerem graueren grauerer graueres graues grauest grauest graueste grauestem grauesten grauester grauestes grauet grausam grausame grausamem grausamen grausamer grausamere grausamerem grausameren grausamerer grausameres grausames Grausamkeit Grausamkeiten grausamst grausamste grausamstem grausamsten grausamster grausamstes grausig grausige grausigem grausigen grausiger grausigere grausigerem grausigeren grausigerer grausigeres grausiges grausigst grausigste grausigstem grausigsten grausigster grausigstes graust graust grauste graustem grausten grauster graustes graut graute grauten grautest grautet grenzdebil grimmig grimmige grimmigem grimmigen grimmiger grimmigere grimmigerem grimmigeren grimmigerer grimmigeres grimmiges grimmigst grimmigste grimmigstem grimmigsten grimmigster grimmigstes grob grobe grobem groben grober gröber gröbere gröberem gröberen gröberer gröberes grobes gröbst gröbste gröbstem gröbsten gröbster gröbstes groggy groggye groggyem groggyen groggyer groggyere groggyerem groggyeren groggyerer groggyeres groggyes groggyst groggyste groggystem groggysten groggyster groggystes Groll Grolles Grolls grotesk Groteske groteske groteskem Grotesken grotesken grotesker groteskere groteskerem groteskeren groteskerer groteskeres groteskes groteskest groteskeste groteskestem groteskesten groteskester groteskestes grottenschlecht grottenübel gruselig gruselige gruseligem gruseligen gruseliger gruseligere gruseligerem gruseligeren gruseligerer gruseligeres gruseliges gruseligst gruseligste gruseligstem gruseligsten gruseligster gruseligstes haarig haarige haarigem haarigen haariger haarigere haarigerem haarigeren haarigerer haarigeres haariges haarigst haarigste haarigstem haarigsten haarigster haarigstes haarsträubend haarsträubende haarsträubendem haarsträubenden haarsträubender haarsträubendere haarsträubenderem haarsträubenderen haarsträubenderer haarsträubenderes haarsträubendes haarsträubendst haarsträubendste haarsträubendstem haarsträubendsten haarsträubendster haarsträubendstes Habgier habgierig habgierige habgierigem habgierigen habgieriger habgierigere habgierigerem habgierigeren habgierigerer habgierigeres habgieriges habgierigst habgierigste habgierigstem habgierigsten habgierigster habgierigstes Haft Hafte Haften Haftes Hafts halbfertig halbfertige halbfertigem halbfertigen halbfertiger halbfertigere halbfertigerem halbfertigeren halbfertigerer halbfertigeres halbfertiges halbfertigst halbfertigste halbfertigstem halbfertigsten halbfertigster halbfertigstes hämisch hämische hämischem hämischen hämischer hämischere hämischerem hämischeren hämischerer hämischeres hämisches hämischst hämischste hämischstem hämischsten hämischster hämischstes Handgemenge Handgemengen Handgemenges Handicap Handicaps happig happige happigem happigen happiger happigere happigerem happigeren happigerer happigeres happiges happigst happigste happigstem happigsten happigster happigstes harsch harsche harschem harschen harscher harschere harscherem harscheren harscherer harscheres harsches harschest harscheste harschestem harschesten harschester harschestes harschst harschste harschstem harschsten harschster harschstes hart harte Härte hartem harten Härten harter härter härtere härterem härteren härterer härteres hartes härtest härteste härtestem härtesten härtester härtestes hartnäckig hartnäckige hartnäckigem hartnäckigen hartnäckiger hartnäckigere hartnäckigerem hartnäckigeren hartnäckigerer hartnäckigeres hartnäckiges hartnäckigst hartnäckigste hartnäckigstem hartnäckigsten hartnäckigster hartnäckigstes Hass hass hasse hassen hassest hasset hässlich Hasss hasst hasste hassten hasstest hasstet heftig heftige heftigem heftigen heftiger heftigere heftigerem heftigeren heftigerer heftigeres heftiges heftigst heftigste heftigstem heftigsten heftigster heftigstes heikel heikelst heikelste heikelstem heikelsten heikelster heikelstes heikle heiklem heiklen heikler heiklere heiklerem heikleren heiklerer heikleres heikles heillos heillose heillosem heillosen heilloser heillosere heilloserem heilloseren heilloserer heilloseres heilloses heillosest heilloseste heillosestem heillosesten heillosester heillosestes heimgesucht heimgezahlt heimsuch heimsuche heimsuchen heimsuchest heimsuchet heimsuchst heimsucht heimsuchte heimsuchten heimsuchtest heimsuchtet Heimsuchung Heimsuchungen heimtückisch heimtückische heimtückischem heimtückischen heimtückischer heimtückischere heimtückischerem heimtückischeren heimtückischerer heimtückischeres heimtückisches heimtückischst heimtückischste heimtückischstem heimtückischsten heimtückischster heimtückischstes heimzahl heimzahle heimzahlen heimzahlest heimzahlet heimzahlst heimzahlt heimzahlte heimzahlten heimzahltest heimzahltet Hektik hektisch hektische hektischem hektischen hektischer hektischere hektischerem hektischeren hektischerer hektischeres hektisches hektischst hektischste hektischstem hektischsten hektischster hektischstes hemm hemme hemmen hemmest hemmet hemmst hemmt hemmte hemmten hemmtest hemmtet Hemmung Hemmungen herabgesetzt herabsetz herabsetze herabsetzen herabsetzest herabsetzet herabsetzt herabsetzte herabsetzten herabsetztest herabsetztet herausforder herausfordere herausforderen herausfordern herausforderst herausfordert herausforderte herausforderten herausfordertest herausfordertet Herausforderung Herausforderungen herausgefordert herrisch herrische herrischem herrischen herrischer herrischere herrischerem herrischeren herrischerer herrischeres herrisches herrischst herrischste herrischstem herrischsten herrischster herrischstes herunter heruntergemacht heruntermach heruntermache heruntermachen heruntermachest heruntermachet heruntermachst heruntermacht heruntermachte heruntermachten heruntermachtest heruntermachtet herzlos herzlose herzlosem herzlosen herzloser herzlosere herzlos</t>
  </si>
  <si>
    <t>Workbook Settings 51</t>
  </si>
  <si>
    <t>erem herzloseren herzloserer herzloseres herzloses herzlosest herzloseste herzlosestem herzlosesten herzlosester herzlosestes heuchel heuchele Heuchelei Heucheleien heuchelen heucheln heuchelst heuchelt heuchelte heuchelten heucheltest heucheltet heuchl heuchle Heuchler heuchlerisch heuchlerische heuchlerischem heuchlerischen heuchlerischer heuchlerischere heuchlerischerem heuchlerischeren heuchlerischerer heuchlerischeres heuchlerisches heuchlerischst heuchlerischste heuchlerischstem heuchlerischsten heuchlerischster heuchlerischstes Heuchlern Heuchlers hilflos hilflose hilflosem hilflosen hilfloser hilflosere hilfloserem hilfloseren hilfloserer hilfloseres hilfloses hilflosest hilfloseste hilflosestem hilflosesten hilflosester hilflosestes Hilflosigkeit Hindernis Hindernise Hindernisen Hindernises Hinderniss Hindernisse Hindernissen Hindernisses hinfällig hinfällige hinfälligem hinfälligen hinfälliger hinfälligere hinfälligerem hinfälligeren hinfälligerer hinfälligeres hinfälliges hinfälligst hinfälligste hinfälligstem hinfälligsten hinfälligster hinfälligstes Hinterhalt Hinterhalte Hinterhalten Hinterhaltes Hinterhalts Hinterlist hinterlistig hinterlistige hinterlistigem hinterlistigen hinterlistiger hinterlistigere hinterlistigerem hinterlistigeren hinterlistigerer hinterlistigeres hinterlistiges hinterlistigst hinterlistigste hinterlistigstem hinterlistigsten hinterlistigster hinterlistigstes hochtrabend hochtrabende hochtrabendem hochtrabenden hochtrabender hochtrabendere hochtrabenderem hochtrabenderen hochtrabenderer hochtrabenderes hochtrabendes hochtrabendst hochtrabendste hochtrabendstem hochtrabendsten hochtrabendster hochtrabendstes hoffnungslos hoffnungslose hoffnungslosem hoffnungslosen hoffnungsloser hoffnungslosere hoffnungsloserem hoffnungsloseren hoffnungsloserer hoffnungsloseres hoffnungsloses hoffnungslosest hoffnungsloseste hoffnungslosestem hoffnungslosesten hoffnungslosester hoffnungslosestes Hohn Hohnes höhnisch höhnische höhnischem höhnischen höhnischer höhnischere höhnischerem höhnischeren höhnischerer höhnischeres höhnisches höhnischst höhnischste höhnischstem höhnischsten höhnischster höhnischstes Hohns Hölle Höllen Horror Horrors Hunger hunger hungere hungeren Hungeres hungern Hungers Hungersnot Hungersnöte Hungersnöten hungerst hungert hungerte hungerten hungertest hungertet Hungertod Hungertods hungrig hungrige hungrigem hungrigen hungriger hungrigere hungrigerem hungrigeren hungrigerer hungrigeres hungriges hungrigst hungrigste hungrigstem hungrigsten hungrigster hungrigstes Hysterie Hysterien hysterisch hysterische hysterischem hysterischen hysterischer hysterischere hysterischerem hysterischeren hysterischerer hysterischeres hysterisches hysterischst hysterischste hysterischstem hysterischsten hysterischster hysterischstes Idiot Idioten idiotisch idiotische idiotischem idiotischen idiotischer idiotischere idiotischerem idiotischeren idiotischerer idiotischeres idiotisches idiotischst idiotischste idiotischstem idiotischsten idiotischster idiotischstes illegal illegale illegalem illegalen illegaler illegalere illegalerem illegaleren illegalerer illegaleres illegales Illegalität Illegalitäten illegalst illegalste illegalstem illegalsten illegalster illegalstes illoyal illoyale illoyalem illoyalen illoyaler illoyalere illoyalerem illoyaleren illoyalerer illoyaleres illoyales illoyalst illoyalste illoyalstem illoyalsten illoyalster illoyalstes immobil immobile immobilem immobilen immobiler immobilere immobilerem immobileren immobilerer immobileres immobiles Immobilität immobilst immobilste immobilstem immobilsten immobilster immobilstes ineffizient ineffiziente ineffizientem ineffizienten ineffizienter ineffizientere ineffizienterem ineffizienteren ineffizienterer ineffizienteres ineffizientes ineffizientest ineffizienteste ineffizientestem ineffizientesten ineffizientester ineffizientestes Ineffizienz Ineffizienzen Infektion Infektionen Infiltration Infiltrationen infiltrier infiltriere infiltrieren infiltrierest infiltrieret infiltrierst infiltriert infiltrierte infiltrierten infiltriertest infiltriertet Inflation Inflationen inkompetent inkompetente inkompetentem inkompetenten inkompetenter inkompetentere inkompetenterem inkompetenteren inkompetenterer inkompetenteres inkompetentes inkompetentest inkompetenteste inkompetentestem inkompetentesten inkompetentester inkompetentestes Inkompetenz Inkompetenzen inkonsequent inkonsequente inkonsequentem inkonsequenten inkonsequenter inkonsequentere inkonsequenterem inkonsequenteren inkonsequenterer inkonsequenteres inkonsequentes inkonsequentest inkonsequenteste inkonsequentestem inkonsequentesten inkonsequentester inkonsequentestes Inkonsequenz Inkonsequenzen inkonsistent inkonsistente inkonsistentem inkonsistenten inkonsistenter inkonsistentere inkonsistenterem inkonsistenteren inkonsistenterer inkonsistenteres inkonsistentes inkonsistentest inkonsistenteste inkonsistentestem inkonsistentesten inkonsistentester inkonsistentestes Inkonsistenz inkorrekt inkorrekte inkorrektem inkorrekten inkorrekter inkorrektere inkorrekterem inkorrekteren inkorrekterer inkorrekteres inkorrektes inkorrektest inkorrekteste inkorrektestem inkorrektesten inkorrektester inkorrektestes instabil instabile instabilem instabilen instabiler instabilere instabilerem instabileren instabilerer instabileres instabiles Instabilität Instabilitäten instabilst instabilste instabilstem instabilsten instabilster instabilstes intervenieren Intervention Interventionen intolerant intolerante intolerantem intoleranten intoleranter intolerantere intoleranterem intoleranteren intoleranterer intoleranteres intolerantes intolerantest intoleranteste intolerantestem intolerantesten intolerantester intolerantestes Invasion Invasionen irrational irrationale irrationalem irrationalen irrationaler irrationalere irrationalerem irrationaleren irrationalerer irrationaleres irrationales irrationalst irrationalste irrationalstem irrationalsten irrationalster irratio</t>
  </si>
  <si>
    <t>Workbook Settings 52</t>
  </si>
  <si>
    <t>nalstes irre irree irreem irreen irreer irreere irreerem irreeren irreerer irreeres irrees irrest irreste irrestem irresten irrester irrestes irrsinnig irrsinnige irrsinnigem irrsinnigen irrsinniger irrsinnigere irrsinnigerem irrsinnigeren irrsinnigerer irrsinnigeres irrsinniges irrsinnigst irrsinnigste irrsinnigstem irrsinnigsten irrsinnigster irrsinnigstes Isolation Isolationen isolier isoliere isolieren isolierest isolieret isolierst isoliert isolierte isolierten isoliertest isoliertet Jähzorn jähzornig jähzornige jähzornigem jähzornigen jähzorniger jähzornigere jähzornigerem jähzornigeren jähzornigerer jähzornigeres jähzorniges jähzornigst jähzornigste jähzornigstem jähzornigsten jähzornigster jähzornigstes Jammer jammer jammere jammeren Jammeres jammern Jammers jammerst jammert jammerte jammerten jammertest jammertet kacke kahl kahle kahlem kahlen kahler kahlere kahlerem kahleren kahlerer kahleres kahles kahlst kahlste kahlstem kahlsten kahlster kahlstes kalt kalte Kälte kaltem kalten kalter kälter kältere kälterem kälteren kälterer kälteres kaltes kältest kälteste kältestem kältesten kältester kältestes kaltherzig kaltherzige kaltherzigem kaltherzigen kaltherziger kaltherzigere kaltherzigerem kaltherzigeren kaltherzigerer kaltherzigeres kaltherziges kaltherzigst kaltherzigste kaltherzigstem kaltherzigsten kaltherzigster kaltherzigstes Kampf kämpf kämpfe kämpfen kämpfest kämpfet kämpfst kämpft kämpfte kämpften kämpftest kämpftet Kapitalverbrechen Kapitalverbrechens Kapitulation Kapitulationen kapitulieren kaputt kaputte kaputtem kaputten kaputter kaputtere kaputterem kaputteren kaputterer kaputteres kaputtes kaputtest kaputteste kaputtestem kaputtesten kaputtester kaputtestes katastrophal katastrophale katastrophalem katastrophalen katastrophaler katastrophalere katastrophalerem katastrophaleren katastrophalerer katastrophaleres katastrophales katastrophalst katastrophalste katastrophalstem katastrophalsten katastrophalster katastrophalstes Katastrophe Katastrophen Keim Keime Keimen Keimes keimig Keims kenter kentere kenteren kentern kenterst kentert kenterte kenterten kentertest kentertet kipp kippe kippen kippest kippet kippst kippt kippte kippten kipptest kipptet klag Klage klage klagen Klagen Kläger Klägern Klägers klagest klaget klagst klagt klagte klagten klagtest klagtet klein kleine kleinem kleinen kleiner kleinere kleinerem kleineren kleinerer kleineres kleines kleinst kleinste kleinstem kleinsten kleinster kleinstes Klischee Klischees klobig klobige klobigem klobigen klobiger klobigere klobigerem klobigeren klobigerer klobigeres klobiges klobigst klobigste klobigstem klobigsten klobigster klobigstes knapp knappe knappem knappen knapper knappere knapperem knapperen knapperer knapperes knappes Knappheit knappst knappste knappstem knappsten knappster knappstes knurrig knurrige knurrigem knurrigen knurriger knurrigere knurrigerem knurrigeren knurrigerer knurrigeres knurriges knurrigst knurrigste knurrigstem knurrigsten knurrigster knurrigstes kollabier kollabiere kollabieren kollabierest kollabieret kollabierst kollabiert kollabierte kollabierten kollabiertest kollabiertet Kollaps Kollapse Kollapsen Kollapses kollidier kollidiere kollidieren kollidierest kollidieret kollidierst kollidiert kollidierte kollidierten kollidiertest kollidiertet Kollision Kollisionen Komplikation Komplikationen kompliziert komplizierte kompliziertem komplizierten komplizierter kompliziertere komplizierterem komplizierteren komplizierterer komplizierteres kompliziertes kompliziertest komplizierteste kompliziertestem kompliziertesten kompliziertester kompliziertestes Konflikt Konflikte Konflikten Konfliktes Konflikts Konfrontation Konfrontationen konfrontier konfrontiere konfrontieren konfrontierest konfrontieret konfrontierst konfrontiert konfrontierte konfrontierten konfrontiertest konfrontiertet Konjunkturrückgang Konkurrenz Konkurrenzen Konkurrenzkampf Konkurrenzkämpfe Konkurrenzkämpfen Konkurrenzkampfes Konkurrenzkampfs konkurrieren Konkurs Konkurse Konkursen Konkurses kontraproduktiv kontraproduktive kontraproduktivem kontraproduktiven kontraproduktiver kontraproduktivere kontraproduktiverem kontraproduktiveren kontraproduktiverer kontraproduktiveres kontraproduktives kontraproduktivst kontraproduktivste kontraproduktivstem kontraproduktivsten kontraproduktivster kontraproduktivstes kontrovers Kontroverse kontroverse kontroversem Kontroversen kontroversen kontroverser kontroversere kontroverserem kontroverseren kontroverserer kontroverseres kontroverses kontroversest kontroverseste kontroversestem kontroversesten kontroversester kontroversestes Kopfschmerzen korrupt korrupte korruptem korrupten korrupter korruptere korrupterem korrupteren korrupterer korrupteres korruptes korruptest korrupteste korruptestem korruptesten korruptester korruptestes Korruption Korruptionen kostenintensiv kostenintensive kostenintensivem kostenintensiven kostenintensiver kostenintensivere kostenintensiverem kostenintensiveren kostenintensiverer kostenintensiveres kostenintensives kostenintensivst kostenintensivste kostenintensivstem kostenintensivsten kostenintensivster kostenintensivstes kostspielig kostspielige kostspieligem kostspieligen kostspieliger kostspieligere kostspieligerem kostspieligeren kostspieligerer kostspieligeres kostspieliges Kostspieligkeit kostspieligst kostspieligste kostspieligstem kostspieligsten kostspieligster kostspieligstes Krach krach krache Krache Kräche krachen Krachen Krächen Kraches krachest krachet Krachs krachst kracht krachte krachten krachtest krachtet kraftlos kraftlose kraftlosem kraftlosen kraftloser kraftlosere kraftloserem kraftloseren kraftloserer kraftloseres kraftloses kraftlosest kraftloseste kraftlosestem kraftlosesten kraftlosester kraftlosestes krank krank kränk kranke kranke kränke kränkel kränkele kränkelen kränkeln kränkelst kränkelt kränkelte kränkelten kränkeltest kränkeltet krankem kranken kranken kränken kranker kränker kränkere kränkerem kränkeren kränkerer kr</t>
  </si>
  <si>
    <t>Workbook Settings 53</t>
  </si>
  <si>
    <t>änkeres krankes krankest kränkest kranket kränket Krankheit Krankheiten kränkl kränkle kränklich kränkliche kränklichem kränklichen kränklicher kränklichere kränklicherem kränklicheren kränklicherer kränklicheres kränkliches kränklichst kränklichste kränklichstem kränklichsten kränklichster kränklichstes krankst kränkst kränkst kränkste kränkstem kränksten kränkster kränkstes krankt kränkt krankte kränkte krankten kränkten kranktest kränktest kranktet kränktet Kränkung Kränkungen krass krasse krassem krassen krasser krassere krasserem krasseren krasserer krasseres krasses krassest krasseste krassestem krassesten krassester krassestes kriechen Krieg Kriege Kriegen kriegerisch kriegerische kriegerischem kriegerischen kriegerischer kriegerischere kriegerischerem kriegerischeren kriegerischerer kriegerischeres kriegerisches kriegerischst kriegerischste kriegerischstem kriegerischsten kriegerischster kriegerischstes Krieges Kriegs Kriminalität kriminell kriminelle kriminellem kriminellen krimineller kriminellere kriminellerem kriminelleren kriminellerer kriminelleres kriminelles kriminellst kriminellste kriminellstem kriminellsten kriminellster kriminellstes Krise Krisen Kritik Kritiken Kritiker Kritikern Kritikers kritisch kritische kritischem kritischen kritischer kritischere kritischerem kritischeren kritischerer kritischeres kritisches kritischst kritischste kritischstem kritischsten kritischster kritischstes kritisier kritisiere kritisieren kritisierest kritisieret kritisierst kritisiert kritisierte kritisierten kritisiertest kritisiertet krude krudee krudeem krudeen krudeer krudeere krudeerem krudeeren krudeerer krudeeres krudees krudest krudeste krudestem krudesten krudester krudestes krumm krumme krummem krummen krummer krummere krummerem krummeren krummerer krummeres krummes krummst krummste krummstem krummsten krummster krummstes Krüppel Krüppeln Krüppels kümmerlich kümmerliche kümmerlichem kümmerlichen kümmerlicher kümmerlichere kümmerlicherem kümmerlicheren kümmerlicherer kümmerlicheres kümmerliches kümmerlichst kümmerlichste kümmerlichstem kümmerlichsten kümmerlichster kümmerlichstes kündig kündige kündigen kündigest kündiget kündigst kündigt kündigte kündigten kündigtest kündigtet Kündigung Kündigungen Kurseinbruch Kurseinbrüche Kurseinbrüchen Kurseinbruches Kurseinbruchs kurz kürz kurze kürze kurzem kurzen kürzen kurzer kürzer kürzere kürzerem kürzeren kürzerer kürzeres kurzes kürzest kürzest kürzeste kürzestem kürzesten kürzester kürzestes kürzet kurzsichtig kurzsichtige kurzsichtigem kurzsichtigen kurzsichtiger kurzsichtigere kurzsichtigerem kurzsichtigeren kurzsichtigerer kurzsichtigeres kurzsichtiges kurzsichtigst kurzsichtigste kurzsichtigstem kurzsichtigsten kurzsichtigster kurzsichtigstes kürzt kürzte kürzten kürztest kürztet Kürzung Kürzungen labil labile labilem labilen labiler labilere labilerem labileren labilerer labileres labiles labilst labilste labilstem labilsten labilster labilstes lächerlich lächerliche lächerlichem lächerlichen lächerlicher lächerlichere lächerlicherem lächerlicheren lächerlicherer lächerlicheres lächerliches lächerlichst lächerlichste lächerlichstem lächerlichsten lächerlichster lächerlichstes lädiert lädierte lädiertem lädierten lädierter lädiertere lädierterem lädierteren lädierterer lädierteres lädiertes lädiertest lädierteste lädiertestem lädiertesten lädiertester lädiertestes lähm lähme lähmen lähmest lähmet lähmst lähmt lähmte lähmten lähmtest lähmtet Lähmung Lähmungen laienhaft laienhafte laienhaftem laienhaften laienhafter laienhaftere laienhafterem laienhafteren laienhafterer laienhafteres laienhaftes laienhaftest laienhafteste laienhaftestem laienhaftesten laienhaftester laienhaftestes lakonisch lakonische lakonischem lakonischen lakonischer lakonischere lakonischerem lakonischeren lakonischerer lakonischeres lakonisches lakonischst lakonischste lakonischstem lakonischsten lakonischster lakonischstes langatmig langatmige langatmigem langatmigen langatmiger langatmigere langatmigerem langatmigeren langatmigerer langatmigeres langatmiges langatmigst langatmigste langatmigstem langatmigsten langatmigster langatmigstes Langeweile langsam langsame langsamem langsamen langsamer langsamere langsamerem langsameren langsamerer langsameres langsames langsamst langsamste langsamstem langsamsten langsamster langsamstes langweil langweile langweilen Langweiler Langweilern Langweilers langweilest langweilet langweilig langweilige langweiligem langweiligen langweiliger langweiligere langweiligerem langweiligeren langweiligerer langweiligeres langweiliges langweiligst langweiligste langweiligstem langweiligsten langweiligster langweiligstes langweilst langweilt langweilte langweilten langweiltest langweiltet läppisch läppische läppischem läppischen läppischer läppischere läppischerem läppischeren läppischerer läppischeres läppisches läppischst läppischste läppischstem läppischsten läppischster läppischstes lasch lasche laschem laschen lascher laschere lascherem lascheren lascherer lascheres lasches laschest lascheste laschestem laschesten laschester laschestes laschst laschste laschstem laschsten laschster laschstes Last Lasten lästig lästige lästigem lästigen lästiger lästigere lästigerem lästigeren lästigerer lästigeres lästiges lästigst lästigste lästigstem lästigsten lästigster lästigstes Launenhaftigkeit launisch launische launischem launischen launischer launischere launischerem launischeren launischerer launischeres launisches launischst launischste launischstem launischsten launischster launischstes lebensfeindlich lebensfeindliche lebensfeindlichem lebensfeindlichen lebensfeindlicher lebensfeindlichere lebensfeindlicherem lebensfeindlicheren lebensfeindlicherer lebensfeindlicheres lebensfeindliches lebensfeindlichst lebensfeindlichste lebensfeindlichstem lebensfeindlichsten lebensfeindlichster lebensfeindlichstes Lebensgefahr Lebensgefahren lebensgefährlich lebensgefährliche lebensgefährlichem lebensgefährlichen lebensgefährlicher lebensg</t>
  </si>
  <si>
    <t>Workbook Settings 54</t>
  </si>
  <si>
    <t>efährlichere lebensgefährlicherem lebensgefährlicheren lebensgefährlicherer lebensgefährlicheres lebensgefährliches lebensgefährlichst lebensgefährlichste lebensgefährlichstem lebensgefährlichsten lebensgefährlichster lebensgefährlichstes leblos leblose leblosem leblosen lebloser leblosere lebloserem lebloseren lebloserer lebloseres lebloses leblosest lebloseste leblosestem leblosesten leblosester leblosestes Leblosigkeit leer Leere leere leerem leeren leerer leerere leererem leereren leererer leereres leeres leerst leerste leerstem leersten leerster leerstes leichtgläubig leichtgläubige leichtgläubigem leichtgläubigen leichtgläubiger leichtgläubigere leichtgläubigerem leichtgläubigeren leichtgläubigerer leichtgläubigeres leichtgläubiges leichtgläubigst leichtgläubigste leichtgläubigstem leichtgläubigsten leichtgläubigster leichtgläubigstes Leichtsinn leichtsinnig leichtsinnige leichtsinnigem leichtsinnigen leichtsinniger leichtsinnigere leichtsinnigerem leichtsinnigeren leichtsinnigerer leichtsinnigeres leichtsinniges leichtsinnigst leichtsinnigste leichtsinnigstem leichtsinnigsten leichtsinnigster leichtsinnigstes Leichtsinns Leichtsinnsfehler Leichtsinnsfehlern Leichtsinnsfehlers Leid leiden Leidende leider Leides Leids leistungsunfähig leugn leugne leugnen leugnest leugnet leugnete leugneten leugnetest leugnetet leugnte leugnten leugntest leugntet lieblos lieblose lieblosem lieblosen liebloser lieblosere liebloserem liebloseren liebloserer liebloseres liebloses lieblosest liebloseste lieblosestem lieblosesten lieblosester lieblosestes Liquidation Liquidationen liquidier liquidiere liquidieren liquidierest liquidieret liquidierst liquidiert liquidierte liquidierten liquidiertest liquidiertet lösch lösche löschen löschest löschet löschst löscht löschte löschten löschtest löschtet Löschung Löschungen loswerden lückenhaft lückenhafte lückenhaftem lückenhaften lückenhafter lückenhaftere lückenhafterem lückenhafteren lückenhafterer lückenhafteres lückenhaftes lückenhaftest lückenhafteste lückenhaftestem lückenhaftesten lückenhaftester lückenhaftestes Lüge Lügen Lügner Lügnern Lügners machtlos machtlose machtlosem machtlosen machtloser machtlosere machtloserem machtloseren machtloserer machtloseres machtloses machtlosest machtloseste machtlosestem machtlosesten machtlosester machtlosestes mager magere magerem mageren magerer magerere magererem magereren magererer magereres mageres magern magerst magerste magerstem magersten magerster magerstes magrer magrere magrerem magreren magrerer magreres Makel makelhaft Makeln Makels Mangel mangel mangelbehaftet mangele mangelen mangelhaft mangelhafte mangelhaftem mangelhaften mangelhafter mangelhaftere mangelhafterem mangelhafteren mangelhafterer mangelhafteres mangelhaftes mangelhaftest mangelhafteste mangelhaftestem mangelhaftesten mangelhaftester mangelhaftestes mangeln mangelst mangelt mangelte mangelten mangeltest mangeltet mangl mangle Manipulation Manipulationen manipulieren Massaker Massakern Massakers maßlos maßlose maßlosem maßlosen maßloser maßlosere maßloserem maßloseren maßloserer maßloseres maßloses Maßlosigkeit maßlosst maßlosste maßlosstem maßlossten maßlosster maßlosstes matt matte mattem matten matter mattere matterem matteren matterer matteres mattes mattest matteste mattestem mattesten mattester mattestes mau maue mauem mauen mauer mauere mauerem maueren mauerer maueres maues mauest maueste mauestem mauesten mauester mauestes maust mauste maustem mausten mauster maustes mecker meckere meckeren meckern meckerst meckert meckerte meckerten meckertest meckertet meiden Melancholie melancholisch melancholische melancholischem melancholischen melancholischer melancholischere melancholischerem melancholischeren melancholischerer melancholischeres melancholisches melancholischst melancholischste melancholischstem melancholischsten melancholischster melancholischstes Melodrama melodramatisch melodramatische melodramatischem melodramatischen melodramatischer melodramatischere melodramatischerem melodramatischeren melodramatischerer melodramatischeres melodramatisches melodramatischst melodramatischste melodramatischstem melodramatischsten melodramatischster melodramatischstes Melodramen menschenunwürdig menschenunwürdige menschenunwürdigem menschenunwürdigen menschenunwürdiger menschenunwürdigere menschenunwürdigerem menschenunwürdigeren menschenunwürdigerer menschenunwürdigeres menschenunwürdiges menschenunwürdigst menschenunwürdigste menschenunwürdigstem menschenunwürdigsten menschenunwürdigster menschenunwürdigstes merkwürdig merkwürdige merkwürdigem merkwürdigen merkwürdiger merkwürdigere merkwürdigerem merkwürdigeren merkwürdigerer merkwürdigeres merkwürdiges Merkwürdigkeit Merkwürdigkeiten merkwürdigst merkwürdigste merkwürdigstem merkwürdigsten merkwürdigster merkwürdigstes mies miese miesem miesen miesepetrig miesepetrige miesepetrigem miesepetrigen miesepetriger miesepetrigere miesepetrigerem miesepetrigeren miesepetrigerer miesepetrigeres miesepetriges miesepetrigst miesepetrigste miesepetrigstem miesepetrigsten miesepetrigster miesepetrigstes mieser miesere mieserem mieseren mieserer mieseres mieses miesest mieseste miesestem miesesten miesester miesestes minder mindere minderen mindern minderst mindert minderte minderten mindertest mindertet Minderung Minderungen minderwertig minderwertige minderwertigem minderwertigen minderwertiger minderwertigere minderwertigerem minderwertigeren minderwertigerer minderwertigeres minderwertiges Minderwertigkeit minderwertigst minderwertigste minderwertigstem minderwertigsten minderwertigster minderwertigstes miserabel miserabelst miserabelste miserabelstem miserabelsten miserabelster miserabelstes miserable miserablem miserablen miserabler miserablere miserablerem miserableren miserablerer miserableres miserables missachten Missachtung Missbrauch Missbräuche missbrauchen Missbräuchen Missbrauches Missbrauchs missfallen missgelaunt missgelaunte missgelauntem missgelaunten missgelaunter missgela</t>
  </si>
  <si>
    <t>Workbook Settings 55</t>
  </si>
  <si>
    <t>untere missgelaunterem missgelaunteren missgelaunterer missgelaunteres missgelauntes missgelauntest missgelaunteste missgelauntestem missgelauntesten missgelauntester missgelauntestes Missgeschick Missgeschicke Missgeschicken Missgeschickes Missgeschicks Missglück missglücken misslingen missmutig missraten missratene missratenem missratenen missratener missratenere missratenerem missrateneren missratenerer missrateneres missratenes missratenst missratenste missratenstem missratensten missratenster missratenstes missratner missratnere missratnerem missratneren missratnerer missratneres Misstrauen Misstrauens Misstrauensantrag Misstrauensanträge Misstrauensanträgen Misstrauensantrages Misstrauensantrags misstrauisch Missverständnis Missverständnise Missverständnisen Missverständnises Missverständniss missverstehen Mist mist Mistes Mists mittellos mittellose mittellosem mittellosen mittelloser mittellosere mittelloserem mittelloseren mittelloserer mittelloseres mittelloses mittellosest mittelloseste mittellosestem mittellosesten mittellosester mittellosestes Mittellosigkeit mittelmäßig mittelmäßige mittelmäßigem mittelmäßigen mittelmäßiger mittelmäßigere mittelmäßigerem mittelmäßigeren mittelmäßigerer mittelmäßigeres mittelmäßiges Mittelmäßigkeit mittelmäßigst mittelmäßigste mittelmäßigstem mittelmäßigsten mittelmäßigster mittelmäßigstes monoton monotone monotonem monotonen monotoner monotonere monotonerem monotoneren monotonerer monotoneres monotones Monotonie Monotonien monotonst monotonste monotonstem monotonsten monotonster monotonstes morbid morbide morbidem morbiden morbider morbidere morbiderem morbideren morbiderer morbideres morbides morbidest morbideste morbidestem morbidesten morbidester morbidestes Mord mord morde Morde morden Morden mörderisch mörderische mörderischem mörderischen mörderischer mörderischere mörderischerem mörderischeren mörderischerer mörderischeres mörderisches mörderischst mörderischste mörderischstem mörderischsten mörderischster mörderischstes Mordes mordest mordet mordete mordeten mordetest mordetet Mords mordte mordten mordtest mordtet müde müdem müden müder müdere müderem müderen müderer müderes müdes müdest müdeste müdestem müdesten müdester müdestes Müdigkeit Mühe Mühen mühsam mühsame mühsamem mühsamen mühsamer mühsamere mühsamerem mühsameren mühsamerer mühsameres mühsames mühsamst mühsamste mühsamstem mühsamsten mühsamster mühsamstes Müll Mülls murr murre murren murrest murret mürrisch mürrische mürrischem mürrischen mürrischer mürrischere mürrischerem mürrischeren mürrischerer mürrischeres mürrisches mürrischst mürrischste mürrischstem mürrischsten mürrischster mürrischstes murrst murrt murrte murrten murrtest murrtet mutlos mutlose mutlosem mutlosen mutloser mutlosere mutloserem mutloseren mutloserer mutloseres mutloses mutlosest mutloseste mutlosestem mutlosesten mutlosester mutlosestes Mutlosigkeit nachlassen nachlässig nachlässige nachlässigem nachlässigen nachlässiger nachlässigere nachlässigerem nachlässigeren nachlässigerer nachlässigeres nachlässiges Nachlässigkeit Nachlässigkeiten nachlässigst nachlässigste nachlässigstem nachlässigsten nachlässigster nachlässigstes Nachteil Nachteile Nachteilen Nachteiles nachteilig nachteilige nachteiligem nachteiligen nachteiliger nachteiligere nachteiligerem nachteiligeren nachteiligerer nachteiligeres nachteiliges nachteiligst nachteiligste nachteiligstem nachteiligsten nachteiligster nachteiligstes Nachteils naiv naive naivem naiven naiver naivere naiverem naiveren naiverer naiveres naives Naivität naivst naivste naivstem naivsten naivster naivstes Narr Narren närrisch närrische närrischem närrischen närrischer närrischere närrischerem närrischeren närrischerer närrischeres närrisches närrischst närrischste närrischstem närrischsten närrischster närrischstes negativ negative negativem negativen negativer negativere negativerem negativeren negativerer negativeres negatives Negativität negativst negativste negativstem negativsten negativster negativstes Neid Neides neidisch neidische neidischem neidischen neidischer neidischere neidischerem neidischeren neidischerer neidischeres neidisches neidischst neidischste neidischstem neidischsten neidischster neidischstes Neids nerven nervenaufreibend nervenaufreibende nervenaufreibendem nervenaufreibenden nervenaufreibender nervenaufreibendere nervenaufreibenderem nervenaufreibenderen nervenaufreibenderer nervenaufreibenderes nervenaufreibendes nervenaufreibendst nervenaufreibendste nervenaufreibendstem nervenaufreibendsten nervenaufreibendster nervenaufreibendstes nervig nervige nervigem nervigen nerviger nervigere nervigerem nervigeren nervigerer nervigeres nerviges nervigst nervigste nervigstem nervigsten nervigster nervigstes nervös nervöse nervösem nervösen nervöser nervösere nervöserem nervöseren nervöserer nervöseres nervöses nervösest nervöseste nervösestem nervösesten nervösester nervösestes Nervosität Neustart neutralisier neutralisiere neutralisieren neutralisierest neutralisieret neutralisierst neutralisiert neutralisierte neutralisierten neutralisiertest neutralisiertet Niedergang Niederganges Niedergangs niedergeschlagen niedergeschlagene niedergeschlagenem niedergeschlagenen niedergeschlagener niedergeschlagenere niedergeschlagenerem niedergeschlageneren niedergeschlagenerer niedergeschlageneres niedergeschlagenes Niedergeschlagenheit niedergeschlagenst niedergeschlagenste niedergeschlagenstem niedergeschlagensten niedergeschlagenster niedergeschlagenstes niedergeschlagner niedergeschlagnere niedergeschlagnerem niedergeschlagneren niedergeschlagnerer niedergeschlagneres niedergleitend Niederlage Niederlagen niederschlagen niederschmetternd niederträchtig niederträchtige niederträchtigem niederträchtigen niederträchtiger niederträchtigere niederträchtigerem niederträchtigeren niederträchtigerer niederträchtigeres niederträchtiges niederträchtigst niederträchtigste niederträchtigstem niederträchtigsten niederträchtigster niederträchtigstes niedrig n</t>
  </si>
  <si>
    <t>Workbook Settings 56</t>
  </si>
  <si>
    <t>iedrige niedrigem niedrigen niedriger niedrigere niedrigerem niedrigeren niedrigerer niedrigeres niedriges niedrigst niedrigste niedrigstem niedrigsten niedrigster niedrigstes nörgel nörgele nörgelen nörgeln nörgelst nörgelt nörgelte nörgelten nörgeltest nörgeltet nörgl nörgle Not Nöte Nöten Notfall Notfälle Notfällen Notfalles Notfalls nötig nötige nötigen nötigest nötiget nötigst nötigt nötigte nötigten nötigtest nötigtet Nötigung Nötigungen Notstand Notstände Notständen Notstandes Notstands nutzlos nutzlose nutzlosem nutzlosen nutzloser nutzlosere nutzloserem nutzloseren nutzloserer nutzloseres nutzloses nutzlosest nutzloseste nutzlosestem nutzlosesten nutzlosester nutzlosestes Nutzlosigkeit oberflächlich Oberflächlichkeit Oberflächlichkeiten öde ödee ödeem ödeen ödeer ödeere ödeerem ödeeren ödeerer ödeeres ödees ödest ödeste ödestem ödesten ödester ödestes Offensive Offensiven ominös ominöse ominösem ominösen ominöser ominösere ominöserem ominöseren ominöserer ominöseres ominöses ominösest ominöseste ominösestem ominösesten ominösester ominösestes Opposition Oppositionen ordnungswidrig ordnungswidrige ordnungswidrigem ordnungswidrigen ordnungswidriger ordnungswidrigere ordnungswidrigerem ordnungswidrigeren ordnungswidrigerer ordnungswidrigeres ordnungswidriges ordnungswidrigst ordnungswidrigste ordnungswidrigstem ordnungswidrigsten ordnungswidrigster ordnungswidrigstes Panik Paniken panisch panische panischem panischen panischer panischere panischerem panischeren panischerer panischeres panisches panischst panischste panischstem panischsten panischster panischstes Panne Pannen Pech Peche Pechen Peches Pechs peinlich peinliche peinlichem peinlichen peinlicher peinlichere peinlicherem peinlicheren peinlicherer peinlicheres peinliches peinlichst peinlichste peinlichstem peinlichsten peinlichster peinlichstes Pessimismus pessimistisch Pest Pflicht Pflichten pflichtwidrig pflichtwidrige pflichtwidrigem pflichtwidrigen pflichtwidriger pflichtwidrigere pflichtwidrigerem pflichtwidrigeren pflichtwidrigerer pflichtwidrigeres pflichtwidriges pflichtwidrigst pflichtwidrigste pflichtwidrigstem pflichtwidrigsten pflichtwidrigster pflichtwidrigstes pikiert pikierte pikiertem pikierten pikierter pikiertere pikierterem pikierteren pikierterer pikierteres pikiertes pikiertest pikierteste pikiertestem pikiertesten pikiertester pikiertestes planlos planlose planlosem planlosen planloser planlosere planloserem planloseren planloserer planloseres planloses planlosst planlosste planlosstem planlossten planlosster planlosstes Pleite Pleiten Preissturz Preisstürze Preisstürzen Preissturzes Preissturzs prekär prekäre prekärem prekären prekärer prekärere prekärerem prekäreren prekärerer prekäreres prekäres prekärst prekärste prekärstem prekärsten prekärster prekärstes primitiv Problem problematisch Probleme Problemen Problems profan profane profanem profanen profaner profanere profanerem profaneren profanerer profaneres profanes profanst profanste profanstem profansten profanster profanstes Propaganda Protest protestier protestiere protestieren protestierest protestieret protestierst protestiert protestierte protestierten protestiertest protestiertet Provisorien provisorisch Provisorium Provisoriums Provokation Provokationen provozier provoziere provozieren provozierest provozieret provozierst provoziert provozierte provozierten provoziertest provoziertet prügel prügele prügelen prügeln prügelst prügelt prügelte prügelten prügeltest prügeltet prügl prügle Qual quäl quäle Qualen quälen quälest quälet Qualitätsminderung quälst quält quälte quälten quältest quältet qualvoll qualvolle qualvollem qualvollen qualvoller qualvollere qualvollerem qualvolleren qualvollerer qualvolleres qualvolles qualvollst qualvollste qualvollstem qualvollsten qualvollster qualvollstes rabiat rabiate rabiatem rabiaten rabiater rabiatere rabiaterem rabiateren rabiaterer rabiateres rabiates rabiatest rabiateste rabiatestem rabiatesten rabiatester rabiatestes räch Rache räche rächen rächest rächet rächst rächt rächte rächten rächtest rächtet radikal ramm ramme rammen rammest rammet rammst rammt rammte rammten rammtest rammtet ramponier ramponiere ramponieren ramponierest ramponieret ramponierst ramponiert ramponierte ramponierten ramponiertest ramponiertet rasend rasende rasendem rasenden rasender rasendere rasenderem rasenderen rasenderer rasenderes rasendes rasendst rasendste rasendstem rasendsten rasendster rasendstes Ratlosigkeit Rätselraten Rätselratens Raub Raube Rauben Räuber Räubern Räubers Raubes Raubs rauh rauhe rauhem rauhen rauher rauhere rauherem rauheren rauherer rauheres rauhes rauhest rauheste rauhestem rauhesten rauhester rauhestes rauhst rauhste rauhstem rauhsten rauhster rauhstes rausgeschmissen Rebellen Rebellion rebellisch rebellische rebellischem rebellischen rebellischer rebellischere rebellischerem rebellischeren rebellischerer rebellischeres rebellisches rebellischst rebellischste rebellischstem rebellischsten rebellischster rebellischstes rechthaberisch rechthaberische rechthaberischem rechthaberischen rechthaberischer rechthaberischere rechthaberischerem rechthaberischeren rechthaberischerer rechthaberischeres rechthaberisches rechthaberischst rechthaberischste rechthaberischstem rechthaberischsten rechthaberischster rechthaberischstes rechtswidrig rechtswidrige rechtswidrigem rechtswidrigen rechtswidriger rechtswidrigere rechtswidrigerem rechtswidrigeren rechtswidrigerer rechtswidrigeres rechtswidriges Rechtswidrigkeit Rechtswidrigkeiten rechtswidrigst rechtswidrigste rechtswidrigstem rechtswidrigsten rechtswidrigster rechtswidrigstes Redundanz Redundanzen reduzier reduziere reduzieren reduzierest reduzieret reduzierst reduziert reduzierte reduzierten reduziertest reduziertet Reinfall Reinfälle Reinfällen Reinfalles Reinfalls Reklamation Reklamationen renitent renitente renitentem renitenten renitenter renitentere renitenterem renitenteren renitenterer renitenteres renitentes renitentest renitenteste renitente</t>
  </si>
  <si>
    <t>Workbook Settings 57</t>
  </si>
  <si>
    <t>stem renitentesten renitentester renitentestes Reparatur Reparaturen repetiv Revolte Revolten Revolution Revolutionen Rezession Rezessionen Risiko riskant riskante riskantem riskanten riskanter riskantere riskanterem riskanteren riskanterer riskanteres riskantes riskantest riskanteste riskantestem riskantesten riskantester riskantestes riskier riskiere riskieren riskierest riskieret riskierst riskiert riskierte riskierten riskiertest riskiertet Rivale Rivalen Rivalität Rivalitäten Rost rost roste Roste rosten Rosten Rostes rostest rostet rostete rosteten rostetest rostetet Rosts rostte rostten rosttest rosttet ruchlos ruchlose ruchlosem ruchlosen ruchloser ruchlosere ruchloserem ruchloseren ruchloserer ruchloseres ruchloses ruchlosest ruchloseste ruchlosestem ruchlosesten ruchlosester ruchlosestes ruckeln Rückfall Rückfälle Rückfällen Rückfalles Rückfalls Rückgang Rückgänge Rückgängen Rückganges Rückgangs rückläufig Rückschritt Rückschritte Rückschritten Rückschrittes Rückschritts Rücksendung Rücksendungen rücksichtslos rücksichtslose rücksichtslosem rücksichtslosen rücksichtsloser rücksichtslosere rücksichtsloserem rücksichtsloseren rücksichtsloserer rücksichtsloseres rücksichtsloses rücksichtslosest rücksichtsloseste rücksichtslosestem rücksichtslosesten rücksichtslosester rücksichtslosestes Rücksichtslosigkeit Rücksichtslosigkeiten Rückstand Rückstände Rückständen Rückstandes rückständig rückständige rückständigem rückständigen rückständiger rückständigere rückständigerem rückständigeren rückständigerer rückständigeres rückständiges Rückständigkeit rückständigst rückständigste rückständigstem rückständigsten rückständigster rückständigstes Rückstands Rücktritt Rücktritte Rücktritten Rücktrittes Rücktritts rückwärts Rückzug rüde rüdee rüdeem rüdeen rüdeer rüdeere rüdeerem rüdeeren rüdeerer rüdeeres rüdees rüdest rüdeste rüdestem rüdesten rüdester rüdestes Ruin ruinös ruinöse ruinösem ruinösen ruinöser ruinösere ruinöserem ruinöseren ruinöserer ruinöseres ruinöses ruinösest ruinöseste ruinösestem ruinösesten ruinösester ruinösestes Ruins ruppig ruppige ruppigem ruppigen ruppiger ruppigere ruppigerem ruppigeren ruppigerer ruppigeres ruppiges ruppigst ruppigste ruppigstem ruppigsten ruppigster ruppigstes Rutsch rutsch Rutsche rutsche rutschen Rutschen Rutsches rutschest rutschet Rutschs rutschst rutscht rutschte rutschten rutschtest rutschtet Sabotage Sabotagen sabotier sabotiere sabotieren sabotierest sabotieret sabotierst sabotiert sabotierte sabotierten sabotiertest sabotiertet Sackgasse Sackgassen sauer sauerst sauerste sauerstem sauersten sauerster sauerstes saure saurem sauren saurer saurere saurerem saureren saurerer saureres saures schäbig schäbige schäbigem schäbigen schäbiger schäbigere schäbigerem schäbigeren schäbigerer schäbigeres schäbiges schäbigst schäbigste schäbigstem schäbigsten schäbigster schäbigstes schade schadee schadeem schadeen schadeer schadeere schadeerem schadeeren schadeerer schadeeres schadees Schaden Schäden Schadens Schadensbild Schadensbilder Schadensbildern Schadensbildes Schadensbilds schadest schadeste schadestem schadesten schadester schadestes schadhaft schadhafte schadhaftem schadhaften schadhafter schadhaftere schadhafterem schadhafteren schadhafterer schadhafteres schadhaftes schadhaftest schadhafteste schadhaftestem schadhaftesten schadhaftester schadhaftestes schädigend schädigenden Schädigung Schädigungen schädlich schädliche schädlichem schädlichen schädlicher schädlichere schädlicherem schädlicheren schädlicherer schädlicheres schädliches schädlichst schädlichste schädlichstem schädlichsten schädlichster schädlichstes schal schale schalem schalen schaler schalere schalerem schaleren schalerer schaleres schales schalst schalste schalstem schalsten schalster schalstes Scham schäm schäme schämen schämest schämet schamlos schamlose schamlosem schamlosen schamloser schamlosere schamloserem schamloseren schamloserer schamloseres schamloses schamlosest schamloseste schamlosestem schamlosesten schamlosester schamlosestes schämst schämt schämte schämten schämtest schämtet Schande Schanden schauerlich schauerliche schauerlichem schauerlichen schauerlicher schauerlichere schauerlicherem schauerlicheren schauerlicherer schauerlicheres schauerliches schauerlichst schauerlichste schauerlichstem schauerlichsten schauerlichster schauerlichstes schaurig schaurige schaurigem schaurigen schauriger schaurigere schaurigerem schaurigeren schaurigerer schaurigeres schauriges schaurigst schaurigste schaurigstem schaurigsten schaurigster schaurigstes scheiden Scheidung Scheidungen scheiss scheiß scheisse scheiße Scheitern Schelte schelten Schelten scheußlich scheusslich scheußliche scheußlichem scheußlichen scheußlicher scheußlichere scheußlicherem scheußlicheren scheußlicherer scheußlicheres scheußliches Scheußlichkeit Scheußlichkeiten scheußlichst scheußlichste scheußlichstem scheußlichsten scheußlichster scheußlichstes schimmelig schimpfend Schlachtfeld Schlachtfelder Schlachtfeldern Schlachtfeldes Schlachtfelds schlaff schlaffe schlaffem schlaffen schlaffer schlaffere schlafferem schlafferen schlafferer schlafferes schlaffes schlaffst schlaffste schlaffstem schlaffsten schlaffster schlaffstes Schlag Schläge schlagen Schlägen Schlägerei Schlägereien Schlages Schlags Schlamperei Schlampereien schlapp schlappe schlappem schlappen schlapper schlappere schlapperem schlapperen schlapperer schlapperes schlappes schlappst schlappste schlappstem schlappsten schlappster schlappstes schlecht schlechte schlechtem schlechten schlechter schlechtere schlechterem schlechteren schlechterer schlechteres schlechtes schlechtest schlechteste schlechtestem schlechtesten schlechtester schlechtestes Schlechtigkeit Schlechtigkeiten schleppend schleppende schleppendem schleppenden schleppender schleppendere schleppenderem schleppenderen schleppenderer schleppenderes schleppendes schleppendst schleppendste schleppendstem schleppendsten schleppendster schleppendstes schlicht schlichte schli</t>
  </si>
  <si>
    <t>Workbook Settings 58</t>
  </si>
  <si>
    <t>chtem schlichten schlichter schlichtere schlichterem schlichteren schlichterer schlichteres schlichtes schlichtest schlichteste schlichtestem schlichtesten schlichtester schlichtestes schließen schlimm schlimme schlimmem schlimmen schlimmer schlimmer schlimmere schlimmerem schlimmeren schlimmerer schlimmeres schlimmes schlimmst schlimmste schlimmstem schlimmsten schlimmster schlimmstes Schlitterbahn Schlitterbahnen schlotter schlottere schlotteren schlotterig schlottern schlotterst schlottert schlotterte schlotterten schlottertest schlottertet Schmerz schmerz schmerze schmerzen Schmerzen schmerzerfüllt schmerzerfüllte schmerzerfülltem schmerzerfüllten schmerzerfüllter schmerzerfülltere schmerzerfüllterem schmerzerfüllteren schmerzerfüllterer schmerzerfüllteres schmerzerfülltes schmerzerfülltest schmerzerfüllteste schmerzerfülltestem schmerzerfülltesten schmerzerfülltester schmerzerfülltestes Schmerzes schmerzest schmerzet schmerzhaft schmerzhafte schmerzhaftem schmerzhaften schmerzhafter schmerzhaftere schmerzhafterem schmerzhafteren schmerzhafterer schmerzhafteres schmerzhaftes schmerzhaftest schmerzhafteste schmerzhaftestem schmerzhaftesten schmerzhaftester schmerzhaftestes schmerzlich schmerzliche schmerzlichem schmerzlichen schmerzlicher schmerzlichere schmerzlicherem schmerzlicheren schmerzlicherer schmerzlicheres schmerzliches schmerzlichst schmerzlichste schmerzlichstem schmerzlichsten schmerzlichster schmerzlichstes Schmerzs schmerzt schmerzte schmerzten schmerztest schmerztet schmerzvoll schmerzvolle schmerzvollem schmerzvollen schmerzvoller schmerzvollere schmerzvollerem schmerzvolleren schmerzvollerer schmerzvolleres schmerzvolles schmerzvollst schmerzvollste schmerzvollstem schmerzvollsten schmerzvollster schmerzvollstes Schmuggel schmuggel schmuggele schmuggelen Schmuggeles schmuggeln Schmuggels schmuggelst schmuggelt schmuggelte schmuggelten schmuggeltest schmuggeltet schmuggl schmuggle Schmutz Schmutzes schmutzig schmutzige schmutzigem schmutzigen schmutziger schmutzigere schmutzigerem schmutzigeren schmutzigerer schmutzigeres schmutziges schmutzigst schmutzigste schmutzigstem schmutzigsten schmutzigster schmutzigstes Schmutzs Schock schock Schocke schocke schocken Schocken Schockes schockest schocket schockierend Schockn Schocks schockst schockt schockte schockten schocktest schocktet schonungslos schonungslose schonungslosem schonungslosen schonungsloser schonungslosere schonungsloserem schonungsloseren schonungsloserer schonungsloseres schonungsloses schonungslosest schonungsloseste schonungslosestem schonungslosesten schonungslosester schonungslosestes Schräglauf Schrägläufe Schrägläufen Schräglaufes Schräglaufs Schramme Schrammen Schreck Schrecke Schrecken Schreckes schrecklich schreckliche schrecklichem schrecklichen schrecklicher schrecklichere schrecklicherem schrecklicheren schrecklicherer schrecklicheres schreckliches schrecklichst schrecklichste schrecklichstem schrecklichsten schrecklichster schrecklichstes Schrecks Schrott Schrotte Schrotten Schrottes Schrotts schrumpf schrumpfe schrumpfen schrumpfest schrumpfet schrumpfst schrumpft schrumpfte schrumpften schrumpftest schrumpftet Schubs schubs Schubse schubse schubsen Schubsen Schubses schubsest schubset schubst schubste schubsten schubstest schubstet schuftig schuftige schuftigem schuftigen schuftiger schuftigere schuftigerem schuftigeren schuftigerer schuftigeres schuftiges schuftigst schuftigste schuftigstem schuftigsten schuftigster schuftigstes schuld schulde schulden schuldest schuldet schuldete schuldeten schuldetest schuldetet schuldhaft schuldhafte schuldhaftem schuldhaften schuldhafter schuldhaftere schuldhafterem schuldhafteren schuldhafterer schuldhafteres schuldhaftes schuldhaftest schuldhafteste schuldhaftestem schuldhaftesten schuldhaftester schuldhaftestes schuldig schuldige schuldigem schuldigen schuldiger schuldigere schuldigerem schuldigeren schuldigerer schuldigeres schuldiges schuldigst schuldigste schuldigstem schuldigsten schuldigster schuldigstes Schuldner Schuldnerin Schuldnerinnen Schuldnern Schuldners schuldte schuldten schuldtest schuldtet Schurke Schurken schwach schwäch schwache Schwäche schwäche schwachem schwachen schwächen Schwächen schwacher schwächer schwächere schwächerem schwächeren schwächerer schwächeres schwaches schwächest schwächet schwächlich schwächliche schwächlichem schwächlichen schwächlicher schwächlichere schwächlicherem schwächlicheren schwächlicherer schwächlicheres schwächliches schwächlichst schwächlichste schwächlichstem schwächlichsten schwächlichster schwächlichstes schwächst schwächst schwächste schwächstem schwächsten schwächster schwächstes schwächt schwächte schwächten schwächtest schwächtet Schwächung Schwächungen schwer schwere schwerem schweren schwerer schwerere schwererem schwereren schwererer schwereres schweres schwerfällig schwerfällige schwerfälligem schwerfälligen schwerfälliger schwerfälligere schwerfälligerem schwerfälligeren schwerfälligerer schwerfälligeres schwerfälliges schwerfälligst schwerfälligste schwerfälligstem schwerfälligsten schwerfälligster schwerfälligstes schwerst schwerste schwerstem schwersten schwerster schwerstes schwerwiegend schwerwiegende schwerwiegendem schwerwiegenden schwerwiegender schwerwiegendere schwerwiegenderem schwerwiegenderen schwerwiegenderer schwerwiegenderes schwerwiegendes schwerwiegendst schwerwiegendste schwerwiegendstem schwerwiegendsten schwerwiegendster schwerwiegendstes schwierig schwierige schwierigem schwierigen schwieriger schwierigere schwierigerem schwierigeren schwierigerer schwierigeres schwieriges Schwierigkeit Schwierigkeiten schwierigst schwierigste schwierigstem schwierigsten schwierigster schwierigstes schwinden schwindlig schwindlige schwindligem schwindligen schwindliger schwindligere schwindligerem schwindligeren schwindligerer schwindligeres schwindliges schwindligst schwindligste schwindligstem schwindligsten schwindligster schwindligstes Schwund Schwundes Schwunds seicht seicht</t>
  </si>
  <si>
    <t>Workbook Settings 59</t>
  </si>
  <si>
    <t>e seichtem seichten seichter seichtere seichterem seichteren seichterer seichteres seichtes seichtest seichteste seichtestem seichtesten seichtester seichtestes seltsam seltsame seltsamem seltsamen seltsamer seltsamere seltsamerem seltsameren seltsamerer seltsameres seltsames seltsamst seltsamste seltsamstem seltsamsten seltsamster seltsamstes senk senke senken senkest senket senkst senkt senkte senkten senktest senktet Senkung Senkungen sinken sinnlos sinnlose sinnlosem sinnlosen sinnloser sinnlosere sinnloserem sinnloseren sinnloserer sinnloseres sinnloses sinnlosest sinnloseste sinnlosestem sinnlosesten sinnlosester sinnlosestes Sinnlosigkeit Sinnlosigkeiten Sintflut Skandal Skandale Skandalen Skandales skandalös skandalöse skandalösem skandalösen skandalöser skandalösere skandalöserem skandalöseren skandalöserer skandalöseres skandalöses skandalösest skandalöseste skandalösestem skandalösesten skandalösester skandalösestes Skandals skeptisch skeptische skeptischem skeptischen skeptischer skeptischere skeptischerem skeptischeren skeptischerer skeptischeres skeptisches skeptischst skeptischste skeptischstem skeptischsten skeptischster skeptischstes Sklave Sklaven Sklavenarbeit skrupellos skrupellose skrupellosem skrupellosen skrupelloser skrupellosere skrupelloserem skrupelloseren skrupelloserer skrupelloseres skrupelloses skrupellosest skrupelloseste skrupellosestem skrupellosesten skrupellosester skrupellosestes sorg Sorge sorge sorgen Sorgen sorgenschwer sorgenschwere sorgenschwerem sorgenschweren sorgenschwerer sorgenschwerere sorgenschwererem sorgenschwereren sorgenschwererer sorgenschwereres sorgenschweres sorgenschwerst sorgenschwerste sorgenschwerstem sorgenschwersten sorgenschwerster sorgenschwerstes sorgest sorget sorgst sorgt sorgte sorgten sorgtest sorgtet Spott Spottes Spotts spreng sprenge sprengen sprengest sprenget sprengst Sprengstoff Sprengstoffe Sprengstoffen Sprengstoffes Sprengstoffs sprengt sprengte sprengten sprengtest sprengtet Sprengung Sprengungen spröde sprödee sprödeem sprödeen sprödeer sprödeere sprödeerem sprödeeren sprödeerer sprödeeres sprödees sprödest sprödeste sprödestem sprödesten sprödester sprödestes Stagnation Stagnationen stagnieren starr starre starrem starren starrer starrere starrerem starreren starrerer starreres starres starrst starrste starrstem starrsten starrster starrstes statisch statische statischem statischen statischer statischere statischerem statischeren statischerer statischeres statisches statischst statischste statischstem statischsten statischster statischstes Stau Staus stehlen Sterben Sterbens Steuerhinterziehung stillgelegt stillleg stilllege stilllegen stilllegest stillleget stilllegst stilllegt stilllegte stilllegten stilllegtest stilllegtet Stilllegung Stilllegungen Stillstand Stillstande Stillstanden Stillstandes Stillstands stillstehen stinken stock stocke stocken stockest stocket stockst stockt stockte stockten stocktest stocktet stör störe stören störest störet stornier storniere stornieren stornierest stornieret stornierst storniert stornierte stornierten storniertest storniertet Stornierung Stornierungen störst stört störte störten störtest störtet Störung Störungen Stoß Stöße stoßen Stößen Stoßes Stoßs stotter stottere stotteren stottern stotterst stottert stotterte stotterten stottertest stottertet strafbar strafbare strafbarem strafbaren strafbarer strafbarere strafbarerem strafbareren strafbarerer strafbareres strafbares strafbarst strafbarste strafbarstem strafbarsten strafbarster strafbarstes Strafverfahren Strafverfahrens Strapaze Strapazen Streik streik streike streiken streikest streiket Streiks streikst streikt streikte streikten streiktest streiktet Streit Streite streiten Streiten Streites Streits streng Strenge Stress Streß Stresse Stressen Stresses Stresss strittig stümperhaft stümperhafte stümperhaftem stümperhaften stümperhafter stümperhaftere stümperhafterem stümperhafteren stümperhafterer stümperhafteres stümperhaftes stümperhaftest stümperhafteste stümperhaftestem stümperhaftesten stümperhaftester stümperhaftestes stumpfsinnig stumpfsinnige stumpfsinnigem stumpfsinnigen stumpfsinniger stumpfsinnigere stumpfsinnigerem stumpfsinnigeren stumpfsinnigerer stumpfsinnigeres stumpfsinniges stumpfsinnigst stumpfsinnigste stumpfsinnigstem stumpfsinnigsten stumpfsinnigster stumpfsinnigstes stupide stupidee stupideem stupideen stupideer stupideere stupideerem stupideeren stupideerer stupideeres stupidees stupidest stupideste stupidestem stupidesten stupidester stupidestes stur sture sturem sturen sturer sturere sturerem stureren sturerer stureres stures Sturheit stürmisch stürmische stürmischem stürmischen stürmischer stürmischere stürmischerem stürmischeren stürmischerer stürmischeres stürmisches stürmischst stürmischste stürmischstem stürmischsten stürmischster stürmischstes sturst sturste sturstem stursten sturster sturstes Sturz stürz Sturze stürze Stürze Sturzen stürzen Stürzen Sturzes stürzest stürzet Sturzs stürzt stürzte stürzten stürztest stürztet suboptimal Sucht Süchte Süchten Sündenbock Sündenböcke Sündenböcken Sündenbockes Sündenbocks Tabu tadel tadel tadele tadelen tadeln tadelnswert tadelnswerte tadelnswertem tadelnswerten tadelnswerter tadelnswertere tadelnswerterem tadelnswerteren tadelnswerterer tadelnswerteres tadelnswertes tadelnswertst tadelnswertste tadelnswertstem tadelnswertsten tadelnswertster tadelnswertstes tadelst tadelt tadelte tadelten tadeltest tadeltet tadl tadle tatenlos tatenlose tatenlosem tatenlosen tatenloser tatenlosere tatenloserem tatenloseren tatenloserer tatenloseres tatenloses tatenlosst tatenlosste tatenlosstem tatenlossten tatenlosster tatenlosstes täusch täusche täuschen täuschest täuschet täuschst täuscht täuschte täuschten täuschtest täuschtet Täuschung Täuschungen Terror terrorisier terrorisiere terrorisieren terrorisierest terrorisieret terrorisierst terrorisiert terrorisierte terrorisierten terrorisiertest terrorisiertet Terrorismus Terrors teuer teuerst teue</t>
  </si>
  <si>
    <t>Workbook Settings 60</t>
  </si>
  <si>
    <t>rste teuerstem teuersten teuerster teuerstes Teuerung Teuerungen Teuerungsrate Teuerungsraten Teufelskreis Teufelskreise Teufelskreisen Teufelskreises Teufelskreiss teuflisch teure teurem teuren teurer teurere teurerem teureren teurerer teureres teures Tod Tode Toden Todes Todesfall Todesfälle Todesfällen Todesfalles Todesfalls Todesstrafe Todesstrafen tödlich tödliche tödlichem tödlichen tödlicher tödlichere tödlicherem tödlicheren tödlicherer tödlicheres tödliches tödlichst tödlichste tödlichstem tödlichsten tödlichster tödlichstes Tods Torheit Torheiten töricht törichte törichtem törichten törichter törichtere törichterem törichteren törichterer törichteres törichtes törichtst törichtste törichtstem törichtsten törichtster törichtstes tot töt totalitär tote töte totem toten töten toter totere toterem toteren toterer toteres totes totest tötest toteste totestem totesten totester totestes tötet tötete töteten tötetest tötetet Totschlag Totschläge Totschlägen Totschlages Totschlags tötte tötten töttest töttet träge trägee trägeem trägeen trägeer trägeere trägeerem trägeeren trägeerer trägeeres trägees trägest trägeste trägestem trägesten trägester trägestes Trägheit Trägheiten tragisch Tragödie Tragödien Träne Tränen Trauer trauer trauere traueren trauern trauerst trauert trauerte trauerten trauertest trauertet Trauma traumatisch traumatische traumatischem traumatischen traumatischer traumatischere traumatischerem traumatischeren traumatischerer traumatischeres traumatisches traumatischst traumatischste traumatischstem traumatischsten traumatischster traumatischstes traumatisieren Traumen traurig Traurigkeit Traurigkeiten trenn trenne trennen trennest trennet trennst trennt trennte trennten trenntest trenntet Trennung Trennungen trist triste tristem tristen trister tristere tristerem tristeren tristerer tristeres tristes Tristesse Tristessen tristest tristeste tristestem tristesten tristester tristestes trostlos trostlose trostlosem trostlosen trostloser trostlosere trostloserem trostloseren trostloserer trostloseres trostloses Trostlosigkeit trostlosst trostlosste trostlosstem trostlossten trostlosster trostlosstes Trott trott Trotte trotte trottelig trottelige trotteligem trotteligen trotteliger trotteligere trotteligerem trotteligeren trotteligerer trotteligeres trotteliges trotteligst trotteligste trotteligstem trotteligsten trotteligster trotteligstes trotten Trotten Trottes trottest trottet trottete trotteten trottetest trottetet Trotts trottte trottten trotttest trotttet trotz trotze trotzen trotzest trotzet trotzt trotzte trotzten trotztest trotztet trüb trübe trübem trüben trüber trübere trüberem trüberen trüberer trüberes trübes Trübsal Trübsale Trübsalen trübst trübste trübstem trübsten trübster trübstes trügerisch trügerische trügerischem trügerischen trügerischer trügerischere trügerischerem trügerischeren trügerischerer trügerischeres trügerisches trügerischst trügerischste trügerischstem trügerischsten trügerischster trügerischstes Trugschluß Turbolenz Turbolenzen turbulent turbulente turbulentem turbulenten turbulenter turbulentere turbulenterem turbulenteren turbulenterer turbulenteres turbulentes turbulentest turbulenteste turbulentestem turbulentesten turbulentester turbulentestes Tyrannei Tyranneien tyrannisch tyrannische tyrannischem tyrannischen tyrannischer tyrannischere tyrannischerem tyrannischeren tyrannischerer tyrannischeres tyrannisches tyrannischst tyrannischste tyrannischstem tyrannischsten tyrannischster tyrannischstes Übel übellaunig übellaunige übellaunigem übellaunigen übellauniger übellaunigere übellaunigerem übellaunigeren übellaunigerer übellaunigeres übellauniges übellaunigst übellaunigste übellaunigstem übellaunigsten übellaunigster übellaunigstes Übeln Übels überfallen überflüssig überflüssige überflüssigem überflüssigen überflüssiger überflüssigere überflüssigerem überflüssigeren überflüssigerer überflüssigeres überflüssiges überflüssigst überflüssigste überflüssigstem überflüssigsten überflüssigster überflüssigstes überflutet Überfüllung Übergewicht Übergewichte Übergewichten Übergewichtes übergewichtig übergewichtige übergewichtigem übergewichtigen übergewichtiger übergewichtigere übergewichtigerem übergewichtigeren übergewichtigerer übergewichtigeres übergewichtiges übergewichtigst übergewichtigste übergewichtigstem übergewichtigsten übergewichtigster übergewichtigstes Übergewichts überhöh überhöhe überhöhen überhöhest überhöhet überhöhst überhöht überhöhte überhöhten überhöhtest überhöhtet Überhöhung überlastet Überlastung Übermaß Übermaßes übermäßig übermäßige übermäßigem übermäßigen übermäßiger übermäßigere übermäßigerem übermäßigeren übermäßigerer übermäßigeres übermäßiges übermäßigst übermäßigste übermäßigstem übermäßigsten übermäßigster übermäßigstes Übermaßs überschreiten Überschreitung Überschuß überschwemm überschwemme überschwemmen überschwemmest überschwemmet überschwemmst überschwemmt überschwemmte überschwemmten überschwemmtest überschwemmtet Überschwemmung Überschwemmungen übersehen übertreiben Übertreibung Übertreibungen übertreten übertrieben übertriebene übertriebenem übertriebenen übertriebener übertriebenere übertriebenerem übertriebeneren übertriebenerer übertriebeneres übertriebenes übertriebenst übertriebenste übertriebenstem übertriebensten übertriebenster übertriebenstes übertriebner übertriebnere übertriebnerem übertriebneren übertriebnerer übertriebneres überwältig überwältige überwältigen überwältigest überwältiget überwältigst überwältigt überwältigte überwältigten überwältigtest überwältigtet umgetauscht umgetauscht umständlich umständliche umständlichem umständlichen umständlicher umständlichere umständlicherem umständlicheren umständlicherer umständlicheres umständliches umständlichst umständlichste umständlichstem umständlichsten umständlichster umständlichstes umstritten umstrittene umstrittenem umstrittenen umstrittener umstrittenere umstrittenerem umstritteneren umstrittenerer umstritteneres umstrittenes umst</t>
  </si>
  <si>
    <t>Workbook Settings 61</t>
  </si>
  <si>
    <t>rittenst umstrittenste umstrittenstem umstrittensten umstrittenster umstrittenstes Umtausch umtausch umtausche Umtausche Umtäusche umtauschen Umtauschen Umtäuschen Umtausches umtauschest umtauschet Umtauschs umtauschst umtauscht umtauschte umtauschten umtauschtest umtauschtet umweltschädlich umweltschädliche umweltschädlichem umweltschädlichen umweltschädlicher umweltschädlichere umweltschädlicherem umweltschädlicheren umweltschädlicherer umweltschädlicheres umweltschädliches umweltschädlichst umweltschädlichste umweltschädlichstem umweltschädlichsten umweltschädlichster umweltschädlichstes unachtsam unachtsame unachtsamem unachtsamen unachtsamer unachtsamere unachtsamerem unachtsameren unachtsamerer unachtsameres unachtsames unachtsamst unachtsamste unachtsamstem unachtsamsten unachtsamster unachtsamstes unangemessen unangemessene unangemessenem unangemessenen unangemessener unangemessenere unangemessenerem unangemesseneren unangemessenerer unangemesseneres unangemessenes unangemessenst unangemessenste unangemessenstem unangemessensten unangemessenster unangemessenstes unangenehm unangenehme unangenehmem unangenehmen unangenehmer unangenehmere unangenehmerem unangenehmeren unangenehmerer unangenehmeres unangenehmes unangenehmst unangenehmste unangenehmstem unangenehmsten unangenehmster unangenehmstes unanständig unanständige unanständigem unanständigen unanständiger unanständigere unanständigerem unanständigeren unanständigerer unanständigeres unanständiges unanständigst unanständigste unanständigstem unanständigsten unanständigster unanständigstes unattraktiv unaufgefordert unaufgeforderte unaufgefordertem unaufgeforderten unaufgeforderter unaufgefordertere unaufgeforderterem unaufgeforderteren unaufgeforderterer unaufgeforderteres unaufgefordertes unaufgefordertst unaufgefordertste unaufgefordertstem unaufgefordertsten unaufgefordertster unaufgefordertstes unaufhörlich unaufhörliche unaufhörlichem unaufhörlichen unaufhörlicher unaufhörlichere unaufhörlicherem unaufhörlicheren unaufhörlicherer unaufhörlicheres unaufhörliches unaufhörlichst unaufhörlichste unaufhörlichstem unaufhörlichsten unaufhörlichster unaufhörlichstes unaufrichtig unaufrichtige unaufrichtigem unaufrichtigen unaufrichtiger unaufrichtigere unaufrichtigerem unaufrichtigeren unaufrichtigerer unaufrichtigeres unaufrichtiges unaufrichtigst unaufrichtigste unaufrichtigstem unaufrichtigsten unaufrichtigster unaufrichtigstes unbarmherzig unbarmherzige unbarmherzigem unbarmherzigen unbarmherziger unbarmherzigere unbarmherzigerem unbarmherzigeren unbarmherzigerer unbarmherzigeres unbarmherziges unbarmherzigst unbarmherzigste unbarmherzigstem unbarmherzigsten unbarmherzigster unbarmherzigstes unbedacht unbedachte unbedachtem unbedachten unbedachter unbedachtere unbedachterem unbedachteren unbedachterer unbedachteres unbedachtes unbedachtest unbedachteste unbedachtestem unbedachtesten unbedachtester unbedachtestes unbedeutend unbedeutende unbedeutendem unbedeutenden unbedeutender unbedeutendere unbedeutenderem unbedeutenderen unbedeutenderer unbedeutenderes unbedeutendes unbedeutendst unbedeutendste unbedeutendstem unbedeutendsten unbedeutendster unbedeutendstes unbefriedigend unbefriedigende unbefriedigendem unbefriedigenden unbefriedigender unbefriedigendere unbefriedigenderem unbefriedigenderen unbefriedigenderer unbefriedigenderes unbefriedigendes unbefriedigendst unbefriedigendste unbefriedigendstem unbefriedigendsten unbefriedigendster unbefriedigendstes unbefriedigt unbefriedigte unbefriedigtem unbefriedigten unbefriedigter unbefriedigtere unbefriedigterem unbefriedigteren unbefriedigterer unbefriedigteres unbefriedigtes unbefriedigtst unbefriedigtste unbefriedigtstem unbefriedigtsten unbefriedigtster unbefriedigtstes unbefugt unbefugte unbefugtem unbefugten unbefugter unbefugtere unbefugterem unbefugteren unbefugterer unbefugteres unbefugtes unbefugtest unbefugteste unbefugtestem unbefugtesten unbefugtester unbefugtestes unbegründet unbegründete unbegründetem unbegründeten unbegründeter unbegründetere unbegründeterem unbegründeteren unbegründeterer unbegründeteres unbegründetes unbegründetst unbegründetste unbegründetstem unbegründetsten unbegründetster unbegründetstes Unbehagen Unbehagens Unbehaglichkeit Unbehaglichkeiten unbeliebt unbeliebte unbeliebtem unbeliebten unbeliebter unbeliebtere unbeliebterem unbeliebteren unbeliebterer unbeliebteres unbeliebtes unbeliebtest unbeliebteste unbeliebtestem unbeliebtesten unbeliebtester unbeliebtestes Unbeliebtheit unbequem unbequeme unbequemem unbequemen unbequemer unbequemere unbequemerem unbequemeren unbequemerer unbequemeres unbequemes Unbequemlichkeit Unbequemlichkeiten unbequemst unbequemste unbequemstem unbequemsten unbequemster unbequemstes unberechtigt unberechtigte unberechtigtem unberechtigten unberechtigter unberechtigtere unberechtigterem unberechtigteren unberechtigterer unberechtigteres unberechtigtes unberechtigtst unberechtigtste unberechtigtstem unberechtigtsten unberechtigtster unberechtigtstes unbestimmt unbestimmte unbestimmtem unbestimmten unbestimmter unbestimmtere unbestimmterem unbestimmteren unbestimmterer unbestimmteres unbestimmtes unbestimmtest unbestimmteste unbestimmtestem unbestimmtesten unbestimmtester unbestimmtestes Unbestimmtheit unbewiesen unbewiesene unbewiesenem unbewiesenen unbewiesener unbewiesenere unbewiesenerem unbewieseneren unbewiesenerer unbewieseneres unbewiesenes unbewiesenst unbewiesenste unbewiesenstem unbewiesensten unbewiesenster unbewiesenstes unbotmäßig unbotmäßige unbotmäßigem unbotmäßigen unbotmäßiger unbotmäßigere unbotmäßigerem unbotmäßigeren unbotmäßigerer unbotmäßigeres unbotmäßiges unbotmäßigst unbotmäßigste unbotmäßigstem unbotmäßigsten unbotmäßigster unbotmäßigstes unbrauchbar undankbar undankbare undankbarem undankbaren undankbarer undankbarere undankbarerem undankbareren undankbarerer undankbareres undankbares Undankbarkeit undankbarst undankbarste undankbarstem undankbarsten undankbarster undankbarstes undemokra</t>
  </si>
  <si>
    <t>Workbook Settings 62</t>
  </si>
  <si>
    <t>tisch undemokratische undemokratischem undemokratischen undemokratischer undemokratischere undemokratischerem undemokratischeren undemokratischerer undemokratischeres undemokratisches undemokratischst undemokratischste undemokratischstem undemokratischsten undemokratischster undemokratischstes undiplomatisch undiplomatische undiplomatischem undiplomatischen undiplomatischer undiplomatischere undiplomatischerem undiplomatischeren undiplomatischerer undiplomatischeres undiplomatisches undiplomatischst undiplomatischste undiplomatischstem undiplomatischsten undiplomatischster undiplomatischstes undiszipliniert undisziplinierte undiszipliniertem undisziplinierten undisziplinierter undiszipliniertere undisziplinierterem undisziplinierteren undisziplinierterer undisziplinierteres undiszipliniertes undiszipliniertest undisziplinierteste undiszipliniertestem undiszipliniertesten undiszipliniertester undiszipliniertestes undurchführbar undurchführbare undurchführbarem undurchführbaren undurchführbarer undurchführbarere undurchführbarerem undurchführbareren undurchführbarerer undurchführbareres undurchführbares undurchführbarst undurchführbarste undurchführbarstem undurchführbarsten undurchführbarster undurchführbarstes undurchsichtig undurchsichtige undurchsichtigem undurchsichtigen undurchsichtiger undurchsichtigere undurchsichtigerem undurchsichtigeren undurchsichtigerer undurchsichtigeres undurchsichtiges undurchsichtigst undurchsichtigste undurchsichtigstem undurchsichtigsten undurchsichtigster undurchsichtigstes unehrlich unehrliche unehrlichem unehrlichen unehrlicher unehrlichere unehrlicherem unehrlicheren unehrlicherer unehrlicheres unehrliches Unehrlichkeit unehrlichst unehrlichste unehrlichstem unehrlichsten unehrlichster unehrlichstes uneinig uneinige uneinigem uneinigen uneiniger uneinigere uneinigerem uneinigeren uneinigerer uneinigeres uneiniges Uneinigkeit Uneinigkeiten uneinigst uneinigste uneinigstem uneinigsten uneinigster uneinigstes uneinsichtig uneinsichtige uneinsichtigem uneinsichtigen uneinsichtiger uneinsichtigere uneinsichtigerem uneinsichtigeren uneinsichtigerer uneinsichtigeres uneinsichtiges uneinsichtigst uneinsichtigste uneinsichtigstem uneinsichtigsten uneinsichtigster uneinsichtigstes unerbittlich unerbittliche unerbittlichem unerbittlichen unerbittlicher unerbittlichere unerbittlicherem unerbittlicheren unerbittlicherer unerbittlicheres unerbittliches Unerbittlichkeit unerbittlichst unerbittlichste unerbittlichstem unerbittlichsten unerbittlichster unerbittlichstes unerfreulich unerfreuliche unerfreulichem unerfreulichen unerfreulicher unerfreulichere unerfreulicherem unerfreulicheren unerfreulicherer unerfreulicheres unerfreuliches unerfreulichst unerfreulichste unerfreulichstem unerfreulichsten unerfreulichster unerfreulichstes unerhört unerhörte unerhörtem unerhörten unerhörter unerhörtere unerhörterem unerhörteren unerhörterer unerhörteres unerhörtes unerhörtest unerhörteste unerhörtestem unerhörtesten unerhörtester unerhörtestes unerklärlich unerklärliche unerklärlichem unerklärlichen unerklärlicher unerklärlichere unerklärlicherem unerklärlicheren unerklärlicherer unerklärlicheres unerklärliches unerklärlichst unerklärlichste unerklärlichstem unerklärlichsten unerklärlichster unerklärlichstes unerlaubt unerlaubte unerlaubtem unerlaubten unerlaubter unerlaubtere unerlaubterem unerlaubteren unerlaubterer unerlaubteres unerlaubtes unerlaubtest unerlaubteste unerlaubtestem unerlaubtesten unerlaubtester unerlaubtestes unerquicklich unerquickliche unerquicklichem unerquicklichen unerquicklicher unerquicklichere unerquicklicherem unerquicklicheren unerquicklicherer unerquicklicheres unerquickliches unerquicklichst unerquicklichste unerquicklichstem unerquicklichsten unerquicklichster unerquicklichstes unerträglich unerträgliche unerträglichem unerträglichen unerträglicher unerträglichere unerträglicherem unerträglicheren unerträglicherer unerträglicheres unerträgliches Unerträglichkeit unerträglichst unerträglichste unerträglichstem unerträglichsten unerträglichster unerträglichstes unerwartet unerwartete unerwartetem unerwarteten unerwarteter unerwartetere unerwarteterem unerwarteteren unerwarteterer unerwarteteres unerwartetes unerwartetst unerwartetste unerwartetstem unerwartetsten unerwartetster unerwartetstes unerwiesen unerwünscht unerwünschte unerwünschtem unerwünschten unerwünschter unerwünschtere unerwünschterem unerwünschteren unerwünschterer unerwünschteres unerwünschtes unerwünschtest unerwünschteste unerwünschtestem unerwünschtesten unerwünschtester unerwünschtestes unfähig unfähige unfähigem unfähigen unfähiger unfähigere unfähigerem unfähigeren unfähigerer unfähigeres unfähiges Unfähigkeit unfähigst unfähigste unfähigstem unfähigsten unfähigster unfähigstes unfair unfaire unfairem unfairen unfairer unfairere unfairerem unfaireren unfairerer unfaireres unfaires unfairst unfairste unfairstem unfairsten unfairster unfairstes Unfall Unfälle Unfällen Unfalles Unfalls unfein unfeine unfeinem unfeinen unfeiner unfeinere unfeinerem unfeineren unfeinerer unfeineres unfeines unfeinst unfeinste unfeinstem unfeinsten unfeinster unfeinstes unfreiwillig unfreiwillige unfreiwilligem unfreiwilligen unfreiwilliger unfreiwilligere unfreiwilligerem unfreiwilligeren unfreiwilligerer unfreiwilligeres unfreiwilliges unfreiwilligst unfreiwilligste unfreiwilligstem unfreiwilligsten unfreiwilligster unfreiwilligstes unfreundlich unfreundliche unfreundlichem unfreundlichen unfreundlicher unfreundlichere unfreundlicherem unfreundlicheren unfreundlicherer unfreundlicheres unfreundliches Unfreundlichkeit Unfreundlichkeiten unfreundlichst unfreundlichste unfreundlichstem unfreundlichsten unfreundlichster unfreundlichstes Unfug ungebeten ungebetene ungebetenem ungebetenen ungebetener ungebetenere ungebetenerem ungebeteneren ungebetenerer ungebeteneres ungebetenes ungebetenst ungebetenste ungebetenstem ungebetensten ungebetenster ungebetenstes ungebetner ungebetnere ungebetnerem u</t>
  </si>
  <si>
    <t>Workbook Settings 63</t>
  </si>
  <si>
    <t>ngebetneren ungebetnerer ungebetneres ungebührlich ungebührliche ungebührlichem ungebührlichen ungebührlicher ungebührlichere ungebührlicherem ungebührlicheren ungebührlicherer ungebührlicheres ungebührliches ungebührlichst ungebührlichste ungebührlichstem ungebührlichsten ungebührlichster ungebührlichstes ungedeckt ungedeckte ungedecktem ungedeckten ungedeckter ungedecktere ungedeckterem ungedeckteren ungedeckterer ungedeckteres ungedecktes ungedecktst ungedecktste ungedecktstem ungedecktsten ungedecktster ungedecktstes Ungeduld ungeduldig ungeduldige ungeduldigem ungeduldigen ungeduldiger ungeduldigere ungeduldigerem ungeduldigeren ungeduldigerer ungeduldigeres ungeduldiges ungeduldigst ungeduldigste ungeduldigstem ungeduldigsten ungeduldigster ungeduldigstes ungeeignet ungeeignete ungeeignetem ungeeigneten ungeeigneter ungeeignetere ungeeigneterem ungeeigneteren ungeeigneterer ungeeigneteres ungeeignetes ungeeignetst ungeeignetste ungeeignetstem ungeeignetsten ungeeignetster ungeeignetstes ungeheuer ungeheuerlich ungeheuerliche ungeheuerlichem ungeheuerlichen ungeheuerlicher ungeheuerlichere ungeheuerlicherem ungeheuerlicheren ungeheuerlicherer ungeheuerlicheres ungeheuerliches ungeheuerlichst ungeheuerlichste ungeheuerlichstem ungeheuerlichsten ungeheuerlichster ungeheuerlichstes ungeheuerst ungeheuerste ungeheuerstem ungeheuersten ungeheuerster ungeheuerstes ungeheure ungeheurem ungeheuren ungeheurer ungeheurere ungeheurerem ungeheureren ungeheurerer ungeheureres ungeheures ungehobelt ungehobelte ungehobeltem ungehobelten ungehobelter ungehobeltere ungehobelterem ungehobelteren ungehobelterer ungehobelteres ungehobeltes ungehobeltst ungehobeltste ungehobeltstem ungehobeltsten ungehobeltster ungehobeltstes ungehorsam ungehorsame ungehorsamem ungehorsamen ungehorsamer ungehorsamere ungehorsamerem ungehorsameren ungehorsamerer ungehorsameres ungehorsames Ungehorsamkeit ungehorsamst ungehorsamste ungehorsamstem ungehorsamsten ungehorsamster ungehorsamstes ungeliebt ungeliebte ungeliebtem ungeliebten ungeliebter ungeliebtere ungeliebterem ungeliebteren ungeliebterer ungeliebteres ungeliebtes ungeliebtest ungeliebteste ungeliebtestem ungeliebtesten ungeliebtester ungeliebtestes ungemütlich ungemütliche ungemütlichem ungemütlichen ungemütlicher ungemütlichere ungemütlicherem ungemütlicheren ungemütlicherer ungemütlicheres ungemütliches ungemütlichst ungemütlichste ungemütlichstem ungemütlichsten ungemütlichster ungemütlichstes ungenau ungenaue ungenauem ungenauen ungenauer ungenauere ungenauerem ungenaueren ungenauerer ungenaueres ungenaues ungenauest ungenaueste ungenauestem ungenauesten ungenauester ungenauestes Ungenauigkeit Ungenauigkeiten ungenaust ungenauste ungenaustem ungenausten ungenauster ungenaustes ungeordnet ungeordnete ungeordnetem ungeordneten ungeordneter ungeordnetere ungeordneterem ungeordneteren ungeordneterer ungeordneteres ungeordnetes ungeordnetst ungeordnetste ungeordnetstem ungeordnetsten ungeordnetster ungeordnetstes ungerecht ungerechte ungerechtem ungerechten ungerechter ungerechtere ungerechterem ungerechteren ungerechterer ungerechteres ungerechtes ungerechtest ungerechteste ungerechtestem ungerechtesten ungerechtester ungerechtestes ungerechtfertigt ungerechtfertigte ungerechtfertigtem ungerechtfertigten ungerechtfertigter ungerechtfertigtere ungerechtfertigterem ungerechtfertigteren ungerechtfertigterer ungerechtfertigteres ungerechtfertigtes ungerechtfertigtst ungerechtfertigtste ungerechtfertigtstem ungerechtfertigtsten ungerechtfertigtster ungerechtfertigtstes Ungerechtigkeit Ungerechtigkeiten Ungeschicklichkeit Ungeschicklichkeiten ungeschickt ungeschickte ungeschicktem ungeschickten ungeschickter ungeschicktere ungeschickterem ungeschickteren ungeschickterer ungeschickteres ungeschicktes ungeschicktest ungeschickteste ungeschicktestem ungeschicktesten ungeschicktester ungeschicktestes ungeschminkt ungeschminkte ungeschminktem ungeschminkten ungeschminkter ungeschminktere ungeschminkterem ungeschminkteren ungeschminkterer ungeschminkteres ungeschminktes ungeschminktest ungeschminkteste ungeschminktestem ungeschminktesten ungeschminktester ungeschminktestes ungesetzlich ungesetzliche ungesetzlichem ungesetzlichen ungesetzlicher ungesetzlichere ungesetzlicherem ungesetzlicheren ungesetzlicherer ungesetzlicheres ungesetzliches ungesetzlichst ungesetzlichste ungesetzlichstem ungesetzlichsten ungesetzlichster ungesetzlichstes ungesund ungesunde ungesundem ungesunden ungesunder ungesünder ungesundere ungesündere ungesunderem ungesünderem ungesunderen ungesünderen ungesunderer ungesünderer ungesunderes ungesünderes ungesundes ungesundest ungesündest ungesundeste ungesündeste ungesundestem ungesündestem ungesundesten ungesündesten ungesundester ungesündester ungesundestes ungesündestes ungeübt ungeübte ungeübtem ungeübten ungeübter ungeübtere ungeübterem ungeübteren ungeübterer ungeübteres ungeübtes ungeübtest ungeübteste ungeübtestem ungeübtesten ungeübtester ungeübtestes ungewohnt ungewohnte ungewohntem ungewohnten ungewohnter ungewohntere ungewohnterem ungewohnteren ungewohnterer ungewohnteres ungewohntes ungewohntest ungewohnteste ungewohntestem ungewohntesten ungewohntester ungewohntestes ungewollt ungewollte ungewolltem ungewollten ungewollter ungewolltere ungewollterem ungewollteren ungewollterer ungewollteres ungewolltes ungewolltst ungewolltste ungewolltstem ungewolltsten ungewolltster ungewolltstes ungezogen ungezogene ungezogenem ungezogenen ungezogener ungezogenere ungezogenerem ungezogeneren ungezogenerer ungezogeneres ungezogenes ungezogenst ungezogenste ungezogenstem ungezogensten ungezogenster ungezogenstes ungezogner ungezognere ungezognerem ungezogneren ungezognerer ungezogneres unglaubwürdig unglaubwürdige unglaubwürdigem unglaubwürdigen unglaubwürdiger unglaubwürdigere unglaubwürdigerem unglaubwürdigeren unglaubwürdigerer unglaubwürdigeres unglaubwürdiges Unglaubwürdigkeit unglaubwürdigst unglaubwürdigste unglaubwürdigstem unglaubwürdigsten u</t>
  </si>
  <si>
    <t>Workbook Settings 64</t>
  </si>
  <si>
    <t>nglaubwürdigster unglaubwürdigstes ungleich ungleiche ungleichem ungleichen ungleicher ungleichere ungleicherem ungleicheren ungleicherer ungleicheres ungleiches Ungleichheit Ungleichheiten ungleichst ungleichste ungleichstem ungleichsten ungleichster ungleichstes Unglück Unglücke Unglücken Unglückes unglücklich unglückliche unglücklichem unglücklichen unglücklicher unglücklichere unglücklicherem unglücklicheren unglücklicherer unglücklicheres unglückliches unglücklichst unglücklichste unglücklichstem unglücklichsten unglücklichster unglücklichstes Unglücks ungültig ungültige ungültigem ungültigen ungültiger ungültigere ungültigerem ungültigeren ungültigerer ungültigeres ungültiges ungültigst ungültigste ungültigstem ungültigsten ungültigster ungültigstes ungünstig ungünstige ungünstigem ungünstigen ungünstiger ungünstigere ungünstigerem ungünstigeren ungünstigerer ungünstigeres ungünstiges ungünstigst ungünstigste ungünstigstem ungünstigsten ungünstigster ungünstigstes unheilbar Unheilbarkeit unheilvoll unheilvolle unheilvollem unheilvollen unheilvoller unheilvollere unheilvollerem unheilvolleren unheilvollerer unheilvolleres unheilvolles unheilvollst unheilvollste unheilvollstem unheilvollsten unheilvollster unheilvollstes unhöflich unhöfliche unhöflichem unhöflichen unhöflicher unhöflichere unhöflicherem unhöflicheren unhöflicherer unhöflicheres unhöfliches Unhöflichkeit Unhöflichkeiten unhöflichst unhöflichste unhöflichstem unhöflichsten unhöflichster unhöflichstes uninformiert uninformierte uninformiertem uninformierten uninformierter uninformiertere uninformierterem uninformierteren uninformierterer uninformierteres uninformiertes uninformiertst uninformiertste uninformiertstem uninformiertsten uninformiertster uninformiertstes unklar unklare unklarem unklaren unklarer unklarere unklarerem unklareren unklarerer unklareres unklares Unklarheit Unklarheiten unklarst unklarste unklarstem unklarsten unklarster unklarstes unklug unkluge unklugem unklugen unkluger unklugere unklugerem unklugeren unklugerer unklugeres unkluges unklugst unklugste unklugstem unklugsten unklugster unklugstes unkorrekt unkorrekte unkorrektem unkorrekten unkorrekter unkorrektere unkorrekterem unkorrekteren unkorrekterer unkorrekteres unkorrektes unkorrektest unkorrekteste unkorrektestem unkorrektesten unkorrektester unkorrektestes unkritisch unkritische unkritischem unkritischen unkritischer unkritischere unkritischerem unkritischeren unkritischerer unkritischeres unkritisches unkritischst unkritischste unkritischstem unkritischsten unkritischster unkritischstes unlauter unlautere unlauterem unlauteren unlauterer unlauterere unlautererem unlautereren unlautererer unlautereres unlauteres unlauterst unlauterste unlauterstem unlautersten unlauterster unlauterstes unlautrer unlautrere unlautrerem unlautreren unlautrerer unlautreres unliebsam unliebsame unliebsamem unliebsamen unliebsamer unliebsamere unliebsamerem unliebsameren unliebsamerer unliebsameres unliebsames unliebsamst unliebsamste unliebsamstem unliebsamsten unliebsamster unliebsamstes unlogisch unlogische unlogischem unlogischen unlogischer unlogischere unlogischerem unlogischeren unlogischerer unlogischeres unlogisches unlogischst unlogischste unlogischstem unlogischsten unlogischster unlogischstes unmenschlich unmenschliche unmenschlichem unmenschlichen unmenschlicher unmenschlichere unmenschlicherem unmenschlicheren unmenschlicherer unmenschlicheres unmenschliches Unmenschlichkeit Unmenschlichkeiten unmenschlichst unmenschlichste unmenschlichstem unmenschlichsten unmenschlichster unmenschlichstes unmöglich unmögliche unmöglichem unmöglichen unmöglicher unmöglichere unmöglicherem unmöglicheren unmöglicherer unmöglicheres unmögliches unmöglichst unmöglichste unmöglichstem unmöglichsten unmöglichster unmöglichstes Unmoral unmoralisch Unmut Unmutes Unmuts unnötig unnötige unnötigem unnötigen unnötiger unnötigere unnötigerem unnötigeren unnötigerer unnötigeres unnötiges unnötigst unnötigste unnötigstem unnötigsten unnötigster unnötigstes unnütz unnütze unnützem unnützen unnützer unnützere unnützerem unnützeren unnützerer unnützeres unnützes unnützest unnützeste unnützestem unnützesten unnützester unnützestes Unordnung Unordnungen unpassend unpassende unpassendem unpassenden unpassender unpassendere unpassenderem unpassenderen unpassenderer unpassenderes unpassendes unpassendst unpassendste unpassendstem unpassendsten unpassendster unpassendstes unpersönlich unpersönliche unpersönlichem unpersönlichen unpersönlicher unpersönlichere unpersönlicherem unpersönlicheren unpersönlicherer unpersönlicheres unpersönliches unpersönlichst unpersönlichste unpersönlichstem unpersönlichsten unpersönlichster unpersönlichstes unpopulär unpopuläre unpopulärem unpopulären unpopulärer unpopulärere unpopulärerem unpopuläreren unpopulärerer unpopuläreres unpopuläres unpopulärst unpopulärste unpopulärstem unpopulärsten unpopulärster unpopulärstes unpraktisch unqualifiziert unqualifizierte unqualifiziertem unqualifizierten unqualifizierter unqualifiziertere unqualifizierterem unqualifizierteren unqualifizierterer unqualifizierteres unqualifiziertes unqualifiziertest unqualifizierteste unqualifiziertestem unqualifiziertesten unqualifiziertester unqualifiziertestes Unrecht Unrechtes Unrechts unredlich unredliche unredlichem unredlichen unredlicher unredlichere unredlicherem unredlicheren unredlicherer unredlicheres unredliches unredlichst unredlichste unredlichstem unredlichsten unredlichster unredlichstes unregelmäßig unregelmäßige unregelmäßigem unregelmäßigen unregelmäßiger unregelmäßigere unregelmäßigerem unregelmäßigeren unregelmäßigerer unregelmäßigeres unregelmäßiges Unregelmäßigkeit Unregelmäßigkeiten unregelmäßigst unregelmäßigste unregelmäßigstem unregelmäßigsten unregelmäßigster unregelmäßigstes unrentabel unrentabelst unrentabelste unrentabelstem unrentabelsten unrentabelster unrentabelstes Unrentabilität unrentable unrentablem unrentablen unrentabler unrentablere unre</t>
  </si>
  <si>
    <t>Workbook Settings 65</t>
  </si>
  <si>
    <t xml:space="preserve">ntablerem unrentableren unrentablerer unrentableres unrentables Unruhe unruhig unruhige unruhigem unruhigen unruhiger unruhigere unruhigerem unruhigeren unruhigerer unruhigeres unruhiges unruhigst unruhigste unruhigstem unruhigsten unruhigster unruhigstes unrühmlich unrühmliche unrühmlichem unrühmlichen unrühmlicher unrühmlichere unrühmlicherem unrühmlicheren unrühmlicherer unrühmlicheres unrühmliches unrühmlichst unrühmlichste unrühmlichstem unrühmlichsten unrühmlichster unrühmlichstes unsachgemäß unsachgemäße unsachgemäßem unsachgemäßen unsachgemäßer unsachgemäßere unsachgemäßerem unsachgemäßeren unsachgemäßerer unsachgemäßeres unsachgemäßes unsachgemäßst unsachgemäßste unsachgemäßstem unsachgemäßsten unsachgemäßster unsachgemäßstes unsäglich unsägliche unsäglichem unsäglichen unsäglicher unsäglichere unsäglicherem unsäglicheren unsäglicherer unsäglicheres unsägliches unsäglichst unsäglichste unsäglichstem unsäglichsten unsäglichster unsäglichstes unsauber unsaubere unsauberem unsauberen unsauberer unsauberere unsaubererem unsaubereren unsaubererer unsaubereres unsauberes unsauberst unsauberste unsauberstem unsaubersten unsauberster unsauberstes unsaubrer unsaubrere unsaubrerem unsaubreren unsaubrerer unsaubreres unscharf unscharfe unscharfem unscharfen unscharfer unscharfere unscharferem unscharferen unscharferer unscharferes unscharfes unscharfst unscharfste unscharfstem unscharfsten unscharfster unscharfstes unschön unschöne unschönem unschönen unschöner unschönere unschönerem unschöneren unschönerer unschöneres unschönes unschönst unschönste unschönstem unschönsten unschönster unschönstes unselig unselige unseligem unseligen unseliger unseligere unseligerem unseligeren unseligerer unseligeres unseliges unseligst unseligste unseligstem unseligsten unseligster unseligstes unseriös unseriöse unseriösem unseriösen unseriöser unseriösere unseriöserem unseriöseren unseriöserer unseriöseres unseriöses unseriösest unseriöseste unseriösestem unseriösesten unseriösester unseriösestes unsicher unsichere unsicherem unsicheren unsicherer unsicherere unsichererem unsichereren unsichererer unsichereres unsicheres Unsicherheit Unsicherheiten unsicherst unsicherste unsicherstem unsichersten unsicherster unsicherstes unsichrer unsichrere unsichrerem unsichreren unsichrerer unsichreres Unsinn Unsinnes unsinnig Unsinns unsittlich unsittliche unsittlichem unsittlichen unsittlicher unsittlichere unsittlicherem unsittlicheren unsittlicherer unsittlicheres unsittliches unsittlichst unsittlichste unsittlichstem unsittlichsten unsittlichster unsittlichstes unsolidarisch unsolidarische unsolidarischem unsolidarischen unsolidarischer unsolidarischere unsolidarischerem unsolidarischeren unsolidarischerer unsolidarischeres unsolidarisches unsolidarischst unsolidarischste unsolidarischstem unsolidarischsten unsolidarischster unsolidarischstes unsolide unsozial unsoziale unsozialem unsozialen unsozialer unsozialere unsozialerem unsozialeren unsozialerer unsozialeres unsoziales unsozialst unsozialste unsozialstem unsozialsten unsozialster unsozialstes unsportlich unsportliche unsportlichem unsportlichen unsportlicher unsportlichere unsportlicherem unsportlicheren unsportlicherer unsportlicheres unsportliches unsportlichst unsportlichste unsportlichstem unsportlichsten unsportlichster unsportlichstes unstetig unstetige unstetigem unstetigen unstetiger unstetigere unstetigerem unstetigeren unstetigerer unstetigeres unstetiges Unstetigkeit Unstetigkeiten unstetigst unstetigste unstetigstem unstetigsten unstetigster unstetigstes Unstimmigkeit Unstimmigkeiten untauglich untaugliche untauglichem untauglichen untauglicher untauglichere untauglicherem untauglicheren untauglicherer untauglicheres untaugliches untauglichst untauglichste untauglichstem untauglichsten untauglichster untauglichstes unten unterbelichtet unterbrechen Unterbrechung Unterbrechungen unterdrück unterdrücke unterdrücken unterdrückest unterdrücket unterdrückst unterdrückt unterdrückte unterdrückten unterdrücktest unterdrücktet Unterdrückung Unterdrückungen unterentwickelt unterentwickelte unterentwickeltem unterentwickelten unterentwickelter unterentwickeltere unterentwickelterem unterentwickelteren unterentwickelterer unterentwickelteres unterentwickeltes unterentwickeltst unterentwickeltste unterentwickeltstem unterentwickeltsten unterentwickeltster unterentwickeltstes Untergang Untergänge Untergängen Unterganges Untergangs untergedrückt untergehen untergestellt untergraben unterirdisch unterirdische unterirdischem unterirdischen unterirdischer unterirdischere unterirdischerem unterirdischeren unterirdischerer unterirdischeres unterirdisches unterirdischst unterirdischste unterirdischstem unterirdischsten unterirdischster unterirdischstes unterlassen Unterlassung Unterlassungen unterlaufen unterliegen unterstell unterstelle unterstellen unterstellest unterstellet unterstellst unterstellt unterstellte unterstellten unterstelltest unterstelltet unterwerfen Unterwerfung Unterwerfungen unterwürfig unterwürfige unterwürfigem unterwürfigen unterwürfiger unterwürfigere unterwürfigerem unterwürfigeren unterwürfigerer unterwürfigeres unterwürfiges unterwürfigst unterwürfigste unterwürfigstem unterwürfigsten unterwürfigster unterwürfigstes untragbar untragbare untragbarem untragbaren untragbarer untragbarere untragbarerem untragbareren untragbarerer untragbareres untragbares untragbarst untragbarste untragbarstem untragbarsten untragbarster untragbarstes untreu Untreue untreue untreuem untreuen untreuer untreuere untreuerem untreueren untreuerer untreueres untreues untreuest untreueste untreuestem untreuesten untreuester untreuestes untreust untreuste untreustem untreusten untreuster untreustes untröstlich untröstliche untröstlichem untröstlichen untröstlicher untröstlichere untröstlicherem untröstlicheren untröstlicherer untröstlicheres untröstliches untröstlichst untröstlichste untröstlichstem untröstlichsten untröstlichster untröstlichstes unübersichtlich </t>
  </si>
  <si>
    <t>Workbook Settings 66</t>
  </si>
  <si>
    <t>unübersichtliche unübersichtlichem unübersichtlichen unübersichtlicher unübersichtlichere unübersichtlicherem unübersichtlicheren unübersichtlicherer unübersichtlicheres unübersichtliches unübersichtlichst unübersichtlichste unübersichtlichstem unübersichtlichsten unübersichtlichster unübersichtlichstes unüblich unübliche unüblichem unüblichen unüblicher unüblichere unüblicherem unüblicheren unüblicherer unüblicheres unübliches unüblichst unüblichste unüblichstem unüblichsten unüblichster unüblichstes unverantwortlich unverantwortliche unverantwortliche unverantwortlichem unverantwortlichen unverantwortlicher unverantwortlichere unverantwortlicherem unverantwortlicheren unverantwortlicherer unverantwortlicheres unverantwortliches Unverantwortlichkeit unverantwortlichst unverantwortlichste unverantwortlichstem unverantwortlichsten unverantwortlichster unverantwortlichstes unverbesserlich unverbesserliche unverbesserlichem unverbesserlichen unverbesserlicher unverbesserlichere unverbesserlicherem unverbesserlicheren unverbesserlicherer unverbesserlicheres unverbesserliches unverbesserlichst unverbesserlichste unverbesserlichstem unverbesserlichsten unverbesserlichster unverbesserlichstes unvereinbar unvereinbare unvereinbarem unvereinbaren unvereinbarer unvereinbarere unvereinbarerem unvereinbareren unvereinbarerer unvereinbareres unvereinbares Unvereinbarkeit Unvereinbarkeiten unvereinbarst unvereinbarste unvereinbarstem unvereinbarsten unvereinbarster unvereinbarstes unverhältnismäßig unverhältnismäßige unverhältnismäßigem unverhältnismäßigen unverhältnismäßiger unverhältnismäßigere unverhältnismäßigerem unverhältnismäßigeren unverhältnismäßigerer unverhältnismäßigeres unverhältnismäßiges Unverhältnismäßigkeit unverhältnismäßigst unverhältnismäßigste unverhältnismäßigstem unverhältnismäßigsten unverhältnismäßigster unverhältnismäßigstes unverlangt unverlangte unverlangtem unverlangten unverlangter unverlangtere unverlangterem unverlangteren unverlangterer unverlangteres unverlangtes unverlangtst unverlangtste unverlangtstem unverlangtsten unverlangtster unverlangtstes unvermeidlich unvermeidliche unvermeidlichem unvermeidlichen unvermeidlicher unvermeidlichere unvermeidlicherem unvermeidlicheren unvermeidlicherer unvermeidlicheres unvermeidliches unvermeidlichst unvermeidlichste unvermeidlichstem unvermeidlichsten unvermeidlichster unvermeidlichstes unvernünftig Unverschämtheit Unverschämtheiten unverständlich unverständliche unverständlichem unverständlichen unverständlicher unverständlichere unverständlicherem unverständlicheren unverständlicherer unverständlicheres unverständliches unverständlichst unverständlichste unverständlichstem unverständlichsten unverständlichster unverständlichstes unvollkommen unvollkommene unvollkommenem unvollkommenen unvollkommener unvollkommenere unvollkommenerem unvollkommeneren unvollkommenerer unvollkommeneres unvollkommenes Unvollkommenheit Unvollkommenheiten unvollkommenst unvollkommenste unvollkommenstem unvollkommensten unvollkommenster unvollkommenstes unvollkommner unvollkommnere unvollkommnerem unvollkommneren unvollkommnerer unvollkommneres unvollständig unvollständige unvollständigem unvollständigen unvollständiger unvollständigere unvollständigerem unvollständigeren unvollständigerer unvollständigeres unvollständiges Unvollständigkeit unvollständigst unvollständigste unvollständigstem unvollständigsten unvollständigster unvollständigstes unvorhergesehen unvorhergesehene unvorhergesehenem unvorhergesehenen unvorhergesehener unvorhergesehenere unvorhergesehenerem unvorhergeseheneren unvorhergesehenerer unvorhergeseheneres unvorhergesehenes unvorhergesehenst unvorhergesehenste unvorhergesehenstem unvorhergesehensten unvorhergesehenster unvorhergesehenstes unwahr unwahre unwahrem unwahren unwahrer unwahrere unwahrerem unwahreren unwahrerer unwahreres unwahres Unwahrheit Unwahrheiten unwahrst unwahrste unwahrstem unwahrsten unwahrster unwahrstes unwichtig unwichtige unwichtigem unwichtigen unwichtiger unwichtigere unwichtigerem unwichtigeren unwichtigerer unwichtigeres unwichtiges unwichtigst unwichtigste unwichtigstem unwichtigsten unwichtigster unwichtigstes unwillig unwillige unwilligem unwilligen unwilliger unwilligere unwilligerem unwilligeren unwilligerer unwilligeres unwilliges unwilligst unwilligste unwilligstem unwilligsten unwilligster unwilligstes unwirksam unwirksame unwirksamem unwirksamen unwirksamer unwirksamere unwirksamerem unwirksameren unwirksamerer unwirksameres unwirksames Unwirksamkeit unwirksamst unwirksamste unwirksamstem unwirksamsten unwirksamster unwirksamstes unwirtlich unwirtliche unwirtlichem unwirtlichen unwirtlicher unwirtlichere unwirtlicherem unwirtlicheren unwirtlicherer unwirtlicheres unwirtliches unwirtlichst unwirtlichste unwirtlichstem unwirtlichsten unwirtlichster unwirtlichstes unwirtschaftlich unwirtschaftliche unwirtschaftlichem unwirtschaftlichen unwirtschaftlicher unwirtschaftlichere unwirtschaftlicherem unwirtschaftlicheren unwirtschaftlicherer unwirtschaftlicheres unwirtschaftliches Unwirtschaftlichkeit unwirtschaftlichst unwirtschaftlichste unwirtschaftlichstem unwirtschaftlichsten unwirtschaftlichster unwirtschaftlichstes unwissend unwissende unwissendem unwissenden unwissender unwissendere unwissenderem unwissenderen unwissenderer unwissenderes unwissendes unwissendst unwissendste unwissendstem unwissendsten unwissendster unwissendstes Unwissenheit unwürdig unwürdige unwürdigem unwürdigen unwürdiger unwürdigere unwürdigerem unwürdigeren unwürdigerer unwürdigeres unwürdiges unwürdigst unwürdigste unwürdigstem unwürdigsten unwürdigster unwürdigstes unzivilisiert unzivilisierte unzivilisiertem unzivilisierten unzivilisierter unzivilisiertere unzivilisierterem unzivilisierteren unzivilisierterer unzivilisierteres unzivilisiertes unzivilisiertest unzivilisierteste unzivilisiertestem unzivilisiertesten unzivilisiertester unzivilisiertestes unzüchtig unzüchtige unzüchtigem unzüchtigen unzüchtiger unzücht</t>
  </si>
  <si>
    <t>Workbook Settings 67</t>
  </si>
  <si>
    <t xml:space="preserve">igere unzüchtigerem unzüchtigeren unzüchtigerer unzüchtigeres unzüchtiges unzüchtigst unzüchtigste unzüchtigstem unzüchtigsten unzüchtigster unzüchtigstes unzufrieden unzufriedene unzufriedenem unzufriedenen unzufriedener unzufriedenere unzufriedenerem unzufriedeneren unzufriedenerer unzufriedeneres unzufriedenes Unzufriedenheit unzufriedenst unzufriedenste unzufriedenstem unzufriedensten unzufriedenster unzufriedenstes unzufriedner unzufriednere unzufriednerem unzufriedneren unzufriednerer unzufriedneres unzulässig unzulässige unzulässigem unzulässigen unzulässiger unzulässigere unzulässigerem unzulässigeren unzulässigerer unzulässigeres unzulässiges unzulässigst unzulässigste unzulässigstem unzulässigsten unzulässigster unzulässigstes unzumutbar unzumutbare unzumutbarem unzumutbaren unzumutbarer unzumutbarere unzumutbarerem unzumutbareren unzumutbarerer unzumutbareres unzumutbares Unzumutbarkeit Unzumutbarkeiten unzumutbarst unzumutbarste unzumutbarstem unzumutbarsten unzumutbarster unzumutbarstes unzurechnungsfähig unzurechnungsfähige unzurechnungsfähigem unzurechnungsfähigen unzurechnungsfähiger unzurechnungsfähigere unzurechnungsfähigerem unzurechnungsfähigeren unzurechnungsfähigerer unzurechnungsfähigeres unzurechnungsfähiges unzurechnungsfähigst unzurechnungsfähigste unzurechnungsfähigstem unzurechnungsfähigsten unzurechnungsfähigster unzurechnungsfähigstes unzureichend unzureichende unzureichendem unzureichenden unzureichender unzureichendere unzureichenderem unzureichenderen unzureichenderer unzureichenderes unzureichendes unzureichendst unzureichendste unzureichendstem unzureichendsten unzureichendster unzureichendstes unzusammenhängend unzusammenhängende unzusammenhängendem unzusammenhängenden unzusammenhängender unzusammenhängendere unzusammenhängenderem unzusammenhängenderen unzusammenhängenderer unzusammenhängenderes unzusammenhängendes unzusammenhängendst unzusammenhängendste unzusammenhängendstem unzusammenhängendsten unzusammenhängendster unzusammenhängendstes unzuverlässig unzuverlässige unzuverlässigem unzuverlässigen unzuverlässiger unzuverlässigere unzuverlässigerem unzuverlässigeren unzuverlässigerer unzuverlässigeres unzuverlässiges Unzuverlässigkeit unzuverlässigst unzuverlässigste unzuverlässigstem unzuverlässigsten unzuverlässigster unzuverlässigstes vage Vagheit Vagheiten verabscheuungswürdig verabscheuungswürdige verabscheuungswürdigem verabscheuungswürdigen verabscheuungswürdiger verabscheuungswürdigere verabscheuungswürdigerem verabscheuungswürdigeren verabscheuungswürdigerer verabscheuungswürdigeres verabscheuungswürdiges verabscheuungswürdigst verabscheuungswürdigste verabscheuungswürdigstem verabscheuungswürdigsten verabscheuungswürdigster verabscheuungswürdigstes veracht verachte verachten verachtest verachtet verachtete verachteten verachtetest verachtetet verächtlich verächtliche verächtlichem verächtlichen verächtlicher verächtlichere verächtlicherem verächtlicheren verächtlicherer verächtlicheres verächtliches verächtlichst verächtlichste verächtlichstem verächtlichsten verächtlichster verächtlichstes verachtte verachtten verachttest verachttet Verachtung veraltet verängstigt verärger verärgere verärgeren verärgern verärgerst verärgert verärgerte verärgerten verärgertest verärgertet verarschen verbann verbanne verbannen verbannest verbannet verbannst verbannt verbannte verbannten verbanntest verbanntet Verbannung Verbannungen verbeul verbeule verbeulen verbeulest verbeulet verbeulst verbeult verbeulte verbeulten verbeultest verbeultet verbieten verbittert verblass verblasse verblassen verblassest verblasset verblasst verblasste verblassten verblasstest verblasstet Verbot Verbote verboten Verboten verbotene verbotenem verbotenen verbotener verbotenere verbotenerem verboteneren verbotenerer verboteneres verbotenes verbotenst verbotenste verbotenstem verbotensten verbotenster verbotenstes Verbotes verbotner verbotnere verbotnerem verbotneren verbotnerer verbotneres Verbots Verdacht Verdachte Verdachten Verdachtes Verdächtige Verdachts verdamm verdamme verdammen verdammest verdammet verdammst verdammt verdammt verdammte verdammte verdammtem verdammten verdammten verdammter verdammtere verdammterem verdammteren verdammterer verdammteres verdammtes verdammtest verdammtest verdammteste verdammtestem verdammtesten verdammtester verdammtestes verdammtet verdeck verdecke verdecken verdeckest verdecket verdeckst verdeckt verdeckte verdeckten verdecktest verdecktet verderben verderblich verderbliche verderblichem verderblichen verderblicher verderblichere verderblicherem verderblicheren verderblicherer verderblicheres verderbliches verderblichst verderblichste verderblichstem verderblichsten verderblichster verderblichstes verdorben verdorbene verdorbenem verdorbenen verdorbener verdorbenere verdorbenerem verdorbeneren verdorbenerer verdorbeneres verdorbenes Verdorbenheit verdorbenst verdorbenste verdorbenstem verdorbensten verdorbenster verdorbenstes verdorbner verdorbnere verdorbnerem verdorbneren verdorbnerer verdorbneres verdräng verdränge verdrängen verdrängest verdränget verdrängst verdrängt verdrängte verdrängten verdrängtest verdrängtet Verdrängung Verdrängungen verdrießlich verdrießliche verdrießlichem verdrießlichen verdrießlicher verdrießlichere verdrießlicherem verdrießlicheren verdrießlicherer verdrießlicheres verdrießliches verdrießlichst verdrießlichste verdrießlichstem verdrießlichsten verdrießlichster verdrießlichstes verdunkel verdunkele verdunkelen verdunkeln verdunkelst verdunkelt verdunkelte verdunkelten verdunkeltest verdunkeltet verdunkl verdunkle vereitel vereitele vereitelen vereiteln vereitelst vereitelt vereitelte vereitelten vereiteltest vereiteltet vereitl vereitle Verfall verfallen verfallene verfallenem verfallenen verfallener verfallenere verfallenerem verfalleneren verfallenerer verfalleneres verfallenes verfallenst verfallenste verfallenstem verfallensten verfallenster verfallenstes Verfalles verfallner verfallnere verfallnerem </t>
  </si>
  <si>
    <t>Workbook Settings 68</t>
  </si>
  <si>
    <t>verfallneren verfallnerer verfallneres Verfalls verfälsch verfälsche verfälschen verfälschest verfälschet verfälschst verfälscht verfälschte verfälschten verfälschtest verfälschtet verfassungswidrig verfehl verfehle verfehlen verfehlest verfehlet verfehlst verfehlt verfehlte verfehlten verfehltest verfehltet Verfehlung Verfehlungen verfluch verfluche verfluchen verfluchest verfluchet verfluchst verflucht verfluchte verfluchten verfluchtest verfluchtet vergammelt vergammelte vergammeltem vergammelten vergammelter vergammeltere vergammelterem vergammelteren vergammelterer vergammelteres vergammeltes vergammeltst vergammeltste vergammeltstem vergammeltsten vergammeltster vergammeltstes vergeblich vergebliche vergeblichem vergeblichen vergeblicher vergeblichere vergeblicherem vergeblicheren vergeblicherer vergeblicheres vergebliches vergeblichst vergeblichste vergeblichstem vergeblichsten vergeblichster vergeblichstes vergelten Vergeltung Vergeltungen Vergeltungsmaßnahme Vergeltungsmaßnahmen vergesenkt vergeud vergeude vergeuden vergeudest vergeudet vergeudete vergeudeten vergeudetest vergeudetet vergeudte vergeudten vergeudtest vergeudtet Vergeudung Vergeudungen vergewaltig vergewaltige vergewaltigen vergewaltigest vergewaltiget vergewaltigst vergewaltigt vergewaltigte vergewaltigten vergewaltigtest vergewaltigtet Vergewaltigung Vergewaltigungen vergezögert Verhängnis Verhängnise Verhängnisen Verhängnises Verhängniss Verhängnisse Verhängnissen Verhängnisses verhängnisvoll verharmlos verharmlose verharmlosen verharmlosest verharmloset verharmlost verharmloste verharmlosten verharmlostest verharmlostet verhasst verhasste verhasstem verhassten verhasster verhasstere verhassterem verhassteren verhassterer verhassteres verhasstes verhasstest verhassteste verhasstestem verhasstesten verhasstester verhasstestes verheer verheere verheeren verheerend verheerende verheerendem verheerenden verheerender verheerendere verheerenderem verheerenderen verheerenderer verheerenderes verheerendes verheerendst verheerendste verheerendstem verheerendsten verheerendster verheerendstes verheern verheerst verheert verheerte verheerten verheertest verheertet verherrlich verherrliche verherrlichen verherrlichest verherrlichet verherrlichst verherrlicht verherrlichte verherrlichten verherrlichtest verherrlichtet Verherrlichung verhöhn verhöhne verhöhnen verhöhnest verhöhnet verhöhnst verhöhnt verhöhnte verhöhnten verhöhntest verhöhntet verirr verirre verirren verirrest verirret verirrst verirrt verirrte verirrten verirrtest verirrtet verkehrswidrig verkehrswidrige verkehrswidrigem verkehrswidrigen verkehrswidriger verkehrswidrigere verkehrswidrigerem verkehrswidrigeren verkehrswidrigerer verkehrswidrigeres verkehrswidriges verkehrswidrigst verkehrswidrigste verkehrswidrigstem verkehrswidrigsten verkehrswidrigster verkehrswidrigstes verkleiner verkleinere verkleineren verkleinern verkleinerst verkleinert verkleinerte verkleinerten verkleinertest verkleinertet Verkleinerung Verkleinerungen verkrüppeln verlangsam verlangsame verlangsamen verlangsamest verlangsamet verlangsamst verlangsamt verlangsamte verlangsamten verlangsamtest verlangsamtet Verlangsamung Verlangsamungen verletz verletzbar verletzbare verletzbarem verletzbaren verletzbarer verletzbarere verletzbarerem verletzbareren verletzbarerer verletzbareres verletzbares verletzbarst verletzbarste verletzbarstem verletzbarsten verletzbarster verletzbarstes verletze verletzen verletzest verletzet verletzlich verletzliche verletzlichem verletzlichen verletzlicher verletzlichere verletzlicherem verletzlicheren verletzlicherer verletzlicheres verletzliches verletzlichst verletzlichste verletzlichstem verletzlichsten verletzlichster verletzlichstes verletzt verletzt verletzte verletzte verletztem verletzten verletzten verletzter verletztere verletzterem verletzteren verletzterer verletzteres verletztes verletztest verletztest verletzteste verletztestem verletztesten verletztester verletztestes verletztet Verletzung Verletzungen verleumd verleumde verleumden verleumdest verleumdet verleumdete verleumdeten verleumdetest verleumdetet verleumdte verleumdten verleumdtest verleumdtet Verleumdung Verleumdungen verlieren Verlierer Verlierern Verlierers verlogen verlogene verlogenem verlogenen verlogener verlogenere verlogenerem verlogeneren verlogenerer verlogeneres verlogenes verlogenst verlogenste verlogenstem verlogensten verlogenster verlogenstes verlogner verlognere verlognerem verlogneren verlognerer verlogneres Verlust vermeiden Vermeidung Vermeidungen verminder vermindere verminderen vermindern verminderst vermindert verminderte verminderten vermindertest vermindertet Verminderung Verminderungen Vernachlässigung Vernachlässigungen vernicht vernichte vernichten vernichtend vernichtest vernichtet vernichtete vernichteten vernichtetest vernichtetet vernichtte vernichtten vernichttest vernichttet Vernichtung Vernichtungen Verrat Verrate verraten Verraten Verräter verräterisch verräterische verräterischem verräterischen verräterischer verräterischere verräterischerem verräterischeren verräterischerer verräterischeres verräterisches verräterischst verräterischste verräterischstem verräterischsten verräterischster verräterischstes Verrätern Verräters Verrates Verrats verringern verrucht verruchte verruchtem verruchten verruchter verruchtere verruchterem verruchteren verruchterer verruchteres verruchtes verruchtest verruchteste verruchtestem verruchtesten verruchtester verruchtestes verrückt verrückte verrücktem verrückten Verrückter verrückter verrücktere verrückterem verrückteren verrückterer verrückteres verrücktes verrücktest verrückteste verrücktestem verrücktesten verrücktester verrücktestes Verrücktheit Verrücktheiten Versagen Versäumnis Versäumnise Versäumnisen Versäumnises Versäumniss verschimmelt verschlechtern Verschlechterung Verschlechterungen verschlepp verschleppe verschleppen verschleppest verschleppet verschleppst verschleppt verschleppte verschleppten verschle</t>
  </si>
  <si>
    <t>Workbook Settings 69</t>
  </si>
  <si>
    <t>pptest verschlepptet verschleuder verschleudere verschleuderen verschleudern verschleuderst verschleudert verschleuderte verschleuderten verschleudertest verschleudertet verschlingen verschmutz verschmutze verschmutzen verschmutzest verschmutzet verschmutzt verschmutzte verschmutzten verschmutztest verschmutztet Verschmutzung Verschmutzungen verschwend verschwende verschwenden verschwenderisch verschwenderische verschwenderischem verschwenderischen verschwenderischer verschwenderischere verschwenderischerem verschwenderischeren verschwenderischerer verschwenderischeres verschwenderisches verschwenderischst verschwenderischste verschwenderischstem verschwenderischsten verschwenderischster verschwenderischstes verschwendest verschwendet verschwendete verschwendeten verschwendetest verschwendetet verschwendte verschwendten verschwendtest verschwendtet Verschwendung Verschwendungen verschwinden Verschwörung Verschwörungen versenk versenke versenken versenkest versenket versenkst versenkt versenkte versenkten versenktest versenktet Versenkung Versenkungen versklav versklave versklaven versklavest versklavet versklavst versklavt versklavt versklavte versklavte versklavtem versklavten versklavten versklavter versklavtere versklavterem versklavteren versklavterer versklavteres versklavtes versklavtest versklavtest versklavteste versklavtestem versklavtesten versklavtester versklavtestes versklavtet Versklavung Versklavungen verspätet verspiel verspiele verspielen verspielest verspielet verspielst verspielt verspielte verspielten verspieltest verspieltet verstimm verstimme verstimmen verstimmest verstimmet verstimmst verstimmt verstimmte verstimmten verstimmtest verstimmtet verstopfen Verstoß Verstöße verstoßen Verstößen Verstoßes Verstoßs verstrick verstricke verstricken verstrickest verstricket verstrickst verstrickt verstrickte verstrickten verstricktest verstricktet Verstrickung Verstrickungen Versuchung Versuchungen vertreiben Vertreibung Vertreibungen verurteil verurteile verurteilen verurteilest verurteilet verurteilst verurteilt verurteilte verurteilten verurteiltest verurteiltet Verurteilung Verurteilungen Verweigerung Verweigerungen verwelken verwerflich verwerfliche verwerflichem verwerflichen verwerflicher verwerflichere verwerflicherem verwerflicheren verwerflicherer verwerflicheres verwerfliches verwerflichst verwerflichste verwerflichstem verwerflichsten verwerflichster verwerflichstes Verwerfung Verwerfungen verwickel verwickele verwickelen verwickeln verwickelst verwickelt verwickelte verwickelten verwickeltest verwickeltet verwickl verwickle verwirr verwirre verwirren verwirrest verwirret verwirrst verwirrt verwirrte verwirrten verwirrtest verwirrtet Verwirrung Verwirrungen verworren verworrene verworrenem verworrenen verworrener verworrenere verworrenerem verworreneren verworrenerer verworreneres verworrenes verworrenst verworrenste verworrenstem verworrensten verworrenster verworrenstes verworrner verworrnere verworrnerem verworrneren verworrnerer verworrneres verwund verwunde verwunden verwundest verwundet verwundete verwundeten verwundetest verwundetet verwundte verwundten verwundtest verwundtet Verwundung Verwundungen verwüst verwüste verwüsten verwüstest verwüstet verwüstst verwüstt verwüstte verwüstten verwüsttest verwüsttet Verwüstung Verwüstungen verzerr verzerre verzerren verzerrest verzerret verzerrst verzerrt verzerrte verzerrten verzerrtest verzerrtet Verzerrung Verzerrungen Verzicht Verzichte verzichten Verzichten Verzichtes Verzichts verzöger verzögere verzögeren verzögern verzögerst verzögert verzögerte verzögerten verzögertest verzögertet Verzögerung Verzögerungen verzweifel verzweifele verzweifelen verzweifeln verzweifelst verzweifelt verzweifelt verzweifelte verzweifelte verzweifeltem verzweifelten verzweifelten verzweifelter verzweifeltere verzweifelterem verzweifelteren verzweifelterer verzweifelteres verzweifeltes verzweifeltest verzweifeltet verzweifeltst verzweifeltste verzweifeltstem verzweifeltsten verzweifeltster verzweifeltstes verzweifl verzweifle Verzweiflung Verzweiflungen verzwickt verzwickte verzwicktem verzwickten verzwickter verzwicktere verzwickterem verzwickteren verzwickterer verzwickteres verzwicktes verzwicktest verzwickteste verzwicktestem verzwicktesten verzwicktester verzwicktestes volltrunken volltrunkene volltrunkenem volltrunkenen volltrunkener volltrunkenere volltrunkenerem volltrunkeneren volltrunkenerer volltrunkeneres volltrunkenes volltrunkenst volltrunkenste volltrunkenstem volltrunkensten volltrunkenster volltrunkenstes vorhersehbar vorhersehbare vorhersehbarem vorhersehbaren vorhersehbarer vorhersehbarere vorhersehbarerem vorhersehbareren vorhersehbarerer vorhersehbareres vorhersehbares vorhersehbarst vorhersehbarste vorhersehbarstem vorhersehbarsten vorhersehbarster vorhersehbarstes Vorurteil Vorurteile Vorurteilen Vorurteils Vorwand Vorwände Vorwänden Vorwandes Vorwands vorwerfen Vorwurf Vorwürfe Vorwürfen Vorwurfes Vorwurfs vorzeitig vorzeitige vorzeitigem vorzeitigen vorzeitiger vorzeitigere vorzeitigerem vorzeitigeren vorzeitigerer vorzeitigeres vorzeitiges vorzeitigst vorzeitigste vorzeitigstem vorzeitigsten vorzeitigster vorzeitigstes vulgär vulgäre vulgärem vulgären vulgärer vulgärere vulgärerem vulgäreren vulgärerer vulgäreres vulgäres vulgärst vulgärste vulgärstem vulgärsten vulgärster vulgärstes wackel wackele wackelen wackelig wackelige wackeligem wackeligen wackeliger wackeligere wackeligerem wackeligeren wackeligerer wackeligeres wackeliges wackeligst wackeligste wackeligstem wackeligsten wackeligster wackeligstes wackeln wackelst wackelt wackelte wackelten wackeltest wackeltet wackl wackle Wahnsinn wahnsinnig wahnsinnige wahnsinnigem wahnsinnigen wahnsinniger wahnsinnigere wahnsinnigerem wahnsinnigeren wahnsinnigerer wahnsinnigeres wahnsinniges wahnsinnigst wahnsinnigste wahnsinnigstem wahnsinnigsten wahnsinnigster wahnsinnigstes Wahnsinns wankelmütig wankelmütige wankelmütigem wankelmütigen wankelmütiger wanke</t>
  </si>
  <si>
    <t>Workbook Settings 70</t>
  </si>
  <si>
    <t>lmütigere wankelmütigerem wankelmütigeren wankelmütigerer wankelmütigeres wankelmütiges wankelmütigst wankelmütigste wankelmütigstem wankelmütigsten wankelmütigster wankelmütigstes wegfallen weglassen wehklagend wein weine weinen weinest weinet weinst weint weinte weinten weintest weintet welk welke welken welkest welket welkst welkt welkte welkten welktest welktet Wermutstropfen Wermutstropfens wertlos wertlose wertlosem wertlosen wertloser wertlosere wertloserem wertloseren wertloserer wertloseres wertloses wertlosest wertloseste wertlosestem wertlosesten wertlosester wertlosestes Wertlosigkeit Wertverlust Wertverluste Wertverlusten Wertverlustes Wertverlusts wettbewerbswidrig Wichtigtuer Wichtigtuern Wichtigtuers wichtigtun widergelegt widerleg widerlege widerlegen widerlegest widerleget widerlegst widerlegt widerlegte widerlegten widerlegtest widerlegtet widernatürlich widernatürliche widernatürlichem widernatürlichen widernatürlicher widernatürlichere widernatürlicherem widernatürlicheren widernatürlicherer widernatürlicheres widernatürliches Widernatürlichkeit Widernatürlichkeiten widernatürlichst widernatürlichste widernatürlichstem widernatürlichsten widernatürlichster widernatürlichstes Widerruf widerrufen Widerrufs widersinnig widersinnige widersinnigem widersinnigen widersinniger widersinnigere widersinnigerem widersinnigeren widersinnigerer widersinnigeres widersinniges widersinnigst widersinnigste widersinnigstem widersinnigsten widersinnigster widersinnigstes widerspenstig widerspenstige widerspenstigem widerspenstigen widerspenstiger widerspenstigere widerspenstigerem widerspenstigeren widerspenstigerer widerspenstigeres widerspenstiges widerspenstigst widerspenstigste widerspenstigstem widerspenstigsten widerspenstigster widerspenstigstes widersprechen Widerspruch Widersprüche Widersprüchen Widerspruches widersprüchlich widersprüchliche widersprüchlichem widersprüchlichen widersprüchlicher widersprüchlichere widersprüchlicherem widersprüchlicheren widersprüchlicherer widersprüchlicheres widersprüchliches widersprüchlichst widersprüchlichste widersprüchlichstem widersprüchlichsten widersprüchlichster widersprüchlichstes Widerspruchs widerwärtig widerwärtige widerwärtigem widerwärtigen widerwärtiger widerwärtigere widerwärtigerem widerwärtigeren widerwärtigerer widerwärtigeres widerwärtiges widerwärtigst widerwärtigste widerwärtigstem widerwärtigsten widerwärtigster widerwärtigstes widrig widrige widrigem widrigen widriger widrigere widrigerem widrigeren widrigerer widrigeres widriges Widrigkeit Widrigkeiten widrigst widrigste widrigstem widrigsten widrigster widrigstes willkürlich willkürliche willkürlichem willkürlichen willkürlicher willkürlichere willkürlicherem willkürlicheren willkürlicherer willkürlicheres willkürliches willkürlichst willkürlichste willkürlichstem willkürlichsten willkürlichster willkürlichstes wirkungslos wirkungslose wirkungslosem wirkungslosen wirkungsloser wirkungslosere wirkungsloserem wirkungsloseren wirkungsloserer wirkungsloseres wirkungsloses wirkungslosest wirkungsloseste wirkungslosestem wirkungslosesten wirkungslosester wirkungslosestes wirr wirre wirrem wirren wirrer wirrere wirrerem wirreren wirrerer wirreres wirres wirrst wirrste wirrstem wirrsten wirrster wirrstes Wirtschaftskrise Wirtschaftskrisen Wrack Wracks Wunde Wunden würgen Wüste Wüsten Wut wüt wüte wüten wütend wutentbrannt wutentbrannte wutentbranntem wutentbrannten wutentbrannter wutentbranntere wutentbrannterem wutentbrannteren wutentbrannterer wutentbrannteres wutentbranntes wutentbranntst wutentbranntste wutentbranntstem wutentbranntsten wutentbranntster wutentbranntstes wütest wütet wütete wüteten wütetest wütetet wutschäumend wutschäumende wutschäumendem wutschäumenden wutschäumender wutschäumendere wutschäumenderem wutschäumenderen wutschäumenderer wutschäumenderes wutschäumendes wutschäumendst wutschäumendste wutschäumendstem wutschäumendsten wutschäumendster wutschäumendstes wütte wütten wüttest wüttet zahlungsunfähig Zahlungsunfähigkeit Zahlungsunfähigkeiten zappel zappele zappelen zappeln zappelst zappelt zappelte zappelten zappeltest zappeltet zappl zapple zauder zaudere zauderen zaudern zauderst zaudert zauderte zauderten zaudertest zaudertet Zeitverschwendung Zeitverschwendungen zensier zensiere zensieren zensierest zensieret zensierst zensiert zensierte zensierten zensiertest zensiertet Zensur Zensuren zerbrechen zerfressen zerr zerre zerren zerrest zerret zerrissen zerrissene zerrissenem zerrissenen zerrissener zerrissenere zerrissenerem zerrisseneren zerrissenerer zerrisseneres zerrissenes zerrissenst zerrissenste zerrissenstem zerrissensten zerrissenster zerrissenstes zerrst zerrt zerrte zerrten zerrtest zerrtet Zerrung Zerrungen zerschlagen zerschlagene zerschlagenem zerschlagenen zerschlagener zerschlagenere zerschlagenerem zerschlageneren zerschlagenerer zerschlageneres zerschlagenes zerschlagenst zerschlagenste zerschlagenstem zerschlagensten zerschlagenster zerschlagenstes Zerschlagung Zerschlagungen zerschmetter zerschmettere zerschmetteren zerschmettern zerschmetterst zerschmettert zerschmetterte zerschmetterten zerschmettertest zerschmettertet zerschunden zerschundene zerschundenem zerschundenen zerschundener zerschundenere zerschundenerem zerschundeneren zerschundenerer zerschundeneres zerschundenes zerschundenst zerschundenste zerschundenstem zerschundensten zerschundenster zerschundenstes zerschundner zerschundnere zerschundnerem zerschundneren zerschundnerer zerschundneres zersetz zersetze zersetzen zersetzend zersetzest zersetzet zersetzt zersetzte zersetzten zersetztest zersetztet zerstör zerstöre zerstören zerstörerisch zerstörerische zerstörerischem zerstörerischen zerstörerischer zerstörerischere zerstörerischerem zerstörerischeren zerstörerischerer zerstörerischeres zerstörerisches zerstörerischst zerstörerischste zerstörerischstem zerstörerischsten zerstörerischster zerstörerischstes zerstörest zerstöret zerstörst zerstört zerstört zerstör</t>
  </si>
  <si>
    <t>Workbook Settings 71</t>
  </si>
  <si>
    <t xml:space="preserve">te zerstörten zerstörtest zerstörtet Zerstörung Zerstörungen zerstreuen ziellos ziellose ziellosem ziellosen zielloser ziellosere zielloserem zielloseren zielloserer zielloseres zielloses ziellosest zielloseste ziellosestem ziellosesten ziellosester ziellosestes Ziellosigkeit zitter zittere zitteren zittern zitterst zittert zitterte zitterten zittertest zittertet zöger zögere zögeren zögern zögerst zögert zögerte zögerten zögertest zögertet Zoll Zölle Zöllen Zolles Zolln Zolls Zorn zornig zornige zornigem zornigen zorniger zornigere zornigerem zornigeren zornigerer zornigeres zorniges zornigst zornigste zornigstem zornigsten zornigster zornigstes züchtig züchtige züchtigen züchtigest züchtiget züchtigst züchtigt züchtigte züchtigten züchtigtest züchtigtet Zumutung Zumutungen zurückbleiben zurückgeben zurückgegeben zurückgehen zurückgeschickt zurückgeschickt zurückgeschickte zurückgeschicktem zurückgeschickten zurückgeschickter zurückgeschicktere zurückgeschickterem zurückgeschickteren zurückgeschickterer zurückgeschickteres zurückgeschicktes zurückgeschicktst zurückgeschicktste zurückgeschicktstem zurückgeschicktsten zurückgeschicktster zurückgeschicktstes zurückhalten zurückschick zurückschicke zurückschicken zurückschickest zurückschicket zurückschickst zurückschickt zurückschickte zurückschickten zurückschicktest zurückschicktet zusammenbrechen Zusammenbruch Zusammenbrüche Zusammenbrüchen Zusammenbruches Zusammenbruchs zusammenhanglos zusammenhanglose zusammenhanglosem zusammenhanglosen zusammenhangloser zusammenhanglosere zusammenhangloserem zusammenhangloseren zusammenhangloserer zusammenhangloseres zusammenhangloses zusammenhanglosest zusammenhangloseste zusammenhanglosestem zusammenhanglosesten zusammenhanglosester zusammenhanglosestes zusammenrechen zusammenschlagen Zusammenstoß Zusammenstöße zusammenstoßen Zusammenstößen Zusammenstoßes Zusammenstoßs Zwang Zwänge Zwängen Zwanges Zwangs Zwangslage Zwangslagen Zwangsmaßnahmen zwecklos zwecklose zwecklosem zwecklosen zweckloser zwecklosere zweckloserem zweckloseren zweckloserer zweckloseres zweckloses zwecklosest zweckloseste zwecklosestem zwecklosesten zwecklosester zwecklosestes zweideutig zweideutige zweideutigem zweideutigen zweideutiger zweideutigere zweideutigerem zweideutigeren zweideutigerer zweideutigeres zweideutiges zweideutigst zweideutigste zweideutigstem zweideutigsten zweideutigster zweideutigstes Zweifel zweifel zweifele zweifelen zweifelhaft zweifelhafte zweifelhaftem zweifelhaften zweifelhafter zweifelhaftere zweifelhafterem zweifelhafteren zweifelhafterer zweifelhafteres zweifelhaftes zweifelhaftest zweifelhafteste zweifelhaftestem zweifelhaftesten zweifelhaftester zweifelhaftestes zweifeln zweifelst zweifelt zweifelte zweifelten zweifeltest zweifeltet zweifl zweifle zweitklassig zweitklassige zweitklassigem zweitklassigen zweitklassiger zweitklassigere zweitklassigerem zweitklassigeren zweitklassigerer zweitklassigeres zweitklassiges zweitklassigst zweitklassigste zweitklassigstem zweitklassigsten zweitklassigster zweitklassigstes zwiespältig zwiespältige zwiespältigem zwiespältigen zwiespältiger zwiespältigere zwiespältigerem zwiespältigeren zwiespältigerer zwiespältigeres zwiespältiges zwiespältigst zwiespältigste zwiespältigstem zwiespältigsten zwiespältigster zwiespältigstes Zwietracht zwieträchtig zwieträchtige zwieträchtigem zwieträchtigen zwieträchtiger zwieträchtigere zwieträchtigerem zwieträchtigeren zwieträchtigerer zwieträchtigeres zwieträchtiges zwieträchtigst zwieträchtigste zwieträchtigstem zwieträchtigsten zwieträchtigster zwieträchtigstes zwingen▓SentimentWordsInList3░kill▓AddVertexContent░True▓AddWordList░True&lt;/value&gt;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t>
  </si>
  <si>
    <t>Workbook Settings 72</t>
  </si>
  <si>
    <t>&lt;/setting&gt;
    &lt;/GraphMetricUserSettings&gt;
    &lt;AutomateTasksUserSettings&gt;
      &lt;setting name="FolderToAutomate" serializeAs="String"&gt;
        &lt;value /&gt;
      &lt;/setting&gt;
      &lt;setting name="TasksToRun" serializeAs="String"&gt;
        &lt;value&gt;CalculateGraphMetrics,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 /&gt;
      &lt;/setting&gt;
      &lt;setting name="EdgeAlphaSourceColumnName" serializeAs="String"&gt;
        &lt;value&gt;Value&lt;/value&gt;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 /&gt;
      &lt;/setting&gt;
      &lt;setting name="VertexShapeSourceColumnName" serializeAs="String"&gt;
        &lt;value /&gt;
      &lt;/setting&gt;
      &lt;setting name="EdgeStyleSourceColumnName" serializeAs="String"&gt;
        &lt;value /&gt;
      &lt;/setting&gt;
      &lt;setting name="EdgeColorSourceColumnName" serializeAs="String"&gt;
        &lt;value&gt;Value&lt;/value&gt;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9999 1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20 20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50 500 False False&lt;/value&gt;
      &lt;/setting&gt;
      &lt;setting name="VertexXDetails" serializeAs="String"&gt;
        &lt;value&gt;False False 0 0 0 9999 False False&lt;/value&gt;
      &lt;/setting&gt;
      &lt;setting name="EdgeColorDetails" serializeAs="String"&gt;
        &lt;value&gt;False False 0 0 Green 255, 128, 0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&lt;value&gt;Group&lt;/value&gt;
      &lt;/setting&gt;
      &lt;setting name="GroupLabelDetails" serializeAs="String"&gt;
        &lt;value&gt;False&lt;/value&gt;
      &lt;/setting&gt;
    &lt;/AutoFillUserSettings3&gt;
    &lt;LayoutUserSettings&gt;
      &lt;setting name="Layout" serializeAs="String"&gt;
        &lt;value&gt;Grid&lt;/value</t>
  </si>
  <si>
    <t>Workbook Settings 73</t>
  </si>
  <si>
    <t>&gt;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&lt;value&gt;Hide&lt;/value&gt;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Black 86 TopLeft Microsoft Sans Serif, 48pt Microsoft Sans Serif, 7.8pt&lt;/value&gt;
      &lt;/setting&gt;
      &lt;setting name="EdgeAlpha" serializeAs="String"&gt;
        &lt;value&gt;62&lt;/value&gt;
      &lt;/setting&gt;
      &lt;setting name="SelectedVertexColor" serializeAs="String"&gt;
        &lt;value&gt;Red&lt;/value&gt;
      &lt;/setting&gt;
      &lt;setting name="VertexColor" serializeAs="String"&gt;
        &lt;value&gt;Silver&lt;/value&gt;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&lt;value&gt;Silver&lt;/value&gt;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t>
  </si>
  <si>
    <t>Workbook Settings 74</t>
  </si>
  <si>
    <t>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</si>
  <si>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</si>
  <si>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</si>
  <si>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name="AutomatedGraphImageUserSettings"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&lt;AutomatedGraphImageUserSettings&gt;
      &lt;setting name="IncludeFooter" serializeAs="String"&gt;
        &lt;value&gt;True&lt;/value&gt;
      &lt;/setting&gt;
      &lt;setting name="ImageSizePx" serializeAs="String"&gt;
        &lt;value&gt;4096, 3072&lt;/value&gt;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name="FooterText" serializeAs="String"&gt;
        &lt;value&gt;Social network graph of Wikipedia disussions visualized with NodeXL Pro (smrfoundation.org)&lt;/value&gt;
      &lt;/setting&gt;
      &lt;setting name="ImageFormat" serializeAs="String"&gt;
        &lt;value&gt;Png&lt;/value&gt;
      &lt;/setting&gt;
    &lt;/AutomatedGraphImageUserSettings&gt;
    &lt;GraphImageUserSettings2&gt;
      &lt;setting name="ImageSize" serializeAs="String"&gt;
        &lt;value&gt;600, 400&lt;/value&gt;
      &lt;/setting&gt;
      &lt;setting name="UseControlSize" serializeAs="String"&gt;
        &lt;value&gt;True&lt;/value&gt;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&lt;value&gt;False&lt;/value&gt;
      &lt;/setting&gt;
      &lt;setting name="IncludeFooter" serializeAs="String"&gt;
        &lt;value&gt;True&lt;/value&gt;
      &lt;/setting&gt;
      &lt;setting name="FooterText" serializeAs="String"&gt;
        &lt;value /&gt;
      &lt;/setting&gt;
    &lt;/GraphImageUserSettings2&gt;
    &lt;LayoutUserSettings&gt;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&lt;value&gt;False&lt;/value&gt;
      &lt;/setting&gt;
      &lt;setting name="LayoutStyle" serializeAs="String"&gt;
        &lt;value&gt;UseGroups&lt;/value&gt;
      &lt;/setting&gt;
      &lt;setting name="GroupRectanglePenWidth" serializeAs="String"&gt;</t>
  </si>
  <si>
    <t xml:space="preserve">
        &lt;value&gt;1&lt;/value&gt;
      &lt;/setting&gt;
      &lt;setting name="Margin" serializeAs="String"&gt;
        &lt;value&gt;6&lt;/value&gt;
      &lt;/setting&gt;
      &lt;setting name="Layout" serializeAs="String"&gt;
        &lt;value&gt;FruchtermanReingold&lt;/value&gt;
      &lt;/setting&gt;
    &lt;/LayoutUserSettings&gt;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&lt;value&gt;CalculateSentiment░True▓TextColumnIsOnEdgeWorksheet░True▓TextColumnName░Edit Comment▓CountByGroup░True▓SkipSingleTerms░True▓WordsToSkip░0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t>
  </si>
  <si>
    <t>Autofill Workbook Results</t>
  </si>
  <si>
    <t>Graph History</t>
  </si>
  <si>
    <t>Relationship</t>
  </si>
  <si>
    <t>Edge Weight</t>
  </si>
  <si>
    <t>Edge Type</t>
  </si>
  <si>
    <t>Edit Comment</t>
  </si>
  <si>
    <t>Edit Size</t>
  </si>
  <si>
    <t>EdJohnston</t>
  </si>
  <si>
    <t>Saramcgo</t>
  </si>
  <si>
    <t>Dpm64</t>
  </si>
  <si>
    <t>HagermanBot</t>
  </si>
  <si>
    <t>222.155.173.208</t>
  </si>
  <si>
    <t>Spur</t>
  </si>
  <si>
    <t>Jdlasica</t>
  </si>
  <si>
    <t>Fish and karate</t>
  </si>
  <si>
    <t>Wakeyjamie</t>
  </si>
  <si>
    <t>Finin</t>
  </si>
  <si>
    <t>MichaelGray</t>
  </si>
  <si>
    <t>71.232.227.153</t>
  </si>
  <si>
    <t>SineBot</t>
  </si>
  <si>
    <t>Dpeck0404</t>
  </si>
  <si>
    <t>Evansdave</t>
  </si>
  <si>
    <t>24.91.192.6</t>
  </si>
  <si>
    <t>Sd ca</t>
  </si>
  <si>
    <t>Chrishambly</t>
  </si>
  <si>
    <t>Mystalic</t>
  </si>
  <si>
    <t>Gary</t>
  </si>
  <si>
    <t>76.174.197.152</t>
  </si>
  <si>
    <t>Spimeco</t>
  </si>
  <si>
    <t>Unstructured</t>
  </si>
  <si>
    <t>JohnScottDixon</t>
  </si>
  <si>
    <t>85.147.221.156</t>
  </si>
  <si>
    <t>Flowanda</t>
  </si>
  <si>
    <t>69.126.178.19</t>
  </si>
  <si>
    <t>Ms2ger</t>
  </si>
  <si>
    <t>Tecoates</t>
  </si>
  <si>
    <t>Nabeth</t>
  </si>
  <si>
    <t>Armin B. Wagner~enwiki</t>
  </si>
  <si>
    <t>Garyedgar</t>
  </si>
  <si>
    <t>Sabrina111</t>
  </si>
  <si>
    <t>Jonmrich</t>
  </si>
  <si>
    <t>THF</t>
  </si>
  <si>
    <t>Amordi</t>
  </si>
  <si>
    <t>Funandtrvl</t>
  </si>
  <si>
    <t>Sara-rockworth</t>
  </si>
  <si>
    <t>JBW</t>
  </si>
  <si>
    <t>A.Ward</t>
  </si>
  <si>
    <t>Rdjfraser</t>
  </si>
  <si>
    <t>SmackBot</t>
  </si>
  <si>
    <t>Psigrist</t>
  </si>
  <si>
    <t>Brian.Rainbow</t>
  </si>
  <si>
    <t>New World Tech Girl</t>
  </si>
  <si>
    <t>Austenten</t>
  </si>
  <si>
    <t>Elinruby</t>
  </si>
  <si>
    <t>Uberveritas</t>
  </si>
  <si>
    <t>Notreallydavid</t>
  </si>
  <si>
    <t>Piotrus</t>
  </si>
  <si>
    <t>Abdull</t>
  </si>
  <si>
    <t>Kencf0618</t>
  </si>
  <si>
    <t>69.79.116.140</t>
  </si>
  <si>
    <t>CommonsNotificationBot</t>
  </si>
  <si>
    <t>119.154.70.165</t>
  </si>
  <si>
    <t>Ekowus</t>
  </si>
  <si>
    <t>Tom Morris</t>
  </si>
  <si>
    <t>Rachelcgen</t>
  </si>
  <si>
    <t>Allethrin</t>
  </si>
  <si>
    <t>Debresser</t>
  </si>
  <si>
    <t>Groupuscule</t>
  </si>
  <si>
    <t>Alan Liefting</t>
  </si>
  <si>
    <t>Bonadea</t>
  </si>
  <si>
    <t>Linds e m</t>
  </si>
  <si>
    <t>Davefilms</t>
  </si>
  <si>
    <t>ErickS-NJITWILL</t>
  </si>
  <si>
    <t>JET theUFO</t>
  </si>
  <si>
    <t>Marsha49</t>
  </si>
  <si>
    <t>Briancarter73</t>
  </si>
  <si>
    <t>TwinsMetsFan</t>
  </si>
  <si>
    <t>68.123.236.177</t>
  </si>
  <si>
    <t>Jenks27</t>
  </si>
  <si>
    <t>Zalunardo8</t>
  </si>
  <si>
    <t>Geniac</t>
  </si>
  <si>
    <t>146.141.1.92</t>
  </si>
  <si>
    <t>Jduden</t>
  </si>
  <si>
    <t>Trivialist</t>
  </si>
  <si>
    <t>210.23.25.13</t>
  </si>
  <si>
    <t>Clhenderson99</t>
  </si>
  <si>
    <t>5.150.102.31</t>
  </si>
  <si>
    <t>ElKevbo</t>
  </si>
  <si>
    <t>92.24.201.188</t>
  </si>
  <si>
    <t>70.195.192.68</t>
  </si>
  <si>
    <t>YpnBot</t>
  </si>
  <si>
    <t>Stringybark</t>
  </si>
  <si>
    <t>Pregxi</t>
  </si>
  <si>
    <t>Morganglick</t>
  </si>
  <si>
    <t>Geekpie</t>
  </si>
  <si>
    <t>2604:2000:107E:407E:752E:3268:9074:E06</t>
  </si>
  <si>
    <t>180.215.137.233</t>
  </si>
  <si>
    <t>Lihaas</t>
  </si>
  <si>
    <t>Akmuslimeen</t>
  </si>
  <si>
    <t>John Broughton</t>
  </si>
  <si>
    <t>OwenBlacker</t>
  </si>
  <si>
    <t>117.201.70.18</t>
  </si>
  <si>
    <t>EChastain</t>
  </si>
  <si>
    <t>122.172.32.201</t>
  </si>
  <si>
    <t>80.44.106.42</t>
  </si>
  <si>
    <t>80.44.105.37</t>
  </si>
  <si>
    <t>General Ization</t>
  </si>
  <si>
    <t>78.150.48.114</t>
  </si>
  <si>
    <t>Fixuture</t>
  </si>
  <si>
    <t>Fayenatic london</t>
  </si>
  <si>
    <t>Valereee</t>
  </si>
  <si>
    <t>71.104.87.104</t>
  </si>
  <si>
    <t>Coin945</t>
  </si>
  <si>
    <t>104.172.111.184</t>
  </si>
  <si>
    <t>Tinaalimaa</t>
  </si>
  <si>
    <t>109.145.180.55</t>
  </si>
  <si>
    <t>DanielPenfield</t>
  </si>
  <si>
    <t>74.62.206.151</t>
  </si>
  <si>
    <t>Knhende2</t>
  </si>
  <si>
    <t>Jnunez96</t>
  </si>
  <si>
    <t>Eevans11</t>
  </si>
  <si>
    <t>LoeAsh</t>
  </si>
  <si>
    <t>78.171.130.160</t>
  </si>
  <si>
    <t>Jagrif02</t>
  </si>
  <si>
    <t>Sdcox004</t>
  </si>
  <si>
    <t>Eparedes97</t>
  </si>
  <si>
    <t>Danielleee g</t>
  </si>
  <si>
    <t>Hoffma51</t>
  </si>
  <si>
    <t>Yahya Abdal-Aziz</t>
  </si>
  <si>
    <t>Adam (Wiki Ed)</t>
  </si>
  <si>
    <t>77.234.44.145</t>
  </si>
  <si>
    <t>Prof.bgreg</t>
  </si>
  <si>
    <t>Hordaland</t>
  </si>
  <si>
    <t>209.51.93.165</t>
  </si>
  <si>
    <t>Kvng</t>
  </si>
  <si>
    <t>Kander9</t>
  </si>
  <si>
    <t>InternetArchiveBot</t>
  </si>
  <si>
    <t>Grlucas</t>
  </si>
  <si>
    <t>Sheldond51</t>
  </si>
  <si>
    <t>Saguaromelee</t>
  </si>
  <si>
    <t>199.216.220.2</t>
  </si>
  <si>
    <t>Ugion</t>
  </si>
  <si>
    <t>184.100.136.167</t>
  </si>
  <si>
    <t>Clepsydrae</t>
  </si>
  <si>
    <t>Wrixan</t>
  </si>
  <si>
    <t>Taylor.claytonn</t>
  </si>
  <si>
    <t>Ayc8110</t>
  </si>
  <si>
    <t>Christopher.R.Phillips</t>
  </si>
  <si>
    <t>Ivydellis</t>
  </si>
  <si>
    <t>Kamryngood</t>
  </si>
  <si>
    <t>Addisonronk</t>
  </si>
  <si>
    <t>Drkill</t>
  </si>
  <si>
    <t>Kaitlin.hurley</t>
  </si>
  <si>
    <t>Jtopf</t>
  </si>
  <si>
    <t>Kayleyrushin</t>
  </si>
  <si>
    <t>Romhilde</t>
  </si>
  <si>
    <t>Corriebertus</t>
  </si>
  <si>
    <t>Hannahnorred</t>
  </si>
  <si>
    <t>Chaheel Riens</t>
  </si>
  <si>
    <t>Eabenoit</t>
  </si>
  <si>
    <t>148.253.179.58</t>
  </si>
  <si>
    <t>RHcosm</t>
  </si>
  <si>
    <t>Kmcdavi</t>
  </si>
  <si>
    <t>Kseruntine</t>
  </si>
  <si>
    <t>Professorcravens</t>
  </si>
  <si>
    <t>SoMeGuRu</t>
  </si>
  <si>
    <t>Spintendo</t>
  </si>
  <si>
    <t>Psaltele</t>
  </si>
  <si>
    <t>Masonbeck17</t>
  </si>
  <si>
    <t>Jmiragha</t>
  </si>
  <si>
    <t>Kyaw.tony</t>
  </si>
  <si>
    <t>Renamed user 923716947x</t>
  </si>
  <si>
    <t>Jarble</t>
  </si>
  <si>
    <t>Tomeijam</t>
  </si>
  <si>
    <t>Shenshi0603</t>
  </si>
  <si>
    <t>Ishumemon</t>
  </si>
  <si>
    <t>2601:188:180:1481:65F5:930C:B0B2:CD63</t>
  </si>
  <si>
    <t>Alexisgoldye</t>
  </si>
  <si>
    <t>KateKeWu</t>
  </si>
  <si>
    <t>FULBERT</t>
  </si>
  <si>
    <t>Benjamin youngberg</t>
  </si>
  <si>
    <t>Sam Sailor</t>
  </si>
  <si>
    <t>Pcprice28</t>
  </si>
  <si>
    <t>SLS03</t>
  </si>
  <si>
    <t>Amsberry37</t>
  </si>
  <si>
    <t>Ahuet2019</t>
  </si>
  <si>
    <t>Avimanyu786</t>
  </si>
  <si>
    <t>Mensk123</t>
  </si>
  <si>
    <t>Patriciagardener</t>
  </si>
  <si>
    <t>GermanJoe</t>
  </si>
  <si>
    <t>Lowercase sigmabot III</t>
  </si>
  <si>
    <t>Grayfell</t>
  </si>
  <si>
    <t>Sdkb</t>
  </si>
  <si>
    <t>Steel1943</t>
  </si>
  <si>
    <t>Zikhundla125</t>
  </si>
  <si>
    <t>216.165.95.184</t>
  </si>
  <si>
    <t>Jaobar</t>
  </si>
  <si>
    <t>2001:818:E65B:5000:F17A:261D:71BE:622F</t>
  </si>
  <si>
    <t>Kuru</t>
  </si>
  <si>
    <t>Pragmatic2020</t>
  </si>
  <si>
    <t>Acforlando</t>
  </si>
  <si>
    <t>InaKamenova</t>
  </si>
  <si>
    <t>Aaishwar</t>
  </si>
  <si>
    <t>Ninatravassos</t>
  </si>
  <si>
    <t>Keneeso</t>
  </si>
  <si>
    <t>Kiatdd</t>
  </si>
  <si>
    <t>Daleylife</t>
  </si>
  <si>
    <t>Buffaboy</t>
  </si>
  <si>
    <t>Xyxyzyz</t>
  </si>
  <si>
    <t>Nep</t>
  </si>
  <si>
    <t>Mmeiser</t>
  </si>
  <si>
    <t>User-User</t>
  </si>
  <si>
    <t>Discussion</t>
  </si>
  <si>
    <t>Social Media': A marketing buzzword and a neologism (WP:NEO)</t>
  </si>
  <si>
    <t>/* 'Social Media': A marketing buzzword and a neologism (WP:NEO) */</t>
  </si>
  <si>
    <t>/* [[User:Dpm64]]'s improvement, and this article's adventures in the blogs */</t>
  </si>
  <si>
    <t>/* [[User:Dpm64]]'s improvement, and this article's adventures in the blogs */ Comment on WP's blog policy</t>
  </si>
  <si>
    <t>[[Special:Contributions/222.155.173.208|222.155.173.208]] didn't sign: "Miniclip citations"</t>
  </si>
  <si>
    <t>/* Miniclip citations */</t>
  </si>
  <si>
    <t>Miniclip citations</t>
  </si>
  <si>
    <t>Buzz word' Consideration</t>
  </si>
  <si>
    <t>A weak article that lacks reliable sources</t>
  </si>
  <si>
    <t>A valid term that describes a new phenomenon</t>
  </si>
  <si>
    <t>old AFD</t>
  </si>
  <si>
    <t>/* [[OneWorldTV */</t>
  </si>
  <si>
    <t>/* [[OneWorldTV]] */ OneWorldTV lacks general recognition, so it can't be considered a prominent example of social media</t>
  </si>
  <si>
    <t>/* External links */</t>
  </si>
  <si>
    <t>/* External links */ Add content, not links</t>
  </si>
  <si>
    <t>/* Comment by User:Dpeck0404 */ Yes, please, more sources</t>
  </si>
  <si>
    <t>Adding an expert opinion, in true social media fashion</t>
  </si>
  <si>
    <t>Dating comment by [[User:71.232.227.153|71.232.227.153]] - "Adding an expert opinion, in true social media fashion"</t>
  </si>
  <si>
    <t>/* Comment by User:Dpeck0404 */ Not convinced. What do others think?</t>
  </si>
  <si>
    <t>/* Comment by User:Dpeck0404 */</t>
  </si>
  <si>
    <t>/* Comment by User:Dpeck0404 */ Thanks for the quotations</t>
  </si>
  <si>
    <t>Moving some comments into chronological order</t>
  </si>
  <si>
    <t>Added my two cents to gauge consensus on where to go with this WP entry.</t>
  </si>
  <si>
    <t>linking to a short and accurate definition</t>
  </si>
  <si>
    <t>Affirming definition of Kevin Roberts</t>
  </si>
  <si>
    <t>/* Defining Social Media */</t>
  </si>
  <si>
    <t>Apologies if I've not discussed in correct format, I'm not an editor here.</t>
  </si>
  <si>
    <t>cleaning up</t>
  </si>
  <si>
    <t>reasons why current summary and citations should be removed and reverted to previous version</t>
  </si>
  <si>
    <t>edit comment for tone</t>
  </si>
  <si>
    <t>Replied to Mystalic's thoughts on definition</t>
  </si>
  <si>
    <t>Signing comment by [[User:Mystalic|Mystalic]] - ""</t>
  </si>
  <si>
    <t>/* Proposal for Definition/new first paragraph for Social Media */</t>
  </si>
  <si>
    <t>/* Redefining Social Media */</t>
  </si>
  <si>
    <t>/* New Content to Consider */ new section</t>
  </si>
  <si>
    <t>/* New Content to Consider */</t>
  </si>
  <si>
    <t>Signing comment by [[Special:Contributions/85.147.221.156|85.147.221.156]] - ""</t>
  </si>
  <si>
    <t>/* Social media is a buzz but also a change in media */</t>
  </si>
  <si>
    <t>/* Sources not meeting WP:RS */ new section</t>
  </si>
  <si>
    <t>Untag (wp dead)</t>
  </si>
  <si>
    <t>/* Sources not meeting WP:RS */</t>
  </si>
  <si>
    <t>/* List of Social media application */</t>
  </si>
  <si>
    <t>/* It's not that hard to define this term */</t>
  </si>
  <si>
    <t>/* List of Social media applications */</t>
  </si>
  <si>
    <t>/* Definition proposal */ new section</t>
  </si>
  <si>
    <t>Signing comment by [[User:Sabrina111|Sabrina111]] - "/* Definition proposal */ new section"</t>
  </si>
  <si>
    <t>/* Business use */ new section</t>
  </si>
  <si>
    <t>/* Business use */ comment on discussion topic</t>
  </si>
  <si>
    <t>/* Addition of  Section "Social Media Use in Business" */ responded to request-edit</t>
  </si>
  <si>
    <t>/* Social TV seen as emerging market by CES 2010  */ new section</t>
  </si>
  <si>
    <t>Signing comment by [[User:Amordi|Amordi]] - "/* Social TV seen as emerging market by CES 2010  */ new section"</t>
  </si>
  <si>
    <t>/* Addition of  Section "Social Media Use in Business"  */ new section</t>
  </si>
  <si>
    <t>/* Addition of  Section "Social Media Use in Business" */</t>
  </si>
  <si>
    <t>wp tags</t>
  </si>
  <si>
    <t>Another editor removed edits without discussion for reasons that don't make sense to me.</t>
  </si>
  <si>
    <t>/* Removal of Edits Without Discussion Claiming Poor Source? (PRJournal.org and European Journal on Social Pyschology) */</t>
  </si>
  <si>
    <t>/* Removal of Edits Without Discussion Claiming Poor Source? */  Removal does not seem justified</t>
  </si>
  <si>
    <t>/* Definition proposal */</t>
  </si>
  <si>
    <t>Signing comment by [[User:Rdjfraser|Rdjfraser]] - ""</t>
  </si>
  <si>
    <t>Subst: {{unsigned}}  (&amp; regularise templates)</t>
  </si>
  <si>
    <t>/* Definition proposal */ Adding second source for definition</t>
  </si>
  <si>
    <t>/* Keeping Examples of Tools Up to Date */</t>
  </si>
  <si>
    <t>Signing comment by [[User:Brian.Rainbow|Brian.Rainbow]] - "/* Keeping Examples of Tools Up to Date */"</t>
  </si>
  <si>
    <t>/* A weak article that lacks reliable sources */</t>
  </si>
  <si>
    <t>/* Maintaining a depth in this discussion of social media */</t>
  </si>
  <si>
    <t>/* Wiki Project classification */ new section</t>
  </si>
  <si>
    <t>/* User:Dpm64's improvement, and this article's adventures in the blogs */ added comment</t>
  </si>
  <si>
    <t>Signing comment by [[User:Elinruby|Elinruby]] - "/* User:Dpm64's improvement, and this article's adventures in the blogs */ added comment"</t>
  </si>
  <si>
    <t>/* Dubious */ new section</t>
  </si>
  <si>
    <t>/* Dubious */ Self-reference  &amp; social media.</t>
  </si>
  <si>
    <t>Notification of possible deletion of File:SocialMediaVennDiagram.jpg (Version [[User:CommonsNotificationBot/changelog|r82]])</t>
  </si>
  <si>
    <t>/* NIP by Dr Hassan Anjum Shahid */ new section</t>
  </si>
  <si>
    <t>Signing comment by [[Special:Contributions/119.154.70.165|119.154.70.165]] - "/* NIP by Dr Hassan Anjum Shahid */ new section"</t>
  </si>
  <si>
    <t>/* NIP by Dr Hassan Anjum Shahid */ removing irrelevant advert</t>
  </si>
  <si>
    <t>/* A proposal to fix buzzword bingo land */ new section</t>
  </si>
  <si>
    <t>/* A proposal to fix buzzword bingo land */ response</t>
  </si>
  <si>
    <t>/* A proposal to fix buzzword bingo land */</t>
  </si>
  <si>
    <t>/* A proposal to fix buzzword bingo land */ Agree.</t>
  </si>
  <si>
    <t>Notification of possible deletion of [[File:Social Web Share Buttons.png]] ([[User_talk:ErrantX|feedback]], Version [[User:CommonsNotificationBot/changelog|r97]])</t>
  </si>
  <si>
    <t>should social media loneliness get its own article?</t>
  </si>
  <si>
    <t>Signing comment by [[User:Groupuscule|Groupuscule]] - "should social media loneliness get its own article?"</t>
  </si>
  <si>
    <t>/* Notable influencers section may be biased? */ new section</t>
  </si>
  <si>
    <t>archiving. left all 2012 stuff.</t>
  </si>
  <si>
    <t>/* Notable influencers section may be biased? */ cmt</t>
  </si>
  <si>
    <t>/* Notable influencers section may be biased? */</t>
  </si>
  <si>
    <t>/* Inaccuracies/poor writing in the Mobile Social Media section */ new section</t>
  </si>
  <si>
    <t>/* Inaccuracies/poor writing in the Mobile Social Media section */</t>
  </si>
  <si>
    <t>Signing comment by [[User:Davefilms|Davefilms]] - "/* Inaccuracies/poor writing in the Mobile Social Media section */"</t>
  </si>
  <si>
    <t>/* Classification of Social Media */</t>
  </si>
  <si>
    <t>Signing comment by [[User:ErickS-NJITWILL|ErickS-NJITWILL]] - "/* Classification of Social Media */"</t>
  </si>
  <si>
    <t>/* Notes */</t>
  </si>
  <si>
    <t>/* Proposed Changes */</t>
  </si>
  <si>
    <t>correcting value of {{{term}}} per [[Template:WAP assignment/doc]] using [[Project:AWB|AWB]]</t>
  </si>
  <si>
    <t>Reverted [[WP:AGF|good faith]] edits by [[Special:Contributions/68.123.236.177|68.123.236.177]] ([[User talk:68.123.236.177|talk]]): Not a forum. ([[WP:TW|TW]])</t>
  </si>
  <si>
    <t>/* Inaccuracies/poor writing in the Mobile Social Media section */ trimmed long line to eliminate horizontal scrolling</t>
  </si>
  <si>
    <t>/* south african liberalism */ new section</t>
  </si>
  <si>
    <t>Reverted 1 edit by [[Special:Contributions/146.141.1.92|146.141.1.92]] ([[User talk:146.141.1.92|talk]]): [[WP:NOTAFORUM]]. ([[WP:TW|TW]])</t>
  </si>
  <si>
    <t>/* Reason for edits */ new section</t>
  </si>
  <si>
    <t>added phishing block</t>
  </si>
  <si>
    <t>/* phishing link in the footer */</t>
  </si>
  <si>
    <t>Reverted 3 edits by [[Special:Contributions/210.23.25.13|210.23.25.13]] ([[User talk:210.23.25.13|talk]]). ([[WP:TW|TW]])</t>
  </si>
  <si>
    <t>/* Adding infomation on Privacy and Employers */ new section</t>
  </si>
  <si>
    <t>/* Adding infomation on Privacy and Employers */</t>
  </si>
  <si>
    <t>Revert to revision 572669245 dated 2013-09-12 20:38:36 by Clhenderson99 using [[:en:Wikipedia:Tools/Navigation_popups|popups]]</t>
  </si>
  <si>
    <t>Reverted 1 edit by [[Special:Contributions/92.24.201.188|92.24.201.188]] ([[User talk:92.24.201.188|talk]]) to last revision by ElKevbo. ([[WP:TW|TW]])</t>
  </si>
  <si>
    <t>Signing comment by [[Special:Contributions/70.195.192.68|70.195.192.68]] - ""</t>
  </si>
  <si>
    <t>added {{[[Template:Vital article|Vital article]]}}</t>
  </si>
  <si>
    <t>/* Are moderated web forums and groups part of social media? */ new section</t>
  </si>
  <si>
    <t>/* Links */ request to delete</t>
  </si>
  <si>
    <t>/* Links */</t>
  </si>
  <si>
    <t>Signing comment by [[User:Geekpie|Geekpie]] - ""</t>
  </si>
  <si>
    <t>/* Social media definition */ added new post about including names in paragraph one of the definition.</t>
  </si>
  <si>
    <t>Signing comment by [[Special:Contributions/2604:2000:107E:407E:752E:3268:9074:E06|2604:2000:107E:407E:752E:3268:9074:E06]] - "/* Social media definition */ added new post about including names in paragraph one of the definition."</t>
  </si>
  <si>
    <t>/* nitin gadgare ka bayan */ new section</t>
  </si>
  <si>
    <t>Signing comment by [[Special:Contributions/180.215.137.233|180.215.137.233]] - ""</t>
  </si>
  <si>
    <t>/* Links */ new section</t>
  </si>
  <si>
    <t>Reverted to revision 604597234 by [[Special:Contributions/SineBot|SineBot]] ([[User talk:SineBot|talk]]): Rm unrelated commentary in (possibly) Hindi. ([[WP:TW|TW]])</t>
  </si>
  <si>
    <t>/* Ram Dev  */ new section</t>
  </si>
  <si>
    <t>Signing comment by [[User:Akmuslimeen|Akmuslimeen]] - "/* Ram Dev  */ new section"</t>
  </si>
  <si>
    <t>/* top */ Now "C" class</t>
  </si>
  <si>
    <t>Moved [[Template:Course assignment]] from article space</t>
  </si>
  <si>
    <t>/* Ram Dev */</t>
  </si>
  <si>
    <t>wproject</t>
  </si>
  <si>
    <t>/* Social media definition */</t>
  </si>
  <si>
    <t>/* Social media definition = */</t>
  </si>
  <si>
    <t>/*  Limits of  Free Speech - Not All Charlie Now? */ new section</t>
  </si>
  <si>
    <t>Signing comment by [[Special:Contributions/80.44.106.42|80.44.106.42]] - "/*  Limits of  Free Speech - Not All Charlie Now? */ new section"</t>
  </si>
  <si>
    <t>/* Social Media &amp; Loneliness */</t>
  </si>
  <si>
    <t>Signing comment by [[Special:Contributions/80.44.105.37|80.44.105.37]] - "/* Social Media &amp; Loneliness */"</t>
  </si>
  <si>
    <t>/* Limits of  Free Speech - Not All Charlie Now? */ rm, no obvious relevance to this article.  [[WP:NOTFORUM]]</t>
  </si>
  <si>
    <t>Assessment: +Internet culture: importance=Top, class=C ([[User:Kephir/gadgets/rater|assisted]])</t>
  </si>
  <si>
    <t>/* On October 2, 2013, the most common hashtag throughout the country was “#governmentshutdown,” */ reply</t>
  </si>
  <si>
    <t>/* Undue weight */ (passing the buck)</t>
  </si>
  <si>
    <t>/* Undue weight */ thx!</t>
  </si>
  <si>
    <t>/* Undue weight */ new section</t>
  </si>
  <si>
    <t>Just commenting on the inappropriate image at the top of the article, which should be updated.</t>
  </si>
  <si>
    <t>/* Proposed Changes */ re (and moved comment to the right place)</t>
  </si>
  <si>
    <t>/* wikipedia assignment: social media trustworthy */ new section</t>
  </si>
  <si>
    <t>Signing comment by [[Special:Contributions/104.172.111.184|104.172.111.184]] - "/* wikipedia assignment: social media trustworthy */ new section"</t>
  </si>
  <si>
    <t>/* Dopamine levels affected by social media  */ new section</t>
  </si>
  <si>
    <t>/* First use of term */ new section</t>
  </si>
  <si>
    <t>assess for [[WP:WikiProject Marketing &amp; Advertising]]</t>
  </si>
  <si>
    <t>oops</t>
  </si>
  <si>
    <t>Signing comment by [[Special:Contributions/74.62.206.151|74.62.206.151]] - ""</t>
  </si>
  <si>
    <t>/* History Section */ new section</t>
  </si>
  <si>
    <t>Signing comment by [[User:Knhende2|Knhende2]] - "/* History Section */ new section"</t>
  </si>
  <si>
    <t>Update [[Wikipedia:Wiki_Ed/Canisius_College/EDU122_(Spring_2016)|EDU122]] assignment details</t>
  </si>
  <si>
    <t>/* Social Media as a Alternate Reality */ new section</t>
  </si>
  <si>
    <t>/* Social Media as a Alternate Reality */</t>
  </si>
  <si>
    <t>/* Social Media as an Alternate Reality */ reply</t>
  </si>
  <si>
    <t>Update [[Wikipedia:Wiki_Ed/Salem_State_University/Media_Literacy_(Summer_2016)|Media Literacy]] assignment details</t>
  </si>
  <si>
    <t>/* Concentration */ new section</t>
  </si>
  <si>
    <t>Signing comment by [[Special:Contributions/78.171.130.160|78.171.130.160]] - "/* Concentration */ new section"</t>
  </si>
  <si>
    <t>Update [[Wikipedia:Wiki_Ed/Univ/Writing_in_Women's_and_Gender_Studies_(F)|Writing in Women's and Gender Studies]] assignment details</t>
  </si>
  <si>
    <t>Added a possible major contribution</t>
  </si>
  <si>
    <t>added sources</t>
  </si>
  <si>
    <t>what I'm changing</t>
  </si>
  <si>
    <t>formatting</t>
  </si>
  <si>
    <t>Signing comment by [[User:Hoffma51|Hoffma51]] - ""</t>
  </si>
  <si>
    <t>/* Updating definition */ - split out a section "Could be easier to understand"</t>
  </si>
  <si>
    <t>/* Could be easier to understand (was "Privacy") */ add a note.</t>
  </si>
  <si>
    <t>suggestion for editting</t>
  </si>
  <si>
    <t>/* "Privacy") */</t>
  </si>
  <si>
    <t>''Comment to Danielleee g'''</t>
  </si>
  <si>
    <t>Logged in to link comment to account</t>
  </si>
  <si>
    <t>/* Addition to Negative Effects */ added {reflist}</t>
  </si>
  <si>
    <t>use reflist-talk instead</t>
  </si>
  <si>
    <t>/* Higher resolution of the top image? */ new section</t>
  </si>
  <si>
    <t>Reliability of article published by David Publishing</t>
  </si>
  <si>
    <t>/* Why this wikipedia is work for my Argument Essay? */ new section</t>
  </si>
  <si>
    <t>Signing comment by [[Special:Contributions/209.51.93.165|209.51.93.165]] - "/* Why this wikipedia is work for my Argument Essay? */ new section"</t>
  </si>
  <si>
    <t>Assessment: Computing: importance=Mid; Internet: importance=High ([[User:Kephir/gadgets/rater|assisted]])</t>
  </si>
  <si>
    <t>/* User Talk: kander9 */ new section</t>
  </si>
  <si>
    <t>/* User Talk: kander9 */</t>
  </si>
  <si>
    <t>Notification of altered sources needing review #IABot (v1.4beta) ([[User:Josve05a|Josve05a]])</t>
  </si>
  <si>
    <t>Update [[Wikipedia:Wiki_Ed/Middle_Georgia_State_University/New_Media_(Fall_2017)|New Media]] assignment details</t>
  </si>
  <si>
    <t>Update [[Wikipedia:Wiki_Ed/Cornell_University/BIOG3500_Applied_Science_Communication_(Fall_2017)|BIOG3500 Applied Science Communication]] assignment details</t>
  </si>
  <si>
    <t>Reverted 1 edit by [[Special:Contributions/199.216.220.2|199.216.220.2]] ([[User talk:199.216.220.2|talk]]) to last revision by Sheldond51. ([[WP:TW|TW]])</t>
  </si>
  <si>
    <t>/* External links modified */</t>
  </si>
  <si>
    <t>Signing comment by [[Special:Contributions/184.100.136.167|184.100.136.167]] - "/* External links modified */"</t>
  </si>
  <si>
    <t>Notification of altered sources needing review #IABot (v1.6.2) ([[User:Balon Greyjoy|Balon Greyjoy]])</t>
  </si>
  <si>
    <t>/* History Section */</t>
  </si>
  <si>
    <t>simple statement of intent to start working on this article.</t>
  </si>
  <si>
    <t>/* Article Updates */</t>
  </si>
  <si>
    <t>/* Errant and wanton use of the "does not cite any sources" tag */</t>
  </si>
  <si>
    <t>Update [[Wikipedia:Wiki_Ed/University_of_Maryland/Digital_Rhetorics_(Spring_2018)|Digital Rhetorics]] assignment details</t>
  </si>
  <si>
    <t>Update [[Wikipedia:Wiki_Ed/Tulsa_Community_College/English_1213,_Section_621_(Spring_2018)|English 1213, Section 621]] assignment details</t>
  </si>
  <si>
    <t>/* Evaluation of the article */ new section</t>
  </si>
  <si>
    <t>Update [[Wikipedia:Wiki_Ed/Tulsa_Community_College/English_1213,_Section_642_(Spring_2018)|English 1213, Section 642]] assignment details</t>
  </si>
  <si>
    <t>/* Internet usage effects */</t>
  </si>
  <si>
    <t>I asked a question and left a note.</t>
  </si>
  <si>
    <t>Dating comment by [[User:Kaitlin.hurley|Kaitlin.hurley]] - "I asked a question and left a note."</t>
  </si>
  <si>
    <t>Signing comment by [[User:Jtopf|Jtopf]] - "/* Social media definition */"</t>
  </si>
  <si>
    <t>/* Evaluation of the article */</t>
  </si>
  <si>
    <t>/* Social Media &amp; Loneliness */ expressed agreement</t>
  </si>
  <si>
    <t>/* Major reorganization */ new section</t>
  </si>
  <si>
    <t>/* Merging 'social networking service' and 'social media' */</t>
  </si>
  <si>
    <t>/* Merging 'social networking service' and 'social media' */ Responded with clarification on earlier ideas</t>
  </si>
  <si>
    <t>Update [[Wikipedia:Wiki_Ed/Louisiana_State_University/Introduction_to_Information_and_Society_(Fall_2018)|Introduction to Information and Society]] assignment details</t>
  </si>
  <si>
    <t>let's get some order here.</t>
  </si>
  <si>
    <t>[[WP:AES|←]]Replaced content with 'g'</t>
  </si>
  <si>
    <t>Reverted edits by [[Special:Contribs/148.253.179.58|148.253.179.58]] ([[User talk:148.253.179.58|talk]]) to last version by Eabenoit</t>
  </si>
  <si>
    <t>Update [[Wikipedia:Wiki_Ed/Bowling_Green_State_University/Public_Opinion_and_Voting_Behavior_(Fall_2018)|Public Opinion and Voting Behavior]] assignment details</t>
  </si>
  <si>
    <t>/* Addition  */ new section</t>
  </si>
  <si>
    <t>/* Reply 31-OCT-2018 */</t>
  </si>
  <si>
    <t>COI edit request answered.</t>
  </si>
  <si>
    <t>/* Some proposed changes */ Suggestion</t>
  </si>
  <si>
    <t>/* Some proposed changes */</t>
  </si>
  <si>
    <t>Update [[Wikipedia:Wiki_Ed/George_Washington_University/AmWriting_Fall_2018_M_75_(Fall_2018)|AmWriting Fall 2018 M 75]] assignment details</t>
  </si>
  <si>
    <t>Update [[Wikipedia:Wiki_Ed/San_Diego_State_University/ED690_Methods_of_Inquiry_(Fall_2018)|ED690 Methods of Inquiry]] assignment details</t>
  </si>
  <si>
    <t>/* removal of tags */ new section</t>
  </si>
  <si>
    <t>/* Political Polarization */ new section</t>
  </si>
  <si>
    <t>/* Political Polarization */</t>
  </si>
  <si>
    <t>Suggestion of new page</t>
  </si>
  <si>
    <t>/* Suggestion for new page: Social Media Addiction */</t>
  </si>
  <si>
    <t>Update [[Wikipedia:Wiki_Ed/Palm_Beach_State_College/SPC_1017_Honors_(Spring)|SPC 1017 Honors]] assignment details</t>
  </si>
  <si>
    <t>Update [[Wikipedia:Wiki_Ed/New_York_University/Research_Process_and_Methodology_-_RPM_SP_1_2019_(Spring_1)|Research Process and Methodology - RPM SP 1 2019]] assignment details</t>
  </si>
  <si>
    <t>/* External links modified (January 2018) */</t>
  </si>
  <si>
    <t>Undid revision 889303306 by [[Special:Contributions/Ishumemon|Ishumemon]] ([[User talk:Ishumemon|talk]])</t>
  </si>
  <si>
    <t>Update [[Wikipedia:Wiki_Ed/Indiana_University_of_Pennsylvania/English_101,_Section_2_(Spring_2019)|English 101, Section 2]] assignment details</t>
  </si>
  <si>
    <t>Update [[Wikipedia:Wiki_Ed/New_York_University/Research_Process_and_Methodology_-_RPM_SP_2_2019_(Spring_2)|Research Process and Methodology - RPM SP 2 2019]] assignment details</t>
  </si>
  <si>
    <t>Update [[Wikipedia:Wiki_Ed/Rowan_College_at_Burlington_County/Society,_Ethics,_and_Technology_(Summer)|Society, Ethics, and Technology]] assignment details</t>
  </si>
  <si>
    <t>Setting up [[User:ClueBot III|ClueBot III]] to [[Help:Archiving a talk page|automatically archive this page]] per [[WP:TALKCOND]], modify as needed + {{[[Template:Oca|Oca]]}} + adding {{[[Template:Annual readership|Annual readership]]}}.</t>
  </si>
  <si>
    <t>Update [[Wikipedia:Wiki_Ed/California_State_University,_Fresno/Psych_244_-_Research_Methods_(Fall_2019)|Psych 244 - Research Methods]] assignment details</t>
  </si>
  <si>
    <t>Update [[Wikipedia:Wiki_Ed/Florida_Atlantic_University/Special_Topics_College_Writing_II_(Fall_2019)|Special Topics College Writing II]] assignment details</t>
  </si>
  <si>
    <t>/* Addition of an image for mental health effects */ new section</t>
  </si>
  <si>
    <t>Signing comment by [[User:Avimanyu786|Avimanyu786]] - "/* Addition of an image for mental health effects */ new section"</t>
  </si>
  <si>
    <t>/* Addition of an image for mental health effects */</t>
  </si>
  <si>
    <t>Update [[Wikipedia:Wiki_Ed/Hunter_College,_CUNY/Critical_and_feminist_methodologies_-_Editing_Wikipedia_(Fall_2019)|Critical and feminist methodologies - Editing Wikipedia]] assignment details</t>
  </si>
  <si>
    <t>spam</t>
  </si>
  <si>
    <t>/* Addition of an image for mental health effects */  re - some thoughts and background info for image usage</t>
  </si>
  <si>
    <t>chg - these archive settings do not work (for whatever reason), replacing them with functional settings from my own talkpage</t>
  </si>
  <si>
    <t>Archive failure: ceterach.exceptions.EditError: 'spamblacklist': CeterachError('Your edit was not saved because it contains a new external link to a [[Wikipedia:Spam blacklist|site registered on Wikipedia\'s blacklist]]. * \'\'\'To save your changes now\'\'\', you must go back and \'\'remove the blocked link\'\' (shown below), and then save. **Note that if you used a redirection link or [[URL shortening|URL shortener]] (like e.g. \'\'\'goo.gl\'\'\', \'\'\'t.co\'\'\', \'\'\'youtu.be\'\'\', \'\...</t>
  </si>
  <si>
    <t>Archiving 13 discussion(s) to [[Talk:Social media/Archive 2]]) (bot</t>
  </si>
  <si>
    <t>/* Adding infomation on Privacy and Employers */  Unsigned template for old comment</t>
  </si>
  <si>
    <t>[[User:Technical 13/1CA|OneClickArchiver]] archived [[Special:Diff/923212987|1 Adding infomation on Privacy and Employers]] to [[Talk:Social media/Archive 2#1 Adding infomation on Privacy and Employers|Talk:Social media/Archive 2]]</t>
  </si>
  <si>
    <t>/* Image for intro */ new section</t>
  </si>
  <si>
    <t>/* top */fix name of archiving bot, replaced: |bot=MiszaBot III → |bot=Lowercase sigmabot III</t>
  </si>
  <si>
    <t>/* Contributions */ new section</t>
  </si>
  <si>
    <t>/* Modification in Characteristics of Social Media */ new section</t>
  </si>
  <si>
    <t>Signing comment by [[Special:Contributions/216.165.95.184|216.165.95.184]] - "/* Modification in Characteristics of Social Media */ new section"</t>
  </si>
  <si>
    <t>/* Updating definition */ new section</t>
  </si>
  <si>
    <t>Archiving 2 discussion(s) to [[Talk:Social media/Archive 2]]) (bot</t>
  </si>
  <si>
    <t>O SACO DO GATO EU NUYgfhduysgdyIGYEUEGDYDGFYDGFHDGFHGDHFGHDGFHDGFHGDGFHGFHDGFHDGFHDGFHDGFHDGFHDGHFGHDGFHDGFHDGFHDGFHDGFHDGHFGDHFGHDGFHDGFGHDGFHDGFHDGFGDHFGDHGFHDGFHGDHFGDHGFDHGFHDGFHDGFHGHFGDHGFHDGFHO SACO DO GATO EU NUYgfhduysgdyIGYEUEGDYDGFYDGFHDGFHGDHFGHDGFHDGFHGDGFHGFHDGFHDGFHDGFHDGFHDGFHDGHFGHDGFHDGFHDGFHDGFHDGFHDGHFGDHFGHDGFHDGFGHDGFHDGFHDGFGDHFGDHGFHDGFHGDHFGDHGFDHGFHDGFHDGFHGHFGDHGFHDGFHO SACO DO GATO EU NUYgfhduysgdyIGYEUEGDYDGFYDGFHDGFHGDHFGHDGFHDGFHGDGFHGFHDGFHDGFHDGFHDGFHDGFHDGHFGHDG</t>
  </si>
  <si>
    <t>Reverted edits by [[Special:Contribs/2001:818:E65B:5000:F17A:261D:71BE:622F|2001:818:E65B:5000:F17A:261D:71BE:622F]] ([[User talk:2001:818:E65B:5000:F17A:261D:71BE:622F|talk]]) to last version by Jaobar</t>
  </si>
  <si>
    <t>Update [[Wikipedia:Wiki_Ed/University_of_Massachusetts_Lowell/Qualitative_Research_Advanced_Topics_(Spring_2020)|Qualitative Research Advanced Topics]] assignment details</t>
  </si>
  <si>
    <t>/* Modification in Characteristics of Social Media */</t>
  </si>
  <si>
    <t>Update [[Wikipedia:Wiki_Ed/Simon_Fraser_University/News_Media,_the_Public_and_Democracy_(Spring)|News Media, the Public and Democracy]] assignment details</t>
  </si>
  <si>
    <t>/* List of Social Media frauds? */ new section</t>
  </si>
  <si>
    <t>/* History of Social Media */ new section</t>
  </si>
  <si>
    <t>/* History of Social Media */</t>
  </si>
  <si>
    <t>/* Merge proposal */ new section</t>
  </si>
  <si>
    <t>/* Merge proposal */ sign</t>
  </si>
  <si>
    <t>/* Merge proposal */</t>
  </si>
  <si>
    <t>Social media injuries and deaths in Social impacts</t>
  </si>
  <si>
    <t>/* Social Impacts */ changed idea.</t>
  </si>
  <si>
    <t>Custom Menu Item Text</t>
  </si>
  <si>
    <t>Custom Menu Item Action</t>
  </si>
  <si>
    <t>Vertex Type</t>
  </si>
  <si>
    <t>Content</t>
  </si>
  <si>
    <t>Age</t>
  </si>
  <si>
    <t>Gini Coefficient</t>
  </si>
  <si>
    <t>Nr Revisions</t>
  </si>
  <si>
    <t>URL</t>
  </si>
  <si>
    <t>Open Wiki Page for This User</t>
  </si>
  <si>
    <t>http://en.wikipedia.org/wiki/User:Fish and karate</t>
  </si>
  <si>
    <t>http://en.wikipedia.org/wiki/User:Sd ca</t>
  </si>
  <si>
    <t>http://en.wikipedia.org/wiki/User:Armin B. Wagner~enwiki</t>
  </si>
  <si>
    <t>http://en.wikipedia.org/wiki/User:New World Tech Girl</t>
  </si>
  <si>
    <t>http://en.wikipedia.org/wiki/User:Tom Morris</t>
  </si>
  <si>
    <t>http://en.wikipedia.org/wiki/User:Alan Liefting</t>
  </si>
  <si>
    <t>http://en.wikipedia.org/wiki/User:Linds e m</t>
  </si>
  <si>
    <t>http://en.wikipedia.org/wiki/User:JET theUFO</t>
  </si>
  <si>
    <t>http://en.wikipedia.org/wiki/User:John Broughton</t>
  </si>
  <si>
    <t>http://en.wikipedia.org/wiki/User:General Ization</t>
  </si>
  <si>
    <t>http://en.wikipedia.org/wiki/User:Fayenatic london</t>
  </si>
  <si>
    <t>http://en.wikipedia.org/wiki/User:Danielleee g</t>
  </si>
  <si>
    <t>http://en.wikipedia.org/wiki/User:Yahya Abdal-Aziz</t>
  </si>
  <si>
    <t>http://en.wikipedia.org/wiki/User:Adam (Wiki Ed)</t>
  </si>
  <si>
    <t>http://en.wikipedia.org/wiki/User:Chaheel Riens</t>
  </si>
  <si>
    <t>http://en.wikipedia.org/wiki/User:Renamed user 923716947x</t>
  </si>
  <si>
    <t>http://en.wikipedia.org/wiki/User:Benjamin youngberg</t>
  </si>
  <si>
    <t>http://en.wikipedia.org/wiki/User:Sam Sailor</t>
  </si>
  <si>
    <t>http://en.wikipedia.org/wiki/User:Lowercase sigmabot III</t>
  </si>
  <si>
    <t>Editor</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</si>
  <si>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</si>
  <si>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</si>
  <si>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</si>
  <si>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</si>
  <si>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</si>
  <si>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</si>
  <si>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</si>
  <si>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</si>
  <si>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</si>
  <si>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</si>
  <si>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</si>
  <si>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</si>
  <si>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</si>
  <si>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</si>
  <si>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</si>
  <si>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</si>
  <si>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</si>
  <si>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</si>
  <si>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</si>
  <si>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</si>
  <si>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</si>
  <si>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</si>
  <si>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</si>
  <si>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</si>
  <si>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</si>
  <si>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</si>
  <si>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</si>
  <si>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</si>
  <si>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</si>
  <si>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</si>
  <si>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</si>
  <si>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</si>
  <si>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</si>
  <si>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</si>
  <si>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</si>
  <si>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</si>
  <si>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media</t>
  </si>
  <si>
    <t>social</t>
  </si>
  <si>
    <t>special</t>
  </si>
  <si>
    <t>'</t>
  </si>
  <si>
    <t>definition</t>
  </si>
  <si>
    <t>research</t>
  </si>
  <si>
    <t>buzzword</t>
  </si>
  <si>
    <t>reverted</t>
  </si>
  <si>
    <t>fall_2018</t>
  </si>
  <si>
    <t>'social</t>
  </si>
  <si>
    <t>fix</t>
  </si>
  <si>
    <t>changes</t>
  </si>
  <si>
    <t>addition</t>
  </si>
  <si>
    <t>sources</t>
  </si>
  <si>
    <t>topics</t>
  </si>
  <si>
    <t>image</t>
  </si>
  <si>
    <t>external</t>
  </si>
  <si>
    <t>fall_2019</t>
  </si>
  <si>
    <t>society</t>
  </si>
  <si>
    <t>bingo</t>
  </si>
  <si>
    <t>land</t>
  </si>
  <si>
    <t>public</t>
  </si>
  <si>
    <t>privacy</t>
  </si>
  <si>
    <t>writing</t>
  </si>
  <si>
    <t>media'</t>
  </si>
  <si>
    <t>term</t>
  </si>
  <si>
    <t>bot</t>
  </si>
  <si>
    <t>spring</t>
  </si>
  <si>
    <t>university_of_massachusetts_lowell</t>
  </si>
  <si>
    <t>qualitative_research_advanced_topics_</t>
  </si>
  <si>
    <t>spring_2020</t>
  </si>
  <si>
    <t>qualitative</t>
  </si>
  <si>
    <t>advanced</t>
  </si>
  <si>
    <t>165</t>
  </si>
  <si>
    <t>184</t>
  </si>
  <si>
    <t>template</t>
  </si>
  <si>
    <t>2018</t>
  </si>
  <si>
    <t>effects</t>
  </si>
  <si>
    <t>methods</t>
  </si>
  <si>
    <t>loneliness</t>
  </si>
  <si>
    <t>92</t>
  </si>
  <si>
    <t>poor</t>
  </si>
  <si>
    <t>history</t>
  </si>
  <si>
    <t>simon_fraser_university</t>
  </si>
  <si>
    <t>news_media</t>
  </si>
  <si>
    <t>_the_public_and_democracy_</t>
  </si>
  <si>
    <t>news</t>
  </si>
  <si>
    <t>democracy</t>
  </si>
  <si>
    <t>216</t>
  </si>
  <si>
    <t>13</t>
  </si>
  <si>
    <t>infomation</t>
  </si>
  <si>
    <t>employers</t>
  </si>
  <si>
    <t>modified</t>
  </si>
  <si>
    <t>revision</t>
  </si>
  <si>
    <t>spring_2018</t>
  </si>
  <si>
    <t>fall_2017</t>
  </si>
  <si>
    <t>68</t>
  </si>
  <si>
    <t>improvement</t>
  </si>
  <si>
    <t>article's</t>
  </si>
  <si>
    <t>adventures</t>
  </si>
  <si>
    <t>blogs</t>
  </si>
  <si>
    <t>business</t>
  </si>
  <si>
    <t>citations</t>
  </si>
  <si>
    <t>merge</t>
  </si>
  <si>
    <t>list</t>
  </si>
  <si>
    <t>iii</t>
  </si>
  <si>
    <t>note</t>
  </si>
  <si>
    <t>mental</t>
  </si>
  <si>
    <t>health</t>
  </si>
  <si>
    <t>california_state_university</t>
  </si>
  <si>
    <t>_fresno</t>
  </si>
  <si>
    <t>psych_244_</t>
  </si>
  <si>
    <t>_research_methods_</t>
  </si>
  <si>
    <t>psych</t>
  </si>
  <si>
    <t>244</t>
  </si>
  <si>
    <t>english</t>
  </si>
  <si>
    <t>removal</t>
  </si>
  <si>
    <t>merging</t>
  </si>
  <si>
    <t>networking</t>
  </si>
  <si>
    <t>service'</t>
  </si>
  <si>
    <t>opinion</t>
  </si>
  <si>
    <t>louisiana_state_university</t>
  </si>
  <si>
    <t>introduction_to_information_and_society_</t>
  </si>
  <si>
    <t>introduction</t>
  </si>
  <si>
    <t>information</t>
  </si>
  <si>
    <t>middle_georgia_state_university</t>
  </si>
  <si>
    <t>new_media_</t>
  </si>
  <si>
    <t>notification</t>
  </si>
  <si>
    <t>marketing</t>
  </si>
  <si>
    <t>80</t>
  </si>
  <si>
    <t>44</t>
  </si>
  <si>
    <t>paragraph</t>
  </si>
  <si>
    <t>classification</t>
  </si>
  <si>
    <t>70</t>
  </si>
  <si>
    <t>notable</t>
  </si>
  <si>
    <t>influencers</t>
  </si>
  <si>
    <t>biased</t>
  </si>
  <si>
    <t>inaccuracies</t>
  </si>
  <si>
    <t>mobile</t>
  </si>
  <si>
    <t>hard</t>
  </si>
  <si>
    <t>define</t>
  </si>
  <si>
    <t>buzz</t>
  </si>
  <si>
    <t>dpeck0404</t>
  </si>
  <si>
    <t>modification</t>
  </si>
  <si>
    <t>characteristics</t>
  </si>
  <si>
    <t>2001</t>
  </si>
  <si>
    <t>818</t>
  </si>
  <si>
    <t>e65b</t>
  </si>
  <si>
    <t>5000</t>
  </si>
  <si>
    <t>f17a</t>
  </si>
  <si>
    <t>261d</t>
  </si>
  <si>
    <t>71be</t>
  </si>
  <si>
    <t>622f</t>
  </si>
  <si>
    <t>saco</t>
  </si>
  <si>
    <t>gato</t>
  </si>
  <si>
    <t>eu</t>
  </si>
  <si>
    <t>'s</t>
  </si>
  <si>
    <t>january</t>
  </si>
  <si>
    <t>work</t>
  </si>
  <si>
    <t>new_york_university</t>
  </si>
  <si>
    <t>research_process_and_methodology_</t>
  </si>
  <si>
    <t>process</t>
  </si>
  <si>
    <t>methodology</t>
  </si>
  <si>
    <t>rpm</t>
  </si>
  <si>
    <t>sp</t>
  </si>
  <si>
    <t>2019</t>
  </si>
  <si>
    <t>ishumemon</t>
  </si>
  <si>
    <t>148</t>
  </si>
  <si>
    <t>253</t>
  </si>
  <si>
    <t>179</t>
  </si>
  <si>
    <t>58</t>
  </si>
  <si>
    <t>left</t>
  </si>
  <si>
    <t>internet</t>
  </si>
  <si>
    <t>tulsa_community_college</t>
  </si>
  <si>
    <t>english_1213</t>
  </si>
  <si>
    <t>1213</t>
  </si>
  <si>
    <t>updates</t>
  </si>
  <si>
    <t>199</t>
  </si>
  <si>
    <t>220</t>
  </si>
  <si>
    <t>importance</t>
  </si>
  <si>
    <t>alternate</t>
  </si>
  <si>
    <t>reality</t>
  </si>
  <si>
    <t>undue</t>
  </si>
  <si>
    <t>weight</t>
  </si>
  <si>
    <t>limits</t>
  </si>
  <si>
    <t>speech</t>
  </si>
  <si>
    <t>charlie</t>
  </si>
  <si>
    <t>ram</t>
  </si>
  <si>
    <t>dev</t>
  </si>
  <si>
    <t>24</t>
  </si>
  <si>
    <t>201</t>
  </si>
  <si>
    <t>188</t>
  </si>
  <si>
    <t>tools</t>
  </si>
  <si>
    <t>210</t>
  </si>
  <si>
    <t>23</t>
  </si>
  <si>
    <t>25</t>
  </si>
  <si>
    <t>146</t>
  </si>
  <si>
    <t>141</t>
  </si>
  <si>
    <t>123</t>
  </si>
  <si>
    <t>236</t>
  </si>
  <si>
    <t>177</t>
  </si>
  <si>
    <t>sinebot</t>
  </si>
  <si>
    <t>nip</t>
  </si>
  <si>
    <t>dr</t>
  </si>
  <si>
    <t>hassan</t>
  </si>
  <si>
    <t>anjum</t>
  </si>
  <si>
    <t>shahid</t>
  </si>
  <si>
    <t>neologism</t>
  </si>
  <si>
    <t>neo</t>
  </si>
  <si>
    <t>dpm64's</t>
  </si>
  <si>
    <t>lacks</t>
  </si>
  <si>
    <t>source</t>
  </si>
  <si>
    <t>removed</t>
  </si>
  <si>
    <t>reasons</t>
  </si>
  <si>
    <t>change</t>
  </si>
  <si>
    <t>oneworldtv</t>
  </si>
  <si>
    <t>miniclip</t>
  </si>
  <si>
    <t>impacts</t>
  </si>
  <si>
    <t>sign</t>
  </si>
  <si>
    <t>contribs</t>
  </si>
  <si>
    <t>nuygfhduysgdyigyeuegdydgfydgfhdgfhgdhfghdgfhdgfhgdgfhgfhdgfhdgfhdgfhdgfhdgfhdghfghdgfhdgfhdgfhdgfhdgfhdghfgdhfghdgfhdgfghdgfhdgfhdgfgdhfgdhgfhdgfhgdhfgdhgfdhgfhdgfhdgfhghfgdhgfhdgfho</t>
  </si>
  <si>
    <t>95</t>
  </si>
  <si>
    <t>replaced</t>
  </si>
  <si>
    <t>unsigned</t>
  </si>
  <si>
    <t>blacklist</t>
  </si>
  <si>
    <t>save</t>
  </si>
  <si>
    <t>hunter_college</t>
  </si>
  <si>
    <t>_cuny</t>
  </si>
  <si>
    <t>critical_and_feminist_methodologies_</t>
  </si>
  <si>
    <t>_editing_wikipedia_</t>
  </si>
  <si>
    <t>critical</t>
  </si>
  <si>
    <t>feminist</t>
  </si>
  <si>
    <t>methodologies</t>
  </si>
  <si>
    <t>editing</t>
  </si>
  <si>
    <t>settings</t>
  </si>
  <si>
    <t>reason</t>
  </si>
  <si>
    <t>usage</t>
  </si>
  <si>
    <t>florida_atlantic_university</t>
  </si>
  <si>
    <t>special_topics_college_writing_ii_</t>
  </si>
  <si>
    <t>college</t>
  </si>
  <si>
    <t>ii</t>
  </si>
  <si>
    <t>avimanyu786</t>
  </si>
  <si>
    <t>cluebot</t>
  </si>
  <si>
    <t>oca</t>
  </si>
  <si>
    <t>annual</t>
  </si>
  <si>
    <t>readership</t>
  </si>
  <si>
    <t>rowan_college_at_burlington_county</t>
  </si>
  <si>
    <t>_ethics</t>
  </si>
  <si>
    <t>_and_technology_</t>
  </si>
  <si>
    <t>summer</t>
  </si>
  <si>
    <t>ethics</t>
  </si>
  <si>
    <t>technology</t>
  </si>
  <si>
    <t>_rpm_sp_2_2019_</t>
  </si>
  <si>
    <t>spring_2</t>
  </si>
  <si>
    <t>addiction</t>
  </si>
  <si>
    <t>san_diego_state_university</t>
  </si>
  <si>
    <t>ed690_methods_of_inquiry_</t>
  </si>
  <si>
    <t>ed690</t>
  </si>
  <si>
    <t>inquiry</t>
  </si>
  <si>
    <t>tags</t>
  </si>
  <si>
    <t>george_washington_university</t>
  </si>
  <si>
    <t>amwriting_fall_2018_m_75_</t>
  </si>
  <si>
    <t>amwriting</t>
  </si>
  <si>
    <t>fall</t>
  </si>
  <si>
    <t>75</t>
  </si>
  <si>
    <t>political</t>
  </si>
  <si>
    <t>polarization</t>
  </si>
  <si>
    <t>bowling_green_state_university</t>
  </si>
  <si>
    <t>public_opinion_and_voting_behavior_</t>
  </si>
  <si>
    <t>voting</t>
  </si>
  <si>
    <t>behavior</t>
  </si>
  <si>
    <t>order</t>
  </si>
  <si>
    <t>responded</t>
  </si>
  <si>
    <t>major</t>
  </si>
  <si>
    <t>evaluation</t>
  </si>
  <si>
    <t>jtopf</t>
  </si>
  <si>
    <t>dating</t>
  </si>
  <si>
    <t>kaitlin</t>
  </si>
  <si>
    <t>hurley</t>
  </si>
  <si>
    <t>asked</t>
  </si>
  <si>
    <t>question</t>
  </si>
  <si>
    <t>university_of_maryland</t>
  </si>
  <si>
    <t>digital_rhetorics_</t>
  </si>
  <si>
    <t>digital</t>
  </si>
  <si>
    <t>rhetorics</t>
  </si>
  <si>
    <t>_section_642_</t>
  </si>
  <si>
    <t>642</t>
  </si>
  <si>
    <t>100</t>
  </si>
  <si>
    <t>136</t>
  </si>
  <si>
    <t>167</t>
  </si>
  <si>
    <t>altered</t>
  </si>
  <si>
    <t>review</t>
  </si>
  <si>
    <t>#iabot</t>
  </si>
  <si>
    <t>v1</t>
  </si>
  <si>
    <t>balon</t>
  </si>
  <si>
    <t>greyjoy</t>
  </si>
  <si>
    <t>josve05a</t>
  </si>
  <si>
    <t>kander9</t>
  </si>
  <si>
    <t>assessment</t>
  </si>
  <si>
    <t>kephir</t>
  </si>
  <si>
    <t>gadgets</t>
  </si>
  <si>
    <t>rater</t>
  </si>
  <si>
    <t>assisted</t>
  </si>
  <si>
    <t>209</t>
  </si>
  <si>
    <t>51</t>
  </si>
  <si>
    <t>93</t>
  </si>
  <si>
    <t>argument</t>
  </si>
  <si>
    <t>essay</t>
  </si>
  <si>
    <t>reflist</t>
  </si>
  <si>
    <t>updating</t>
  </si>
  <si>
    <t>easier</t>
  </si>
  <si>
    <t>understand</t>
  </si>
  <si>
    <t>hoffma51</t>
  </si>
  <si>
    <t>canisius_college</t>
  </si>
  <si>
    <t>edu122_</t>
  </si>
  <si>
    <t>spring_2016</t>
  </si>
  <si>
    <t>edu122</t>
  </si>
  <si>
    <t>78</t>
  </si>
  <si>
    <t>171</t>
  </si>
  <si>
    <t>130</t>
  </si>
  <si>
    <t>160</t>
  </si>
  <si>
    <t>concentration</t>
  </si>
  <si>
    <t>knhende2</t>
  </si>
  <si>
    <t>74</t>
  </si>
  <si>
    <t>62</t>
  </si>
  <si>
    <t>206</t>
  </si>
  <si>
    <t>151</t>
  </si>
  <si>
    <t>104</t>
  </si>
  <si>
    <t>172</t>
  </si>
  <si>
    <t>111</t>
  </si>
  <si>
    <t>trustworthy</t>
  </si>
  <si>
    <t>moved</t>
  </si>
  <si>
    <t>2013</t>
  </si>
  <si>
    <t>class</t>
  </si>
  <si>
    <t>rm</t>
  </si>
  <si>
    <t>105</t>
  </si>
  <si>
    <t>37</t>
  </si>
  <si>
    <t>106</t>
  </si>
  <si>
    <t>42</t>
  </si>
  <si>
    <t>akmuslimeen</t>
  </si>
  <si>
    <t>180</t>
  </si>
  <si>
    <t>215</t>
  </si>
  <si>
    <t>137</t>
  </si>
  <si>
    <t>233</t>
  </si>
  <si>
    <t>2604</t>
  </si>
  <si>
    <t>2000</t>
  </si>
  <si>
    <t>107e</t>
  </si>
  <si>
    <t>407e</t>
  </si>
  <si>
    <t>752e</t>
  </si>
  <si>
    <t>3268</t>
  </si>
  <si>
    <t>9074</t>
  </si>
  <si>
    <t>e06</t>
  </si>
  <si>
    <t>post</t>
  </si>
  <si>
    <t>including</t>
  </si>
  <si>
    <t>names</t>
  </si>
  <si>
    <t>geekpie</t>
  </si>
  <si>
    <t>vital</t>
  </si>
  <si>
    <t>195</t>
  </si>
  <si>
    <t>192</t>
  </si>
  <si>
    <t>phishing</t>
  </si>
  <si>
    <t>project</t>
  </si>
  <si>
    <t>awb</t>
  </si>
  <si>
    <t>ericks</t>
  </si>
  <si>
    <t>njitwill</t>
  </si>
  <si>
    <t>davefilms</t>
  </si>
  <si>
    <t>groupuscule</t>
  </si>
  <si>
    <t>deletion</t>
  </si>
  <si>
    <t>file</t>
  </si>
  <si>
    <t>commonsnotificationbot</t>
  </si>
  <si>
    <t>changelog</t>
  </si>
  <si>
    <t>119</t>
  </si>
  <si>
    <t>154</t>
  </si>
  <si>
    <t>dubious</t>
  </si>
  <si>
    <t>elinruby</t>
  </si>
  <si>
    <t>maintaining</t>
  </si>
  <si>
    <t>depth</t>
  </si>
  <si>
    <t>weak</t>
  </si>
  <si>
    <t>reliable</t>
  </si>
  <si>
    <t>brian</t>
  </si>
  <si>
    <t>rainbow</t>
  </si>
  <si>
    <t>keeping</t>
  </si>
  <si>
    <t>examples</t>
  </si>
  <si>
    <t>rdjfraser</t>
  </si>
  <si>
    <t>claiming</t>
  </si>
  <si>
    <t>editor</t>
  </si>
  <si>
    <t>amordi</t>
  </si>
  <si>
    <t>tv</t>
  </si>
  <si>
    <t>emerging</t>
  </si>
  <si>
    <t>market</t>
  </si>
  <si>
    <t>ces</t>
  </si>
  <si>
    <t>2010</t>
  </si>
  <si>
    <t>sabrina111</t>
  </si>
  <si>
    <t>applications</t>
  </si>
  <si>
    <t>meeting</t>
  </si>
  <si>
    <t>rs</t>
  </si>
  <si>
    <t>85</t>
  </si>
  <si>
    <t>147</t>
  </si>
  <si>
    <t>221</t>
  </si>
  <si>
    <t>156</t>
  </si>
  <si>
    <t>consider</t>
  </si>
  <si>
    <t>current</t>
  </si>
  <si>
    <t>summary</t>
  </si>
  <si>
    <t>previous</t>
  </si>
  <si>
    <t>mystalic</t>
  </si>
  <si>
    <t>71</t>
  </si>
  <si>
    <t>232</t>
  </si>
  <si>
    <t>227</t>
  </si>
  <si>
    <t>153</t>
  </si>
  <si>
    <t>expert</t>
  </si>
  <si>
    <t>true</t>
  </si>
  <si>
    <t>fashion</t>
  </si>
  <si>
    <t>222</t>
  </si>
  <si>
    <t>155</t>
  </si>
  <si>
    <t>173</t>
  </si>
  <si>
    <t>208</t>
  </si>
  <si>
    <t>dpm64</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</si>
  <si>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</si>
  <si>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</si>
  <si>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</si>
  <si>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</si>
  <si>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</si>
  <si>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</si>
  <si>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</si>
  <si>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</si>
  <si>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</si>
  <si>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</si>
  <si>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</si>
  <si>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</si>
  <si>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</si>
  <si>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</si>
  <si>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</si>
  <si>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</si>
  <si>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</si>
  <si>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</si>
  <si>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</si>
  <si>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</si>
  <si>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</si>
  <si>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</si>
  <si>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</si>
  <si>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</si>
  <si>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</si>
  <si>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</si>
  <si>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</si>
  <si>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</si>
  <si>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</si>
  <si>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</si>
  <si>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</si>
  <si>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</si>
  <si>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</si>
  <si>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</si>
  <si>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</si>
  <si>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</si>
  <si>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</si>
  <si>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</si>
  <si>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</si>
  <si>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</si>
  <si>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</si>
  <si>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</si>
  <si>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</si>
  <si>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</si>
  <si>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</si>
  <si>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</si>
  <si>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</si>
  <si>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</si>
  <si>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</si>
  <si>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</si>
  <si>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</si>
  <si>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</si>
  <si>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</si>
  <si>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</si>
  <si>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</si>
  <si>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Top 10 Vertices, Ranked by Betweenness Centrality</t>
  </si>
  <si>
    <t>Top Words in Edit Comment in Entire Graph</t>
  </si>
  <si>
    <t>Entire Graph Count</t>
  </si>
  <si>
    <t>Top Words in Edit Comment in G1</t>
  </si>
  <si>
    <t>Top Words in Edit Comment in G2</t>
  </si>
  <si>
    <t>G1 Count</t>
  </si>
  <si>
    <t>Top Words in Edit Comment in G3</t>
  </si>
  <si>
    <t>G2 Count</t>
  </si>
  <si>
    <t>Top Words in Edit Comment in G4</t>
  </si>
  <si>
    <t>G3 Count</t>
  </si>
  <si>
    <t>Top Words in Edit Comment in G5</t>
  </si>
  <si>
    <t>G4 Count</t>
  </si>
  <si>
    <t>Top Words in Edit Comment in G6</t>
  </si>
  <si>
    <t>G5 Count</t>
  </si>
  <si>
    <t>Top Words in Edit Comment in G7</t>
  </si>
  <si>
    <t>G6 Count</t>
  </si>
  <si>
    <t>Top Words in Edit Comment in G8</t>
  </si>
  <si>
    <t>G7 Count</t>
  </si>
  <si>
    <t>Top Words in Edit Comment in G9</t>
  </si>
  <si>
    <t>G8 Count</t>
  </si>
  <si>
    <t>Top Words in Edit Comment in G10</t>
  </si>
  <si>
    <t>G9 Count</t>
  </si>
  <si>
    <t>G10 Count</t>
  </si>
  <si>
    <t>Top Words in Edit Comment</t>
  </si>
  <si>
    <t>social media special definition 165 184 70 classification 80 44</t>
  </si>
  <si>
    <t>fall_2019 research methods image california_state_university _fresno psych_244_ _research_methods_ psych 244</t>
  </si>
  <si>
    <t>' media social bot university_of_massachusetts_lowell qualitative_research_advanced_topics_ spring_2020 qualitative research advanced</t>
  </si>
  <si>
    <t>media spring_2018 fall_2017 middle_georgia_state_university new_media_ tulsa_community_college english_1213 english 1213 updates</t>
  </si>
  <si>
    <t>fall_2018 'social merging networking service' media' louisiana_state_university introduction_to_information_and_society_ introduction information</t>
  </si>
  <si>
    <t>buzzword fix bingo land social media notification deletion file commonsnotificationbot</t>
  </si>
  <si>
    <t>media social alternate reality undue weight image changes</t>
  </si>
  <si>
    <t>privacy easier understand</t>
  </si>
  <si>
    <t>social media definition</t>
  </si>
  <si>
    <t>Top Word Pairs in Edit Comment in Entire Graph</t>
  </si>
  <si>
    <t>social,media</t>
  </si>
  <si>
    <t>','</t>
  </si>
  <si>
    <t>fix,buzzword</t>
  </si>
  <si>
    <t>buzzword,bingo</t>
  </si>
  <si>
    <t>bingo,land</t>
  </si>
  <si>
    <t>media,definition</t>
  </si>
  <si>
    <t>university_of_massachusetts_lowell,qualitative_research_advanced_topics_</t>
  </si>
  <si>
    <t>qualitative_research_advanced_topics_,spring_2020</t>
  </si>
  <si>
    <t>spring_2020,qualitative</t>
  </si>
  <si>
    <t>qualitative,research</t>
  </si>
  <si>
    <t>Top Word Pairs in Edit Comment in G1</t>
  </si>
  <si>
    <t>80,44</t>
  </si>
  <si>
    <t>dpm64's,improvement</t>
  </si>
  <si>
    <t>improvement,article's</t>
  </si>
  <si>
    <t>article's,adventures</t>
  </si>
  <si>
    <t>adventures,blogs</t>
  </si>
  <si>
    <t>media,loneliness</t>
  </si>
  <si>
    <t>inaccuracies,poor</t>
  </si>
  <si>
    <t>poor,writing</t>
  </si>
  <si>
    <t>Top Word Pairs in Edit Comment in G2</t>
  </si>
  <si>
    <t>miniclip,citations</t>
  </si>
  <si>
    <t>reasons,current</t>
  </si>
  <si>
    <t>current,summary</t>
  </si>
  <si>
    <t>summary,citations</t>
  </si>
  <si>
    <t>citations,removed</t>
  </si>
  <si>
    <t>removed,reverted</t>
  </si>
  <si>
    <t>reverted,previous</t>
  </si>
  <si>
    <t>media',marketing</t>
  </si>
  <si>
    <t>marketing,buzzword</t>
  </si>
  <si>
    <t>Top Word Pairs in Edit Comment in G3</t>
  </si>
  <si>
    <t>california_state_university,_fresno</t>
  </si>
  <si>
    <t>_fresno,psych_244_</t>
  </si>
  <si>
    <t>psych_244_,_research_methods_</t>
  </si>
  <si>
    <t>_research_methods_,fall_2019</t>
  </si>
  <si>
    <t>fall_2019,psych</t>
  </si>
  <si>
    <t>psych,244</t>
  </si>
  <si>
    <t>244,research</t>
  </si>
  <si>
    <t>research,methods</t>
  </si>
  <si>
    <t>addition,image</t>
  </si>
  <si>
    <t>image,mental</t>
  </si>
  <si>
    <t>Top Word Pairs in Edit Comment in G4</t>
  </si>
  <si>
    <t>reverted,special</t>
  </si>
  <si>
    <t>92,24</t>
  </si>
  <si>
    <t>24,201</t>
  </si>
  <si>
    <t>201,188</t>
  </si>
  <si>
    <t>68,123</t>
  </si>
  <si>
    <t>123,236</t>
  </si>
  <si>
    <t>236,177</t>
  </si>
  <si>
    <t>146,141</t>
  </si>
  <si>
    <t>Top Word Pairs in Edit Comment in G5</t>
  </si>
  <si>
    <t>research,advanced</t>
  </si>
  <si>
    <t>advanced,topics</t>
  </si>
  <si>
    <t>simon_fraser_university,news_media</t>
  </si>
  <si>
    <t>news_media,_the_public_and_democracy_</t>
  </si>
  <si>
    <t>Top Word Pairs in Edit Comment in G6</t>
  </si>
  <si>
    <t>middle_georgia_state_university,new_media_</t>
  </si>
  <si>
    <t>new_media_,fall_2017</t>
  </si>
  <si>
    <t>fall_2017,media</t>
  </si>
  <si>
    <t>tulsa_community_college,english_1213</t>
  </si>
  <si>
    <t>spring_2018,english</t>
  </si>
  <si>
    <t>english,1213</t>
  </si>
  <si>
    <t>199,216</t>
  </si>
  <si>
    <t>216,220</t>
  </si>
  <si>
    <t>university_of_maryland,digital_rhetorics_</t>
  </si>
  <si>
    <t>digital_rhetorics_,spring_2018</t>
  </si>
  <si>
    <t>Top Word Pairs in Edit Comment in G7</t>
  </si>
  <si>
    <t>merging,'social</t>
  </si>
  <si>
    <t>'social,networking</t>
  </si>
  <si>
    <t>networking,service'</t>
  </si>
  <si>
    <t>service','social</t>
  </si>
  <si>
    <t>'social,media'</t>
  </si>
  <si>
    <t>louisiana_state_university,introduction_to_information_and_society_</t>
  </si>
  <si>
    <t>introduction_to_information_and_society_,fall_2018</t>
  </si>
  <si>
    <t>fall_2018,introduction</t>
  </si>
  <si>
    <t>introduction,information</t>
  </si>
  <si>
    <t>information,society</t>
  </si>
  <si>
    <t>Top Word Pairs in Edit Comment in G8</t>
  </si>
  <si>
    <t>addition,social</t>
  </si>
  <si>
    <t>media,business</t>
  </si>
  <si>
    <t>list,social</t>
  </si>
  <si>
    <t>media,buzz</t>
  </si>
  <si>
    <t>buzz,change</t>
  </si>
  <si>
    <t>change,media</t>
  </si>
  <si>
    <t>removal,claiming</t>
  </si>
  <si>
    <t>claiming,poor</t>
  </si>
  <si>
    <t>poor,source</t>
  </si>
  <si>
    <t>Top Word Pairs in Edit Comment in G9</t>
  </si>
  <si>
    <t>notification,deletion</t>
  </si>
  <si>
    <t>deletion,file</t>
  </si>
  <si>
    <t>commonsnotificationbot,changelog</t>
  </si>
  <si>
    <t>nip,dr</t>
  </si>
  <si>
    <t>dr,hassan</t>
  </si>
  <si>
    <t>hassan,anjum</t>
  </si>
  <si>
    <t>Top Word Pairs in Edit Comment in G10</t>
  </si>
  <si>
    <t>media,alternate</t>
  </si>
  <si>
    <t>alternate,reality</t>
  </si>
  <si>
    <t>undue,weight</t>
  </si>
  <si>
    <t>Top Word Pairs in Edit Comment</t>
  </si>
  <si>
    <t>social,media  media,definition  80,44  dpm64's,improvement  improvement,article's  article's,adventures  adventures,blogs  media,loneliness  inaccuracies,poor  poor,writing</t>
  </si>
  <si>
    <t>social,media  miniclip,citations  reasons,current  current,summary  summary,citations  citations,removed  removed,reverted  reverted,previous  media',marketing  marketing,buzzword</t>
  </si>
  <si>
    <t>california_state_university,_fresno  _fresno,psych_244_  psych_244_,_research_methods_  _research_methods_,fall_2019  fall_2019,psych  psych,244  244,research  research,methods  addition,image  image,mental</t>
  </si>
  <si>
    <t>','  social,media  university_of_massachusetts_lowell,qualitative_research_advanced_topics_  qualitative_research_advanced_topics_,spring_2020  spring_2020,qualitative  qualitative,research  research,advanced  advanced,topics  simon_fraser_university,news_media  news_media,_the_public_and_democracy_</t>
  </si>
  <si>
    <t>middle_georgia_state_university,new_media_  new_media_,fall_2017  fall_2017,media  tulsa_community_college,english_1213  spring_2018,english  english,1213  199,216  216,220  university_of_maryland,digital_rhetorics_  digital_rhetorics_,spring_2018</t>
  </si>
  <si>
    <t>merging,'social  'social,networking  networking,service'  service','social  'social,media'  louisiana_state_university,introduction_to_information_and_society_  introduction_to_information_and_society_,fall_2018  fall_2018,introduction  introduction,information  information,society</t>
  </si>
  <si>
    <t>social,media  addition,social  media,business  list,social  media,buzz  buzz,change  change,media  removal,claiming  claiming,poor  poor,source</t>
  </si>
  <si>
    <t>fix,buzzword  buzzword,bingo  bingo,land  social,media  notification,deletion  deletion,file  commonsnotificationbot,changelog  nip,dr  dr,hassan  hassan,anjum</t>
  </si>
  <si>
    <t>social,media  media,alternate  alternate,reality  undue,weight</t>
  </si>
  <si>
    <t>easier,understand</t>
  </si>
  <si>
    <t>social,media  media,definition</t>
  </si>
  <si>
    <t>Top Words in Edit Comment by Count</t>
  </si>
  <si>
    <t/>
  </si>
  <si>
    <t>dpeck0404 sources oneworldtv lacks social quotations moving comments chronological order</t>
  </si>
  <si>
    <t>dpm64 's improvement article's adventures blogs 'social media' marketing buzzword</t>
  </si>
  <si>
    <t>222 155 173 208 special sign miniclip citations</t>
  </si>
  <si>
    <t>miniclip citations</t>
  </si>
  <si>
    <t>buzz word' consideration</t>
  </si>
  <si>
    <t>valid term describes phenomenon</t>
  </si>
  <si>
    <t>afd</t>
  </si>
  <si>
    <t>expert opinion true social media fashion</t>
  </si>
  <si>
    <t>special social media 165 184 definition 80 44 70 216</t>
  </si>
  <si>
    <t>social media definition paragraph defining redefining dpeck0404</t>
  </si>
  <si>
    <t>linking short accurate definition</t>
  </si>
  <si>
    <t>apologies discussed correct format editor</t>
  </si>
  <si>
    <t>cleaning</t>
  </si>
  <si>
    <t>tone reasons current summary citations removed reverted previous</t>
  </si>
  <si>
    <t>reasons current summary citations removed reverted previous</t>
  </si>
  <si>
    <t>mystalic's definition</t>
  </si>
  <si>
    <t>media social buzz change</t>
  </si>
  <si>
    <t>definition paragraph social media</t>
  </si>
  <si>
    <t>hard define term</t>
  </si>
  <si>
    <t>list social media applications</t>
  </si>
  <si>
    <t>business addition social media topic</t>
  </si>
  <si>
    <t>addition social media business responded</t>
  </si>
  <si>
    <t>social tv emerging market ces 2010</t>
  </si>
  <si>
    <t>removal claiming poor source prjournal org european journal social pyschology</t>
  </si>
  <si>
    <t>removal claiming poor source justified</t>
  </si>
  <si>
    <t>definition maintaining depth social media source hard define term project</t>
  </si>
  <si>
    <t>subst unsigned regularise templates</t>
  </si>
  <si>
    <t>keeping examples tools</t>
  </si>
  <si>
    <t>weak lacks reliable sources</t>
  </si>
  <si>
    <t>phishing block footer maintaining depth social media</t>
  </si>
  <si>
    <t>dpm64's improvement article's adventures blogs</t>
  </si>
  <si>
    <t>dubious reference social media</t>
  </si>
  <si>
    <t>notification deletion file commonsnotificationbot changelog social share buttons png user_talk</t>
  </si>
  <si>
    <t>nip dr hassan anjum shahid</t>
  </si>
  <si>
    <t>fix buzzword bingo land nip dr hassan anjum shahid removing</t>
  </si>
  <si>
    <t>fix buzzword bingo land response</t>
  </si>
  <si>
    <t>fix buzzword bingo land</t>
  </si>
  <si>
    <t>fix buzzword bingo land agree</t>
  </si>
  <si>
    <t>social media loneliness</t>
  </si>
  <si>
    <t>notable influencers biased left 2012 stuff</t>
  </si>
  <si>
    <t>inaccuracies poor writing mobile social media</t>
  </si>
  <si>
    <t>classification social media fix buzzword bingo land</t>
  </si>
  <si>
    <t>changes notes</t>
  </si>
  <si>
    <t>awb correcting value term template wap doc project</t>
  </si>
  <si>
    <t>inaccuracies poor writing mobile social media trimmed long line eliminate</t>
  </si>
  <si>
    <t>south african liberalism</t>
  </si>
  <si>
    <t>infomation privacy employers</t>
  </si>
  <si>
    <t>reliability published david publishing revert revision 572669245 dated 2013 09</t>
  </si>
  <si>
    <t>notable influencers biased</t>
  </si>
  <si>
    <t>vital template</t>
  </si>
  <si>
    <t>delete moderated forums groups part social media</t>
  </si>
  <si>
    <t>classification social media</t>
  </si>
  <si>
    <t>definition social media post including names paragraph</t>
  </si>
  <si>
    <t>nitin gadgare ka bayan</t>
  </si>
  <si>
    <t>ram dev</t>
  </si>
  <si>
    <t>moved template course space</t>
  </si>
  <si>
    <t>limits speech charlie fix buzzword bingo land</t>
  </si>
  <si>
    <t>reflist social media alternate reality changes moved right place higher</t>
  </si>
  <si>
    <t>october 2013 common hashtag country #governmentshutdown undue weight passing buck</t>
  </si>
  <si>
    <t>undue weight thx</t>
  </si>
  <si>
    <t>changes commenting inappropriate image updated</t>
  </si>
  <si>
    <t>social media trustworthy</t>
  </si>
  <si>
    <t>dopamine levels affected social media</t>
  </si>
  <si>
    <t>canisius_college edu122_ spring_2016 edu122</t>
  </si>
  <si>
    <t>social media alternate reality</t>
  </si>
  <si>
    <t>salem_state_university media_literacy_ summer_2016 media literacy</t>
  </si>
  <si>
    <t>univ writing_in_women's_and_gender_studies_ writing women's gender studies</t>
  </si>
  <si>
    <t>editting changing privacy</t>
  </si>
  <si>
    <t>sources formatting major</t>
  </si>
  <si>
    <t>updating definition split easier understand</t>
  </si>
  <si>
    <t>easier understand privacy add note</t>
  </si>
  <si>
    <t>merge modification characteristics social media updating definition</t>
  </si>
  <si>
    <t>''comment danielleee g'''</t>
  </si>
  <si>
    <t>logged account</t>
  </si>
  <si>
    <t>addition negative effects reflist</t>
  </si>
  <si>
    <t>work argument essay</t>
  </si>
  <si>
    <t>importance assessment computing mid internet high kephir gadgets rater assisted</t>
  </si>
  <si>
    <t>notification altered sources review #iabot v1 balon greyjoy josve05a 4beta</t>
  </si>
  <si>
    <t>middle_georgia_state_university new_media_ fall_2017 media</t>
  </si>
  <si>
    <t>cornell_university biog3500_applied_science_communication_ fall_2017 biog3500 applied science communication</t>
  </si>
  <si>
    <t>external modified</t>
  </si>
  <si>
    <t>updates errant wanton cite sources tag history</t>
  </si>
  <si>
    <t>simple statement intent start working</t>
  </si>
  <si>
    <t>university_of_maryland digital_rhetorics_ spring_2018 digital rhetorics</t>
  </si>
  <si>
    <t>evaluation tulsa_community_college english_1213 _section_621_ spring_2018 english 1213 621</t>
  </si>
  <si>
    <t>internet usage effects tulsa_community_college english_1213 _section_642_ spring_2018 english 1213 642</t>
  </si>
  <si>
    <t>social media loneliness tulsa_community_college english_1213 _section_642_ spring_2018 english 1213 642</t>
  </si>
  <si>
    <t>asked question left note</t>
  </si>
  <si>
    <t>'social merging networking service' media' responded clarification earlier ideas major</t>
  </si>
  <si>
    <t>'social merging networking service' media'</t>
  </si>
  <si>
    <t>louisiana_state_university introduction_to_information_and_society_ fall_2018 introduction information society</t>
  </si>
  <si>
    <t>removal tags order</t>
  </si>
  <si>
    <t>148 253 179 58 reverted special contribs eabenoit</t>
  </si>
  <si>
    <t>bowling_green_state_university public_opinion_and_voting_behavior_ fall_2018 public opinion voting behavior</t>
  </si>
  <si>
    <t>changes 31 oct 2018 addition</t>
  </si>
  <si>
    <t>changes coi answered</t>
  </si>
  <si>
    <t>george_washington_university amwriting_fall_2018_m_75_ fall_2018 amwriting fall 2018 75</t>
  </si>
  <si>
    <t>political polarization san_diego_state_university ed690_methods_of_inquiry_ fall_2018 ed690 methods inquiry</t>
  </si>
  <si>
    <t>san_diego_state_university ed690_methods_of_inquiry_ fall_2018 ed690 methods inquiry</t>
  </si>
  <si>
    <t>social media addiction</t>
  </si>
  <si>
    <t>palm_beach_state_college spc_1017_honors_ spring spc 1017 honors</t>
  </si>
  <si>
    <t>new_york_university research_process_and_methodology_ _rpm_sp_1_2019_ spring_1 research process methodology rpm sp 2019</t>
  </si>
  <si>
    <t>external modified january 2018</t>
  </si>
  <si>
    <t>ishumemon undid revision 889303306 special</t>
  </si>
  <si>
    <t>indiana_university_of_pennsylvania english_101 _section_2_ spring_2019 english 101</t>
  </si>
  <si>
    <t>new_york_university research_process_and_methodology_ _rpm_sp_2_2019_ spring_2 research process methodology rpm sp 2019</t>
  </si>
  <si>
    <t>society rowan_college_at_burlington_county _ethics _and_technology_ summer ethics technology</t>
  </si>
  <si>
    <t>california_state_university _fresno psych_244_ _research_methods_ fall_2019 psych 244 research methods</t>
  </si>
  <si>
    <t>florida_atlantic_university special_topics_college_writing_ii_ fall_2019 special topics college writing ii</t>
  </si>
  <si>
    <t>addition image mental health effects</t>
  </si>
  <si>
    <t>settings image spam chg work reason replacing functional talkpage addition</t>
  </si>
  <si>
    <t>hunter_college _cuny critical_and_feminist_methodologies_ _editing_wikipedia_ fall_2019 critical feminist methodologies editing</t>
  </si>
  <si>
    <t>' social media bot blacklist save 13 failure ceterach exceptions</t>
  </si>
  <si>
    <t>infomation privacy employers social media technical 13 1ca oneclickarchiver archived</t>
  </si>
  <si>
    <t>image intro</t>
  </si>
  <si>
    <t>bot iii fix replaced miszabot lowercase sigmabot</t>
  </si>
  <si>
    <t>modification characteristics social media</t>
  </si>
  <si>
    <t>saco gato eu nuygfhduysgdyigyeuegdydgfydgfhdgfhgdhfghdgfhdgfhgdgfhgfhdgfhdgfhdgfhdgfhdgfhdghfghdgfhdgfhdgfhdgfhdgfhdghfgdhfghdgfhdgfghdgfhdgfhdgfgdhfgdhgfhdgfhgdhfgdhgfdhgfhdgfhdgfhghfgdhgfhdgfho nuygfhduysgdyigyeuegdydgfydgfhdgfhgdhfghdgfhdgfhgdgfhgfhdgfhdgfhdgfhdgfhdgfhdghfghdg</t>
  </si>
  <si>
    <t>2001 818 e65b 5000 f17a 261d 71be 622f reverted special</t>
  </si>
  <si>
    <t>university_of_massachusetts_lowell qualitative_research_advanced_topics_ spring_2020 qualitative research advanced topics</t>
  </si>
  <si>
    <t>simon_fraser_university news_media _the_public_and_democracy_ spring news media public democracy</t>
  </si>
  <si>
    <t>list social media frauds</t>
  </si>
  <si>
    <t>history social media</t>
  </si>
  <si>
    <t>merge sign</t>
  </si>
  <si>
    <t>social impacts changed idea media injuries deaths</t>
  </si>
  <si>
    <t>Top Words in Edit Comment by Salience</t>
  </si>
  <si>
    <t>oneworldtv dpeck0404 sources lacks social quotations moving comments chronological order</t>
  </si>
  <si>
    <t>165 184 social special media 80 44 70 definition 216</t>
  </si>
  <si>
    <t>definition paragraph defining redefining dpeck0404 social media</t>
  </si>
  <si>
    <t>topic addition social media business</t>
  </si>
  <si>
    <t>block footer maintaining depth social media phishing</t>
  </si>
  <si>
    <t>social share buttons png user_talk errantx feedback r97 socialmediavenndiagram jpg</t>
  </si>
  <si>
    <t>left 2012 stuff notable influencers biased</t>
  </si>
  <si>
    <t>92 24 201 188 210 23 25 13 146 141</t>
  </si>
  <si>
    <t>thx undue weight</t>
  </si>
  <si>
    <t>balon greyjoy josve05a 4beta notification altered sources review #iabot v1</t>
  </si>
  <si>
    <t>san_diego_state_university ed690_methods_of_inquiry_ fall_2018 ed690 methods inquiry political polarization</t>
  </si>
  <si>
    <t>' blacklist save 13 failure ceterach exceptions editerror 'spamblacklist' ceteracherror</t>
  </si>
  <si>
    <t>social media technical 13 1ca oneclickarchiver archived special diff 923212987</t>
  </si>
  <si>
    <t>sign merge</t>
  </si>
  <si>
    <t>changed idea media injuries deaths social impacts</t>
  </si>
  <si>
    <t>Top Word Pairs in Edit Comment by Count</t>
  </si>
  <si>
    <t>dpeck0404,quotations  moving,comments  comments,chronological  chronological,order  dpeck0404,sources  external,add  oneworldtv,oneworldtv  oneworldtv,lacks  lacks,recognition  recognition,considered</t>
  </si>
  <si>
    <t>222,155  155,173  173,208  special,222  208,222  208,sign  sign,miniclip  miniclip,citations</t>
  </si>
  <si>
    <t>buzz,word'  word',consideration</t>
  </si>
  <si>
    <t>valid,term  term,describes  describes,phenomenon</t>
  </si>
  <si>
    <t>expert,opinion  opinion,true  true,social  social,media  media,fashion</t>
  </si>
  <si>
    <t>social,media  80,44  216,165  165,95  95,184  media,definition  kaitlin,hurley  184,100  100,136  136,167</t>
  </si>
  <si>
    <t>social,media  definition,paragraph  paragraph,social  defining,social  redefining,social</t>
  </si>
  <si>
    <t>linking,short  short,accurate  accurate,definition</t>
  </si>
  <si>
    <t>apologies,discussed  discussed,correct  correct,format  format,editor</t>
  </si>
  <si>
    <t>reasons,current  current,summary  summary,citations  citations,removed  removed,reverted  reverted,previous</t>
  </si>
  <si>
    <t>mystalic's,definition</t>
  </si>
  <si>
    <t>social,media  media,buzz  buzz,change  change,media</t>
  </si>
  <si>
    <t>definition,paragraph  paragraph,social  social,media</t>
  </si>
  <si>
    <t>hard,define  define,term</t>
  </si>
  <si>
    <t>list,social  social,media  media,applications</t>
  </si>
  <si>
    <t>addition,social  social,media  media,business  business,topic</t>
  </si>
  <si>
    <t>addition,social  social,media  media,business  business,responded</t>
  </si>
  <si>
    <t>social,tv  tv,emerging  emerging,market  market,ces  ces,2010</t>
  </si>
  <si>
    <t>removal,claiming  claiming,poor  poor,source  source,prjournal  prjournal,org  org,european  european,journal  journal,social  social,pyschology  editor,removed</t>
  </si>
  <si>
    <t>removal,claiming  claiming,poor  poor,source  source,removal  removal,justified</t>
  </si>
  <si>
    <t>maintaining,depth  depth,social  social,media  definition,source  source,definition  hard,define  define,term  project,classification</t>
  </si>
  <si>
    <t>subst,unsigned  unsigned,regularise  regularise,templates</t>
  </si>
  <si>
    <t>keeping,examples  examples,tools</t>
  </si>
  <si>
    <t>weak,lacks  lacks,reliable  reliable,sources</t>
  </si>
  <si>
    <t>phishing,block  phishing,footer  maintaining,depth  depth,social  social,media</t>
  </si>
  <si>
    <t>dpm64's,improvement  improvement,article's  article's,adventures  adventures,blogs</t>
  </si>
  <si>
    <t>dubious,reference  reference,social  social,media</t>
  </si>
  <si>
    <t>notification,deletion  deletion,file  commonsnotificationbot,changelog  file,social  social,share  share,buttons  buttons,png  png,user_talk  user_talk,errantx  errantx,feedback</t>
  </si>
  <si>
    <t>nip,dr  dr,hassan  hassan,anjum  anjum,shahid</t>
  </si>
  <si>
    <t>fix,buzzword  buzzword,bingo  bingo,land  nip,dr  dr,hassan  hassan,anjum  anjum,shahid  shahid,removing  removing,irrelevant  irrelevant,advert</t>
  </si>
  <si>
    <t>fix,buzzword  buzzword,bingo  bingo,land  land,response</t>
  </si>
  <si>
    <t>fix,buzzword  buzzword,bingo  bingo,land</t>
  </si>
  <si>
    <t>fix,buzzword  buzzword,bingo  bingo,land  land,agree</t>
  </si>
  <si>
    <t>social,media  media,loneliness</t>
  </si>
  <si>
    <t>notable,influencers  influencers,biased  left,2012  2012,stuff</t>
  </si>
  <si>
    <t>inaccuracies,poor  poor,writing  writing,mobile  mobile,social  social,media</t>
  </si>
  <si>
    <t>classification,social  social,media  fix,buzzword  buzzword,bingo  bingo,land</t>
  </si>
  <si>
    <t>correcting,value  value,term  term,template  template,wap  wap,doc  doc,project  project,awb  awb,awb</t>
  </si>
  <si>
    <t>inaccuracies,poor  poor,writing  writing,mobile  mobile,social  social,media  media,trimmed  trimmed,long  long,line  line,eliminate  eliminate,horizontal</t>
  </si>
  <si>
    <t>south,african  african,liberalism</t>
  </si>
  <si>
    <t>infomation,privacy  privacy,employers</t>
  </si>
  <si>
    <t>reliability,published  published,david  david,publishing  revert,revision  revision,572669245  572669245,dated  dated,2013  2013,09  09,12  12,20</t>
  </si>
  <si>
    <t>notable,influencers  influencers,biased</t>
  </si>
  <si>
    <t>template,vital  vital,vital</t>
  </si>
  <si>
    <t>moderated,forums  forums,groups  groups,part  part,social  social,media</t>
  </si>
  <si>
    <t>classification,social  social,media</t>
  </si>
  <si>
    <t>social,media  media,definition  definition,post  post,including  including,names  names,paragraph  paragraph,definition</t>
  </si>
  <si>
    <t>nitin,gadgare  gadgare,ka  ka,bayan</t>
  </si>
  <si>
    <t>ram,dev</t>
  </si>
  <si>
    <t>moved,template  template,course  course,space</t>
  </si>
  <si>
    <t>limits,speech  speech,charlie  fix,buzzword  buzzword,bingo  bingo,land</t>
  </si>
  <si>
    <t>social,media  media,alternate  alternate,reality  changes,moved  moved,right  right,place  higher,resolution  resolution,image  assessment,internet  internet,culture</t>
  </si>
  <si>
    <t>october,2013  2013,common  common,hashtag  hashtag,country  country,#governmentshutdown  undue,weight  weight,passing  passing,buck</t>
  </si>
  <si>
    <t>undue,weight  weight,thx</t>
  </si>
  <si>
    <t>commenting,inappropriate  inappropriate,image  image,updated</t>
  </si>
  <si>
    <t>social,media  media,trustworthy</t>
  </si>
  <si>
    <t>dopamine,levels  levels,affected  affected,social  social,media</t>
  </si>
  <si>
    <t>canisius_college,edu122_  edu122_,spring_2016  spring_2016,edu122</t>
  </si>
  <si>
    <t>social,media  media,alternate  alternate,reality</t>
  </si>
  <si>
    <t>salem_state_university,media_literacy_  media_literacy_,summer_2016  summer_2016,media  media,literacy</t>
  </si>
  <si>
    <t>univ,writing_in_women's_and_gender_studies_  writing_in_women's_and_gender_studies_,writing  writing,women's  women's,gender  gender,studies</t>
  </si>
  <si>
    <t>updating,definition  definition,split  split,easier  easier,understand</t>
  </si>
  <si>
    <t>easier,understand  understand,privacy  privacy,add  add,note</t>
  </si>
  <si>
    <t>modification,characteristics  characteristics,social  social,media  updating,definition</t>
  </si>
  <si>
    <t>''comment,danielleee  danielleee,g'''</t>
  </si>
  <si>
    <t>logged,account</t>
  </si>
  <si>
    <t>addition,negative  negative,effects  effects,reflist</t>
  </si>
  <si>
    <t>work,argument  argument,essay</t>
  </si>
  <si>
    <t>assessment,computing  computing,importance  importance,mid  mid,internet  internet,importance  importance,high  high,kephir  kephir,gadgets  gadgets,rater  rater,assisted</t>
  </si>
  <si>
    <t>notification,altered  altered,sources  sources,review  review,#iabot  #iabot,v1  balon,greyjoy  v1,balon  greyjoy,balon  v1,4beta  4beta,josve05a</t>
  </si>
  <si>
    <t>middle_georgia_state_university,new_media_  new_media_,fall_2017  fall_2017,media</t>
  </si>
  <si>
    <t>cornell_university,biog3500_applied_science_communication_  biog3500_applied_science_communication_,fall_2017  fall_2017,biog3500  biog3500,applied  applied,science  science,communication</t>
  </si>
  <si>
    <t>external,modified</t>
  </si>
  <si>
    <t>errant,wanton  wanton,cite  cite,sources  sources,tag</t>
  </si>
  <si>
    <t>simple,statement  statement,intent  intent,start  start,working</t>
  </si>
  <si>
    <t>university_of_maryland,digital_rhetorics_  digital_rhetorics_,spring_2018  spring_2018,digital  digital,rhetorics</t>
  </si>
  <si>
    <t>tulsa_community_college,english_1213  english_1213,_section_621_  _section_621_,spring_2018  spring_2018,english  english,1213  1213,621</t>
  </si>
  <si>
    <t>internet,usage  usage,effects  tulsa_community_college,english_1213  english_1213,_section_642_  _section_642_,spring_2018  spring_2018,english  english,1213  1213,642</t>
  </si>
  <si>
    <t>social,media  media,loneliness  tulsa_community_college,english_1213  english_1213,_section_642_  _section_642_,spring_2018  spring_2018,english  english,1213  1213,642</t>
  </si>
  <si>
    <t>asked,question  question,left  left,note</t>
  </si>
  <si>
    <t>merging,'social  'social,networking  networking,service'  service','social  'social,media'  media',responded  responded,clarification  clarification,earlier  earlier,ideas  major,reorganization</t>
  </si>
  <si>
    <t>merging,'social  'social,networking  networking,service'  service','social  'social,media'</t>
  </si>
  <si>
    <t>louisiana_state_university,introduction_to_information_and_society_  introduction_to_information_and_society_,fall_2018  fall_2018,introduction  introduction,information  information,society</t>
  </si>
  <si>
    <t>removal,tags</t>
  </si>
  <si>
    <t>148,253  253,179  179,58  58,148  reverted,special  special,contribs  contribs,148  58,eabenoit</t>
  </si>
  <si>
    <t>bowling_green_state_university,public_opinion_and_voting_behavior_  public_opinion_and_voting_behavior_,fall_2018  fall_2018,public  public,opinion  opinion,voting  voting,behavior</t>
  </si>
  <si>
    <t>31,oct  oct,2018</t>
  </si>
  <si>
    <t>coi,answered</t>
  </si>
  <si>
    <t>george_washington_university,amwriting_fall_2018_m_75_  amwriting_fall_2018_m_75_,fall_2018  fall_2018,amwriting  amwriting,fall  fall,2018  2018,75</t>
  </si>
  <si>
    <t>political,polarization  san_diego_state_university,ed690_methods_of_inquiry_  ed690_methods_of_inquiry_,fall_2018  fall_2018,ed690  ed690,methods  methods,inquiry</t>
  </si>
  <si>
    <t>san_diego_state_university,ed690_methods_of_inquiry_  ed690_methods_of_inquiry_,fall_2018  fall_2018,ed690  ed690,methods  methods,inquiry</t>
  </si>
  <si>
    <t>social,media  media,addiction</t>
  </si>
  <si>
    <t>palm_beach_state_college,spc_1017_honors_  spc_1017_honors_,spring  spring,spc  spc,1017  1017,honors</t>
  </si>
  <si>
    <t>new_york_university,research_process_and_methodology_  research_process_and_methodology_,_rpm_sp_1_2019_  _rpm_sp_1_2019_,spring_1  spring_1,research  research,process  process,methodology  methodology,rpm  rpm,sp  sp,2019</t>
  </si>
  <si>
    <t>external,modified  modified,january  january,2018</t>
  </si>
  <si>
    <t>ishumemon,ishumemon  undid,revision  revision,889303306  889303306,special  special,ishumemon</t>
  </si>
  <si>
    <t>indiana_university_of_pennsylvania,english_101  english_101,_section_2_  _section_2_,spring_2019  spring_2019,english  english,101</t>
  </si>
  <si>
    <t>new_york_university,research_process_and_methodology_  research_process_and_methodology_,_rpm_sp_2_2019_  _rpm_sp_2_2019_,spring_2  spring_2,research  research,process  process,methodology  methodology,rpm  rpm,sp  sp,2019</t>
  </si>
  <si>
    <t>rowan_college_at_burlington_county,society  society,_ethics  _ethics,_and_technology_  _and_technology_,summer  summer,society  society,ethics  ethics,technology</t>
  </si>
  <si>
    <t>california_state_university,_fresno  _fresno,psych_244_  psych_244_,_research_methods_  _research_methods_,fall_2019  fall_2019,psych  psych,244  244,research  research,methods</t>
  </si>
  <si>
    <t>florida_atlantic_university,special_topics_college_writing_ii_  special_topics_college_writing_ii_,fall_2019  fall_2019,special  special,topics  topics,college  college,writing  writing,ii</t>
  </si>
  <si>
    <t>addition,image  image,mental  mental,health  health,effects</t>
  </si>
  <si>
    <t>chg,settings  settings,work  work,reason  reason,replacing  replacing,functional  functional,settings  settings,talkpage  addition,image  image,mental  mental,health</t>
  </si>
  <si>
    <t>hunter_college,_cuny  _cuny,critical_and_feminist_methodologies_  critical_and_feminist_methodologies_,_editing_wikipedia_  _editing_wikipedia_,fall_2019  fall_2019,critical  critical,feminist  feminist,methodologies  methodologies,editing</t>
  </si>
  <si>
    <t>','  social,media  media,bot  13,social  failure,ceterach  ceterach,exceptions  exceptions,editerror  editerror,'spamblacklist'  'spamblacklist',ceteracherror  ceteracherror,'your</t>
  </si>
  <si>
    <t>infomation,privacy  privacy,employers  employers,social  social,media  technical,13  13,1ca  1ca,oneclickarchiver  oneclickarchiver,archived  archived,special  special,diff</t>
  </si>
  <si>
    <t>image,intro</t>
  </si>
  <si>
    <t>fix,bot  bot,replaced  replaced,bot  bot,miszabot  miszabot,iii  iii,bot  bot,lowercase  lowercase,sigmabot  sigmabot,iii</t>
  </si>
  <si>
    <t>modification,characteristics  characteristics,social  social,media</t>
  </si>
  <si>
    <t>saco,gato  gato,eu  eu,nuygfhduysgdyigyeuegdydgfydgfhdgfhgdhfghdgfhdgfhgdgfhgfhdgfhdgfhdgfhdgfhdgfhdghfghdgfhdgfhdgfhdgfhdgfhdghfgdhfghdgfhdgfghdgfhdgfhdgfgdhfgdhgfhdgfhgdhfgdhgfdhgfhdgfhdgfhghfgdhgfhdgfho  nuygfhduysgdyigyeuegdydgfydgfhdgfhgdhfghdgfhdgfhgdgfhgfhdgfhdgfhdgfhdgfhdgfhdghfghdgfhdgfhdgfhdgfhdgfhdghfgdhfghdgfhdgfghdgfhdgfhdgfgdhfgdhgfhdgfhgdhfgdhgfdhgfhdgfhdgfhghfgdhgfhdgfho,saco  eu,nuygfhduysgdyigyeuegdydgfydgfhdgfhgdhfghdgfhdgfhgdgfhgfhdgfhdgfhdgfhdgfhdgfhdghfghdg</t>
  </si>
  <si>
    <t>2001,818  818,e65b  e65b,5000  5000,f17a  f17a,261d  261d,71be  71be,622f  622f,2001  reverted,special  special,contribs</t>
  </si>
  <si>
    <t>university_of_massachusetts_lowell,qualitative_research_advanced_topics_  qualitative_research_advanced_topics_,spring_2020  spring_2020,qualitative  qualitative,research  research,advanced  advanced,topics</t>
  </si>
  <si>
    <t>simon_fraser_university,news_media  news_media,_the_public_and_democracy_  _the_public_and_democracy_,spring  spring,news  news,media  media,public  public,democracy</t>
  </si>
  <si>
    <t>list,social  social,media  media,frauds</t>
  </si>
  <si>
    <t>history,social  social,media</t>
  </si>
  <si>
    <t>merge,sign</t>
  </si>
  <si>
    <t>social,impacts  impacts,changed  changed,idea  social,media  media,injuries  injuries,deaths  deaths,social</t>
  </si>
  <si>
    <t>Top Word Pairs in Edit Comment by Salience</t>
  </si>
  <si>
    <t>social,media  80,44  216,165  165,95  95,184  kaitlin,hurley  184,100  100,136  136,167  209,51</t>
  </si>
  <si>
    <t>definition,paragraph  paragraph,social  defining,social  redefining,social  social,media</t>
  </si>
  <si>
    <t>business,topic  addition,social  social,media  media,business</t>
  </si>
  <si>
    <t>file,social  social,share  share,buttons  buttons,png  png,user_talk  user_talk,errantx  errantx,feedback  feedback,commonsnotificationbot  changelog,r97  file,socialmediavenndiagram</t>
  </si>
  <si>
    <t>left,2012  2012,stuff  notable,influencers  influencers,biased</t>
  </si>
  <si>
    <t>92,24  24,201  201,188  210,23  23,25  25,13  146,141  141,92  68,123  123,236</t>
  </si>
  <si>
    <t>weight,thx  undue,weight</t>
  </si>
  <si>
    <t>balon,greyjoy  v1,balon  greyjoy,balon  v1,4beta  4beta,josve05a  josve05a,josve05a  notification,altered  altered,sources  sources,review  review,#iabot</t>
  </si>
  <si>
    <t>san_diego_state_university,ed690_methods_of_inquiry_  ed690_methods_of_inquiry_,fall_2018  fall_2018,ed690  ed690,methods  methods,inquiry  political,polarization</t>
  </si>
  <si>
    <t>','  13,social  failure,ceterach  ceterach,exceptions  exceptions,editerror  editerror,'spamblacklist'  'spamblacklist',ceteracherror  ceteracherror,'your  'your,saved  saved,external</t>
  </si>
  <si>
    <t>employers,social  social,media  technical,13  13,1ca  1ca,oneclickarchiver  oneclickarchiver,archived  archived,special  special,diff  diff,923212987  923212987,infomation</t>
  </si>
  <si>
    <t>impacts,changed  changed,idea  social,media  media,injuries  injuries,deaths  deaths,social  social,impacts</t>
  </si>
  <si>
    <t>192, 192, 192</t>
  </si>
  <si>
    <t>255, 128, 0</t>
  </si>
  <si>
    <t>G1: social media special definition 165 184 70 classification 80 44</t>
  </si>
  <si>
    <t>G3: fall_2019 research methods image california_state_university _fresno psych_244_ _research_methods_ psych 244</t>
  </si>
  <si>
    <t>G5: media social bot university_of_massachusetts_lowell qualitative_research_advanced_topics_ spring_2020 qualitative research advanced</t>
  </si>
  <si>
    <t>G6: media spring_2018 fall_2017 middle_georgia_state_university new_media_ tulsa_community_college english_1213 english 1213 updates</t>
  </si>
  <si>
    <t>G7: fall_2018 'social merging networking service' media' louisiana_state_university introduction_to_information_and_society_ introduction information</t>
  </si>
  <si>
    <t>G9: buzzword fix bingo land social media notification deletion file commonsnotificationbot</t>
  </si>
  <si>
    <t>G10: media social alternate reality undue weight image changes</t>
  </si>
  <si>
    <t>G11: privacy easier understand</t>
  </si>
  <si>
    <t>G12: social media definition</t>
  </si>
  <si>
    <t>Edge Weight▓1▓2▓0▓True▓Silver▓255, 128, 0▓▓Edge Weight▓1▓2▓0▓3▓10▓False▓Edge Weight▓1▓2▓0▓70▓40▓False▓▓0▓0▓0▓True▓Black▓Black▓▓Betweenness Centrality▓0▓3166.72619▓3▓50▓200▓False▓▓0▓0▓0▓0▓0▓False▓▓0▓0▓0▓0▓0▓False▓▓0▓0▓0▓0▓0▓False</t>
  </si>
  <si>
    <t>GraphSource░MediaWiki▓GraphTerm░Social_media▓ImportDescription░The graph represents the User-User Discussions network of the "Social_media" seed article in en.wikipedia.org MediaWiki domain.  The network was obtained from MediaWiki on Friday, 11 September 2020 at 10:15 UTC.
The 1000 most recent revisions are being analyzed.▓ImportSuggestedTitle░MediaWiki Map for "Social_media" article▓ImportSuggestedFileNameNoExtension░2020-09-11 10-12-18 NodeXL MediaWiki Social_media▓GroupingDescription░The graph's vertices were grouped by cluster using the Clauset-Newman-Moore cluster algorithm.▓LayoutAlgorithm░The graph was laid out using the Fruchterman-Reingold layout algorithm.▓GraphDirectedness░The graph is directed.</t>
  </si>
  <si>
    <t>MediaWiki</t>
  </si>
  <si>
    <t>Social_media</t>
  </si>
  <si>
    <t>The graph represents the User-User Discussions network of the "Social_media" seed article in en.wikipedia.org MediaWiki domain.  The network was obtained from MediaWiki on Friday, 11 September 2020 at 10:15 UTC.
The 1000 most recent revisions are being analyzed.</t>
  </si>
  <si>
    <t>The graph was laid out using the Fruchterman-Reingold layout algorithm.</t>
  </si>
  <si>
    <t>The graph's vertices were grouped by cluster using the Clauset-Newman-Moore cluster algorithm.</t>
  </si>
  <si>
    <t>a ye year years yes yet yo you you'd you'll you're you've youd youll your youre yours yourself yourselves youve yu z
add added adding archive archiving article assignment category comment content contribution contributions details discussion edit edited edits link links page proposal propose proposed protected replied reply replying request requested requesting section semi shortening sidbar signing suggestion suggestions table talk tw update user version wiki wiki_ed wikipedia wp▓SentimentList1Name░List1▓SentimentList2Name░List2▓SentimentList3Name░List3▓SentimentList1FriendlyName░Positive▓SentimentList2FriendlyName░Negative▓SentimentList3FriendlyName░(Add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t>
  </si>
  <si>
    <t>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
  </si>
  <si>
    <t>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t>
  </si>
  <si>
    <t>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t>
  </si>
  <si>
    <t>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t>
  </si>
  <si>
    <t>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t>
  </si>
  <si>
    <t>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t>
  </si>
  <si>
    <t>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t>
  </si>
  <si>
    <t>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t>
  </si>
  <si>
    <t>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t>
  </si>
  <si>
    <t>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&lt;StatusColumnName&gt;Edit Comment&lt;/StatusColumnName&gt;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&lt;GroupUserSettings&gt;
      &lt;setting name="ReadGroups" serializeAs="String"</t>
  </si>
  <si>
    <t>&gt;
        &lt;value&gt;True&lt;/value&gt;
      &lt;/setting&gt;
    &lt;/GroupUserSettings&gt;
    &lt;ColumnGroupUserSettings&gt;
      &lt;setting name="ColumnGroupsToShow" serializeAs="String"&gt;
        &lt;value&gt;EdgeDoNotHide, EdgeGraphMetrics, EdgeOtherColumns, VertexDoNotHide, VertexGraphMetrics, VertexOtherColumns, GroupDoNotHide, GroupGraphMetrics, GroupEdgeDoNotHide, GroupEdgeGraphMetrics&lt;/value&gt;
      &lt;/setting&gt;
    &lt;/ColumnGroupUserSettings&gt;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&lt;/AutomateTasksUserSettings&gt;
    &lt;AutoFillUserSettings3&gt;
      &lt;setting name="EdgeWidthSourceColumnName" serializeAs="String"&gt;
        &lt;value&gt;Edge Weight&lt;/value&gt;
      &lt;/setting&gt;
      &lt;setting name="VertexLayoutOrderSourceColumnName" serializeAs="String"&gt;
        &lt;value&gt;Betweenness Centrality&lt;/value&gt;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&lt;value&gt;Vertex&lt;/value&gt;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&lt;value&gt;Top Words in Edit Comment&lt;/value&gt;
      &lt;/setting&gt;
      &lt;setting name="VertexAlphaSourceColumnName" serializeAs="String"&gt;
        &lt;value /&gt;
      &lt;/setting&gt;
      &lt;setting name="VertexRadiusSourceColumnName" serializeAs="String"&gt;
        &lt;value&gt;Betweenness Centrality&lt;/value&gt;
      &lt;/setting&gt;
      &lt;setting name="EdgeColorSourceColumnName" serializeAs="String"&gt;
        &lt;value&gt;Edge Weight&lt;/value&gt;
      &lt;/setting&gt;
      &lt;setting name="VertexLabelSourceColumnName" serializeAs="String"&gt;
        &lt;value&gt;Vertex&lt;/value&gt;
      &lt;/setting&gt;
      &lt;setting name="VertexPolarAngleSourceColumnName" serializeAs="String"&gt;
        &lt;value /&gt;
      &lt;/setting&gt;
      &lt;setting name="EdgeAlphaSourceColumnName" serializeAs="String"&gt;
        &lt;value&gt;Edge Weight&lt;/value&gt;
      &lt;/setting&gt;
      &lt;setting name="VertexXSourceColumnName" serializeAs="String"&gt;
        &lt;value /&gt;
      &lt;/setting&gt;
      &lt;setting name="EdgeColorDetails" serializeAs="String"&gt;
        &lt;value&gt;False False 0 0 Silver 255, 128, 0 True False True&lt;/value&gt;
      &lt;/setting&gt;
      &lt;setting name="EdgeWidthDetails" serializeAs="String"&gt;
        &lt;value&gt;False False 0 0 3 10 True False&lt;/value&gt;
      &lt;/setting&gt;
      &lt;setting name="VertexColorDetails"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50 200 True False&lt;/value&gt;
      &lt;/setting&gt;
      &lt;setting name="VertexXDetails" serializeAs="String"&gt;
        &lt;value&gt;False False 0 0 0 9999 False False&lt;/value&gt;
      &lt;/setting&gt;
      &lt;setting name="EdgeAlphaDetails" serializeAs="String"&gt;
        &lt;value&gt;False False 0 0 70 40 True False&lt;/value&gt;
      &lt;/setting&gt;
      &lt;setting name="VertexLayoutOrderDetails" serializeAs="String"&gt;
        &lt;value&gt;False False 0 0 1 9999 False False&lt;/value&gt;
      &lt;/setting&gt;
      &lt;setting name="VertexVisibilityDetails" serializeAs="String"&gt;
        &lt;value&gt;GreaterThan 0 Show if in an Edge Sk</t>
  </si>
  <si>
    <t>social media citations definition dpeck0404 oneworldtv miniclip reasons current summary</t>
  </si>
  <si>
    <t>92 reverted special revision 24 201 188 sinebot 68 123</t>
  </si>
  <si>
    <t>media social business removal addition list buzz change claiming poor</t>
  </si>
  <si>
    <t>141,92</t>
  </si>
  <si>
    <t>210,23</t>
  </si>
  <si>
    <t>reverted,special  92,24  24,201  201,188  68,123  123,236  236,177  146,141  141,92  210,23</t>
  </si>
  <si>
    <t>affirming definition kevin roberts cents gauge consensus entry</t>
  </si>
  <si>
    <t>business sources meeting rs</t>
  </si>
  <si>
    <t>untag dead</t>
  </si>
  <si>
    <t>list social media application sources meeting rs</t>
  </si>
  <si>
    <t>'social media' marketing buzzword neologism neo</t>
  </si>
  <si>
    <t>92 reverted special 24 201 188 210 23 25 13</t>
  </si>
  <si>
    <t>limits speech charlie rm obvious relevance notforum</t>
  </si>
  <si>
    <t>oops assess wikiproject marketing advertising</t>
  </si>
  <si>
    <t>199 216 220 reverted special revision sheldond51</t>
  </si>
  <si>
    <t>aes replaced 'g'</t>
  </si>
  <si>
    <t>cluebot iii template oca annual readership setting help automatically talkcond</t>
  </si>
  <si>
    <t>dpm64,'s  's,improvement  improvement,article's  article's,adventures  adventures,blogs  'social,media'  media',marketing  marketing,buzzword  buzzword,neologism  neologism,neo</t>
  </si>
  <si>
    <t>affirming,definition  definition,kevin  kevin,roberts  cents,gauge  gauge,consensus  consensus,entry</t>
  </si>
  <si>
    <t>sources,meeting  meeting,rs</t>
  </si>
  <si>
    <t>untag,dead</t>
  </si>
  <si>
    <t>list,social  social,media  media,application  sources,meeting  meeting,rs</t>
  </si>
  <si>
    <t>'social,media'  media',marketing  marketing,buzzword  buzzword,neologism  neologism,neo</t>
  </si>
  <si>
    <t>reverted,special  92,24  24,201  201,188  210,23  23,25  25,13  146,141  141,92  68,123</t>
  </si>
  <si>
    <t>limits,speech  speech,charlie  charlie,rm  rm,obvious  obvious,relevance  relevance,notforum</t>
  </si>
  <si>
    <t>assess,wikiproject  wikiproject,marketing  marketing,advertising</t>
  </si>
  <si>
    <t>199,216  216,220  220,199  reverted,special  special,199  220,revision  revision,sheldond51</t>
  </si>
  <si>
    <t>aes,replaced  replaced,'g'</t>
  </si>
  <si>
    <t>cluebot,iii  annual,readership  setting,cluebot  iii,cluebot  iii,help  help,automatically  automatically,talkcond  talkcond,modify  modify,template  template,oca</t>
  </si>
  <si>
    <t>G2: social media citations definition dpeck0404 oneworldtv miniclip reasons current summary</t>
  </si>
  <si>
    <t>G4: 92 reverted special revision 24 201 188 sinebot 68 123</t>
  </si>
  <si>
    <t>G8: media social business removal addition list buzz change claiming poor</t>
  </si>
  <si>
    <t>https://nodexlgraphgallery.org/Pages/Graph.aspx?graphID=234959</t>
  </si>
  <si>
    <t>ip&lt;/value&gt;
      &lt;/setting&gt;
      &lt;setting name="VertexYDetails" serializeAs="String"&gt;
        &lt;value&gt;False False 0 0 0 9999 False False&lt;/value&gt;
      &lt;/setting&gt;
      &lt;setting name="GroupLabelDetails" serializeAs="String"&gt;
        &lt;value&gt;True&lt;/value&gt;
      &lt;/setting&gt;
    &lt;/AutoFillUserSettings3&gt;
    &lt;ImportDataUserSettings&gt;
      &lt;setting name="SaveImportDescription" serializeAs="String"&gt;
        &lt;value&gt;True&lt;/value&gt;
      &lt;/setting&gt;
      &lt;setting name="AutomateAfterImport" serializeAs="String"&gt;
        &lt;value&gt;False&lt;/value&gt;
      &lt;/setting&gt;
      &lt;setting name="ClearTablesBeforeImport" serializeAs="String"&gt;
        &lt;value&gt;True&lt;/value&gt;
      &lt;/setting&gt;
    &lt;/ImportDataUserSettings&gt;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24pt White BottomCenter 2147483647 2147483647 Black True 418 Black 86 TopLeft Microsoft Sans Serif, 8.25pt Microsoft Sans Serif, 9pt&lt;/value&gt;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&lt;value&gt;Bezier&lt;/value&gt;
      &lt;/setting&gt;
    &lt;/GeneralUserSettings4&gt;
    &lt;AutoScaleUserSettings&gt;
      &lt;setting name="AutoScale" serializeAs="String"&gt;
        &lt;value&gt;True&lt;/value&gt;
      &lt;/setting&gt;
    &lt;/AutoScaleUserSettings&gt;
    &lt;GraphZoomAndScaleUserSettings&gt;
      &lt;setting name="GraphScale" serializeAs="String"&gt;
        &lt;value&gt;0.25&lt;/value&gt;
      &lt;/setting&gt;
    &lt;/GraphZoomAndScaleUserSettings&gt;
    &lt;PlugInUserSettings&gt;
      &lt;setting name="PlugInFolderPath" serializeAs="String"&gt;
        &lt;value /&gt;
      &lt;/setting&gt;
    &lt;/PlugInUserSettings&gt;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</si>
</sst>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Alignment="1" quotePrefix="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6" fillId="5" borderId="1" xfId="25" applyNumberFormat="1" quotePrefix="1"/>
    <xf numFmtId="0" fontId="0" fillId="0" borderId="0" xfId="0" applyAlignment="1" quotePrefix="1">
      <alignment wrapText="1"/>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2">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1"/>
      <tableStyleElement type="headerRow" dxfId="230"/>
    </tableStyle>
    <tableStyle name="NodeXL Table" pivot="0" count="1">
      <tableStyleElement type="headerRow" dxfId="22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0450350"/>
        <c:axId val="49835423"/>
      </c:barChart>
      <c:catAx>
        <c:axId val="2045035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835423"/>
        <c:crosses val="autoZero"/>
        <c:auto val="1"/>
        <c:lblOffset val="100"/>
        <c:noMultiLvlLbl val="0"/>
      </c:catAx>
      <c:valAx>
        <c:axId val="49835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50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865624"/>
        <c:axId val="10137433"/>
      </c:barChart>
      <c:catAx>
        <c:axId val="458656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137433"/>
        <c:crosses val="autoZero"/>
        <c:auto val="1"/>
        <c:lblOffset val="100"/>
        <c:noMultiLvlLbl val="0"/>
      </c:catAx>
      <c:valAx>
        <c:axId val="1013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65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4128034"/>
        <c:axId val="15825715"/>
      </c:barChart>
      <c:catAx>
        <c:axId val="241280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825715"/>
        <c:crosses val="autoZero"/>
        <c:auto val="1"/>
        <c:lblOffset val="100"/>
        <c:noMultiLvlLbl val="0"/>
      </c:catAx>
      <c:valAx>
        <c:axId val="15825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8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8213708"/>
        <c:axId val="6814509"/>
      </c:barChart>
      <c:catAx>
        <c:axId val="82137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14509"/>
        <c:crosses val="autoZero"/>
        <c:auto val="1"/>
        <c:lblOffset val="100"/>
        <c:noMultiLvlLbl val="0"/>
      </c:catAx>
      <c:valAx>
        <c:axId val="681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3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1330582"/>
        <c:axId val="15104327"/>
      </c:barChart>
      <c:catAx>
        <c:axId val="613305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04327"/>
        <c:crosses val="autoZero"/>
        <c:auto val="1"/>
        <c:lblOffset val="100"/>
        <c:noMultiLvlLbl val="0"/>
      </c:catAx>
      <c:valAx>
        <c:axId val="15104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30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721216"/>
        <c:axId val="15490945"/>
      </c:barChart>
      <c:catAx>
        <c:axId val="17212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490945"/>
        <c:crosses val="autoZero"/>
        <c:auto val="1"/>
        <c:lblOffset val="100"/>
        <c:noMultiLvlLbl val="0"/>
      </c:catAx>
      <c:valAx>
        <c:axId val="15490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1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200778"/>
        <c:axId val="46807003"/>
      </c:barChart>
      <c:catAx>
        <c:axId val="52007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807003"/>
        <c:crosses val="autoZero"/>
        <c:auto val="1"/>
        <c:lblOffset val="100"/>
        <c:noMultiLvlLbl val="0"/>
      </c:catAx>
      <c:valAx>
        <c:axId val="46807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0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609844"/>
        <c:axId val="33270869"/>
      </c:barChart>
      <c:catAx>
        <c:axId val="186098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70869"/>
        <c:crosses val="autoZero"/>
        <c:auto val="1"/>
        <c:lblOffset val="100"/>
        <c:noMultiLvlLbl val="0"/>
      </c:catAx>
      <c:valAx>
        <c:axId val="3327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09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1002366"/>
        <c:axId val="10585839"/>
      </c:barChart>
      <c:catAx>
        <c:axId val="31002366"/>
        <c:scaling>
          <c:orientation val="minMax"/>
        </c:scaling>
        <c:axPos val="b"/>
        <c:delete val="1"/>
        <c:majorTickMark val="out"/>
        <c:minorTickMark val="none"/>
        <c:tickLblPos val="none"/>
        <c:crossAx val="10585839"/>
        <c:crosses val="autoZero"/>
        <c:auto val="1"/>
        <c:lblOffset val="100"/>
        <c:noMultiLvlLbl val="0"/>
      </c:catAx>
      <c:valAx>
        <c:axId val="10585839"/>
        <c:scaling>
          <c:orientation val="minMax"/>
        </c:scaling>
        <c:axPos val="l"/>
        <c:delete val="1"/>
        <c:majorTickMark val="out"/>
        <c:minorTickMark val="none"/>
        <c:tickLblPos val="none"/>
        <c:crossAx val="310023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668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335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0993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641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317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8984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309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632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D361" totalsRowShown="0" headerRowDxfId="228" dataDxfId="192">
  <autoFilter ref="A2:AD361"/>
  <tableColumns count="30">
    <tableColumn id="1" name="Vertex 1" dataDxfId="177"/>
    <tableColumn id="2" name="Vertex 2" dataDxfId="175"/>
    <tableColumn id="3" name="Color" dataDxfId="176"/>
    <tableColumn id="4" name="Width" dataDxfId="201"/>
    <tableColumn id="11" name="Style" dataDxfId="200"/>
    <tableColumn id="5" name="Opacity" dataDxfId="199"/>
    <tableColumn id="6" name="Visibility" dataDxfId="198"/>
    <tableColumn id="10" name="Label" dataDxfId="197"/>
    <tableColumn id="12" name="Label Text Color" dataDxfId="196"/>
    <tableColumn id="13" name="Label Font Size" dataDxfId="195"/>
    <tableColumn id="14" name="Reciprocated?" dataDxfId="123"/>
    <tableColumn id="7" name="ID" dataDxfId="194"/>
    <tableColumn id="9" name="Dynamic Filter" dataDxfId="193"/>
    <tableColumn id="8" name="Add Your Own Columns Here" dataDxfId="174"/>
    <tableColumn id="15" name="Relationship" dataDxfId="173"/>
    <tableColumn id="16" name="Edge Weight" dataDxfId="172"/>
    <tableColumn id="17" name="Edge Type" dataDxfId="171"/>
    <tableColumn id="18" name="Edit Comment" dataDxfId="170"/>
    <tableColumn id="19" name="Edit Size" dataDxfId="139"/>
    <tableColumn id="20" name="Vertex 1 Group" dataDxfId="138">
      <calculatedColumnFormula>REPLACE(INDEX(GroupVertices[Group], MATCH(Edges[[#This Row],[Vertex 1]],GroupVertices[Vertex],0)),1,1,"")</calculatedColumnFormula>
    </tableColumn>
    <tableColumn id="21" name="Vertex 2 Group" dataDxfId="103">
      <calculatedColumnFormula>REPLACE(INDEX(GroupVertices[Group], MATCH(Edges[[#This Row],[Vertex 2]],GroupVertices[Vertex],0)),1,1,"")</calculatedColumnFormula>
    </tableColumn>
    <tableColumn id="22" name="Sentiment List #1: List1 Word Count" dataDxfId="102"/>
    <tableColumn id="23" name="Sentiment List #1: List1 Word Percentage (%)" dataDxfId="101"/>
    <tableColumn id="24" name="Sentiment List #2: List2 Word Count" dataDxfId="100"/>
    <tableColumn id="25" name="Sentiment List #2: List2 Word Percentage (%)" dataDxfId="99"/>
    <tableColumn id="26" name="Sentiment List #3: List3 Word Count" dataDxfId="98"/>
    <tableColumn id="27" name="Sentiment List #3: List3 Word Percentage (%)" dataDxfId="97"/>
    <tableColumn id="28" name="Non-categorized Word Count" dataDxfId="96"/>
    <tableColumn id="29" name="Non-categorized Word Percentage (%)" dataDxfId="95"/>
    <tableColumn id="30" name="Edge Content Word Count" dataDxfId="9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3" totalsRowShown="0" headerRowDxfId="155" dataDxfId="154">
  <autoFilter ref="A1:G763"/>
  <tableColumns count="7">
    <tableColumn id="1" name="Word" dataDxfId="122"/>
    <tableColumn id="2" name="Count" dataDxfId="121"/>
    <tableColumn id="3" name="Salience" dataDxfId="120"/>
    <tableColumn id="4" name="Group" dataDxfId="119"/>
    <tableColumn id="5" name="Word on Sentiment List #1: List1" dataDxfId="118"/>
    <tableColumn id="6" name="Word on Sentiment List #2: List2" dataDxfId="117"/>
    <tableColumn id="7" name="Word on Sentiment List #3: List3" dataDxfId="11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84" totalsRowShown="0" headerRowDxfId="153" dataDxfId="152">
  <autoFilter ref="A1:L584"/>
  <tableColumns count="12">
    <tableColumn id="1" name="Word 1" dataDxfId="115"/>
    <tableColumn id="2" name="Word 2" dataDxfId="114"/>
    <tableColumn id="3" name="Count" dataDxfId="113"/>
    <tableColumn id="4" name="Salience" dataDxfId="112"/>
    <tableColumn id="5" name="Mutual Information" dataDxfId="111"/>
    <tableColumn id="6" name="Group" dataDxfId="110"/>
    <tableColumn id="7" name="Word1 on Sentiment List #1: List1" dataDxfId="109"/>
    <tableColumn id="8" name="Word1 on Sentiment List #2: List2" dataDxfId="108"/>
    <tableColumn id="9" name="Word1 on Sentiment List #3: List3" dataDxfId="107"/>
    <tableColumn id="10" name="Word2 on Sentiment List #1: List1" dataDxfId="106"/>
    <tableColumn id="11" name="Word2 on Sentiment List #2: List2" dataDxfId="105"/>
    <tableColumn id="12" name="Word2 on Sentiment List #3: List3" dataDxfId="10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41" totalsRowShown="0" headerRowDxfId="151" dataDxfId="150">
  <autoFilter ref="A2:C41"/>
  <tableColumns count="3">
    <tableColumn id="1" name="Group 1" dataDxfId="75"/>
    <tableColumn id="2" name="Group 2" dataDxfId="74"/>
    <tableColumn id="3" name="Edges" dataDxfId="73"/>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49" dataDxfId="148">
  <autoFilter ref="A1:B7"/>
  <tableColumns count="2">
    <tableColumn id="1" name="Key" dataDxfId="57"/>
    <tableColumn id="2" name="Value" dataDxfId="56"/>
  </tableColumns>
  <tableStyleInfo name="NodeXL Table" showFirstColumn="0" showLastColumn="0" showRowStripes="1" showColumnStripes="0"/>
</table>
</file>

<file path=xl/tables/table15.xml><?xml version="1.0" encoding="utf-8"?>
<table xmlns="http://schemas.openxmlformats.org/spreadsheetml/2006/main" id="18" name="TopItems_1" displayName="TopItems_1" ref="A1:B11" totalsRowShown="0" headerRowDxfId="61" dataDxfId="60">
  <autoFilter ref="A1:B11"/>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16.xml><?xml version="1.0" encoding="utf-8"?>
<table xmlns="http://schemas.openxmlformats.org/spreadsheetml/2006/main" id="19" name="NetworkTopItems_1" displayName="NetworkTopItems_1" ref="A1:V11" totalsRowShown="0" headerRowDxfId="55" dataDxfId="54">
  <autoFilter ref="A1:V11"/>
  <tableColumns count="22">
    <tableColumn id="1" name="Top Words in Edit Comment in Entire Graph" dataDxfId="53"/>
    <tableColumn id="2" name="Entire Graph Count" dataDxfId="52"/>
    <tableColumn id="3" name="Top Words in Edit Comment in G1" dataDxfId="51"/>
    <tableColumn id="4" name="G1 Count" dataDxfId="50"/>
    <tableColumn id="5" name="Top Words in Edit Comment in G2" dataDxfId="49"/>
    <tableColumn id="6" name="G2 Count" dataDxfId="48"/>
    <tableColumn id="7" name="Top Words in Edit Comment in G3" dataDxfId="47"/>
    <tableColumn id="8" name="G3 Count" dataDxfId="46"/>
    <tableColumn id="9" name="Top Words in Edit Comment in G4" dataDxfId="45"/>
    <tableColumn id="10" name="G4 Count" dataDxfId="44"/>
    <tableColumn id="11" name="Top Words in Edit Comment in G5" dataDxfId="43"/>
    <tableColumn id="12" name="G5 Count" dataDxfId="42"/>
    <tableColumn id="13" name="Top Words in Edit Comment in G6" dataDxfId="41"/>
    <tableColumn id="14" name="G6 Count" dataDxfId="40"/>
    <tableColumn id="15" name="Top Words in Edit Comment in G7" dataDxfId="39"/>
    <tableColumn id="16" name="G7 Count" dataDxfId="38"/>
    <tableColumn id="17" name="Top Words in Edit Comment in G8" dataDxfId="37"/>
    <tableColumn id="18" name="G8 Count" dataDxfId="36"/>
    <tableColumn id="19" name="Top Words in Edit Comment in G9" dataDxfId="35"/>
    <tableColumn id="20" name="G9 Count" dataDxfId="34"/>
    <tableColumn id="21" name="Top Words in Edit Comment in G10" dataDxfId="33"/>
    <tableColumn id="22" name="G10 Count" dataDxfId="32"/>
  </tableColumns>
  <tableStyleInfo name="NodeXL Table" showFirstColumn="0" showLastColumn="0" showRowStripes="1" showColumnStripes="0"/>
</table>
</file>

<file path=xl/tables/table17.xml><?xml version="1.0" encoding="utf-8"?>
<table xmlns="http://schemas.openxmlformats.org/spreadsheetml/2006/main" id="20" name="NetworkTopItems_2" displayName="NetworkTopItems_2" ref="A14:V24" totalsRowShown="0" headerRowDxfId="30" dataDxfId="29">
  <autoFilter ref="A14:V24"/>
  <tableColumns count="22">
    <tableColumn id="1" name="Top Word Pairs in Edit Comment in Entire Graph" dataDxfId="28"/>
    <tableColumn id="2" name="Entire Graph Count" dataDxfId="27"/>
    <tableColumn id="3" name="Top Word Pairs in Edit Comment in G1" dataDxfId="26"/>
    <tableColumn id="4" name="G1 Count" dataDxfId="25"/>
    <tableColumn id="5" name="Top Word Pairs in Edit Comment in G2" dataDxfId="24"/>
    <tableColumn id="6" name="G2 Count" dataDxfId="23"/>
    <tableColumn id="7" name="Top Word Pairs in Edit Comment in G3" dataDxfId="22"/>
    <tableColumn id="8" name="G3 Count" dataDxfId="21"/>
    <tableColumn id="9" name="Top Word Pairs in Edit Comment in G4" dataDxfId="20"/>
    <tableColumn id="10" name="G4 Count" dataDxfId="19"/>
    <tableColumn id="11" name="Top Word Pairs in Edit Comment in G5" dataDxfId="18"/>
    <tableColumn id="12" name="G5 Count" dataDxfId="17"/>
    <tableColumn id="13" name="Top Word Pairs in Edit Comment in G6" dataDxfId="16"/>
    <tableColumn id="14" name="G6 Count" dataDxfId="15"/>
    <tableColumn id="15" name="Top Word Pairs in Edit Comment in G7" dataDxfId="14"/>
    <tableColumn id="16" name="G7 Count" dataDxfId="13"/>
    <tableColumn id="17" name="Top Word Pairs in Edit Comment in G8" dataDxfId="12"/>
    <tableColumn id="18" name="G8 Count" dataDxfId="11"/>
    <tableColumn id="19" name="Top Word Pairs in Edit Comment in G9" dataDxfId="10"/>
    <tableColumn id="20" name="G9 Count" dataDxfId="9"/>
    <tableColumn id="21" name="Top Word Pairs in Edit Comment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Y206" totalsRowShown="0" headerRowDxfId="227" dataDxfId="178">
  <autoFilter ref="A2:AY206"/>
  <tableColumns count="51">
    <tableColumn id="1" name="Vertex" dataDxfId="191"/>
    <tableColumn id="2" name="Color" dataDxfId="190"/>
    <tableColumn id="5" name="Shape" dataDxfId="189"/>
    <tableColumn id="6" name="Size" dataDxfId="188"/>
    <tableColumn id="4" name="Opacity" dataDxfId="169"/>
    <tableColumn id="7" name="Image File" dataDxfId="167"/>
    <tableColumn id="3" name="Visibility" dataDxfId="168"/>
    <tableColumn id="10" name="Label" dataDxfId="187"/>
    <tableColumn id="16" name="Label Fill Color" dataDxfId="186"/>
    <tableColumn id="9" name="Label Position" dataDxfId="164"/>
    <tableColumn id="8" name="Tooltip" dataDxfId="162"/>
    <tableColumn id="18" name="Layout Order" dataDxfId="163"/>
    <tableColumn id="13" name="X" dataDxfId="185"/>
    <tableColumn id="14" name="Y" dataDxfId="184"/>
    <tableColumn id="12" name="Locked?" dataDxfId="183"/>
    <tableColumn id="19" name="Polar R" dataDxfId="182"/>
    <tableColumn id="20" name="Polar Angle" dataDxfId="181"/>
    <tableColumn id="21" name="Degree" dataDxfId="68"/>
    <tableColumn id="22" name="In-Degree" dataDxfId="67"/>
    <tableColumn id="23" name="Out-Degree" dataDxfId="65"/>
    <tableColumn id="24" name="Betweenness Centrality" dataDxfId="66"/>
    <tableColumn id="25" name="Closeness Centrality" dataDxfId="70"/>
    <tableColumn id="26" name="Eigenvector Centrality" dataDxfId="69"/>
    <tableColumn id="15" name="PageRank" dataDxfId="64"/>
    <tableColumn id="27" name="Clustering Coefficient" dataDxfId="62"/>
    <tableColumn id="29" name="Reciprocated Vertex Pair Ratio" dataDxfId="63"/>
    <tableColumn id="11" name="ID" dataDxfId="180"/>
    <tableColumn id="28" name="Dynamic Filter" dataDxfId="179"/>
    <tableColumn id="17" name="Add Your Own Columns Here" dataDxfId="166"/>
    <tableColumn id="30" name="Custom Menu Item Text" dataDxfId="165"/>
    <tableColumn id="31" name="Custom Menu Item Action" dataDxfId="161"/>
    <tableColumn id="32" name="Vertex Type" dataDxfId="158"/>
    <tableColumn id="33" name="Content" dataDxfId="156"/>
    <tableColumn id="34" name="Age" dataDxfId="157"/>
    <tableColumn id="35" name="Gini Coefficient" dataDxfId="160"/>
    <tableColumn id="36" name="Nr Revisions" dataDxfId="159"/>
    <tableColumn id="37" name="URL" dataDxfId="140"/>
    <tableColumn id="38" name="Vertex Group" dataDxfId="93">
      <calculatedColumnFormula>REPLACE(INDEX(GroupVertices[Group], MATCH(Vertices[[#This Row],[Vertex]],GroupVertices[Vertex],0)),1,1,"")</calculatedColumnFormula>
    </tableColumn>
    <tableColumn id="39" name="Sentiment List #1: List1 Word Count" dataDxfId="92"/>
    <tableColumn id="40" name="Sentiment List #1: List1 Word Percentage (%)" dataDxfId="91"/>
    <tableColumn id="41" name="Sentiment List #2: List2 Word Count" dataDxfId="90"/>
    <tableColumn id="42" name="Sentiment List #2: List2 Word Percentage (%)" dataDxfId="89"/>
    <tableColumn id="43" name="Sentiment List #3: List3 Word Count" dataDxfId="88"/>
    <tableColumn id="44" name="Sentiment List #3: List3 Word Percentage (%)" dataDxfId="87"/>
    <tableColumn id="45" name="Non-categorized Word Count" dataDxfId="86"/>
    <tableColumn id="46" name="Non-categorized Word Percentage (%)" dataDxfId="85"/>
    <tableColumn id="47" name="Vertex Content Word Count" dataDxfId="4"/>
    <tableColumn id="48" name="Top Words in Edit Comment by Count" dataDxfId="3"/>
    <tableColumn id="49" name="Top Words in Edit Comment by Salience" dataDxfId="2"/>
    <tableColumn id="50" name="Top Word Pairs in Edit Comment by Count" dataDxfId="1"/>
    <tableColumn id="51" name="Top Word Pairs in Edit Comm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4" totalsRowShown="0" headerRowDxfId="226">
  <autoFilter ref="A2:AI14"/>
  <tableColumns count="35">
    <tableColumn id="1" name="Group" dataDxfId="147"/>
    <tableColumn id="2" name="Vertex Color" dataDxfId="146"/>
    <tableColumn id="3" name="Vertex Shape" dataDxfId="144"/>
    <tableColumn id="22" name="Visibility" dataDxfId="145"/>
    <tableColumn id="4" name="Collapsed?"/>
    <tableColumn id="18" name="Label" dataDxfId="225"/>
    <tableColumn id="20" name="Collapsed X"/>
    <tableColumn id="21" name="Collapsed Y"/>
    <tableColumn id="6" name="ID" dataDxfId="224"/>
    <tableColumn id="19" name="Collapsed Properties" dataDxfId="137"/>
    <tableColumn id="5" name="Vertices" dataDxfId="136"/>
    <tableColumn id="7" name="Unique Edges" dataDxfId="135"/>
    <tableColumn id="8" name="Edges With Duplicates" dataDxfId="134"/>
    <tableColumn id="9" name="Total Edges" dataDxfId="133"/>
    <tableColumn id="10" name="Self-Loops" dataDxfId="132"/>
    <tableColumn id="24" name="Reciprocated Vertex Pair Ratio" dataDxfId="131"/>
    <tableColumn id="25" name="Reciprocated Edge Ratio" dataDxfId="130"/>
    <tableColumn id="11" name="Connected Components" dataDxfId="129"/>
    <tableColumn id="12" name="Single-Vertex Connected Components" dataDxfId="128"/>
    <tableColumn id="13" name="Maximum Vertices in a Connected Component" dataDxfId="127"/>
    <tableColumn id="14" name="Maximum Edges in a Connected Component" dataDxfId="126"/>
    <tableColumn id="15" name="Maximum Geodesic Distance (Diameter)" dataDxfId="125"/>
    <tableColumn id="16" name="Average Geodesic Distance" dataDxfId="124"/>
    <tableColumn id="17" name="Graph Density" dataDxfId="84"/>
    <tableColumn id="23" name="Sentiment List #1: List1 Word Count" dataDxfId="83"/>
    <tableColumn id="26" name="Sentiment List #1: List1 Word Percentage (%)" dataDxfId="82"/>
    <tableColumn id="27" name="Sentiment List #2: List2 Word Count" dataDxfId="81"/>
    <tableColumn id="28" name="Sentiment List #2: List2 Word Percentage (%)" dataDxfId="80"/>
    <tableColumn id="29" name="Sentiment List #3: List3 Word Count" dataDxfId="79"/>
    <tableColumn id="30" name="Sentiment List #3: List3 Word Percentage (%)" dataDxfId="78"/>
    <tableColumn id="31" name="Non-categorized Word Count" dataDxfId="77"/>
    <tableColumn id="32" name="Non-categorized Word Percentage (%)" dataDxfId="76"/>
    <tableColumn id="33" name="Group Content Word Count" dataDxfId="31"/>
    <tableColumn id="34" name="Top Words in Edit Comment" dataDxfId="6"/>
    <tableColumn id="35" name="Top Word Pairs in Edit Comm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5" totalsRowShown="0" headerRowDxfId="223" dataDxfId="222">
  <autoFilter ref="A1:C205"/>
  <tableColumns count="3">
    <tableColumn id="1" name="Group" dataDxfId="143"/>
    <tableColumn id="2" name="Vertex" dataDxfId="142"/>
    <tableColumn id="3" name="Vertex ID" dataDxfId="1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72"/>
    <tableColumn id="2" name="Value" dataDxfId="7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1"/>
    <tableColumn id="2" name="Degree Frequency" dataDxfId="220">
      <calculatedColumnFormula>COUNTIF(Vertices[Degree], "&gt;= " &amp; D2) - COUNTIF(Vertices[Degree], "&gt;=" &amp; D3)</calculatedColumnFormula>
    </tableColumn>
    <tableColumn id="3" name="In-Degree Bin" dataDxfId="219"/>
    <tableColumn id="4" name="In-Degree Frequency" dataDxfId="218">
      <calculatedColumnFormula>COUNTIF(Vertices[In-Degree], "&gt;= " &amp; F2) - COUNTIF(Vertices[In-Degree], "&gt;=" &amp; F3)</calculatedColumnFormula>
    </tableColumn>
    <tableColumn id="5" name="Out-Degree Bin" dataDxfId="217"/>
    <tableColumn id="6" name="Out-Degree Frequency" dataDxfId="216">
      <calculatedColumnFormula>COUNTIF(Vertices[Out-Degree], "&gt;= " &amp; H2) - COUNTIF(Vertices[Out-Degree], "&gt;=" &amp; H3)</calculatedColumnFormula>
    </tableColumn>
    <tableColumn id="7" name="Betweenness Centrality Bin" dataDxfId="215"/>
    <tableColumn id="8" name="Betweenness Centrality Frequency" dataDxfId="214">
      <calculatedColumnFormula>COUNTIF(Vertices[Betweenness Centrality], "&gt;= " &amp; J2) - COUNTIF(Vertices[Betweenness Centrality], "&gt;=" &amp; J3)</calculatedColumnFormula>
    </tableColumn>
    <tableColumn id="9" name="Closeness Centrality Bin" dataDxfId="213"/>
    <tableColumn id="10" name="Closeness Centrality Frequency" dataDxfId="212">
      <calculatedColumnFormula>COUNTIF(Vertices[Closeness Centrality], "&gt;= " &amp; L2) - COUNTIF(Vertices[Closeness Centrality], "&gt;=" &amp; L3)</calculatedColumnFormula>
    </tableColumn>
    <tableColumn id="11" name="Eigenvector Centrality Bin" dataDxfId="211"/>
    <tableColumn id="12" name="Eigenvector Centrality Frequency" dataDxfId="210">
      <calculatedColumnFormula>COUNTIF(Vertices[Eigenvector Centrality], "&gt;= " &amp; N2) - COUNTIF(Vertices[Eigenvector Centrality], "&gt;=" &amp; N3)</calculatedColumnFormula>
    </tableColumn>
    <tableColumn id="18" name="PageRank Bin" dataDxfId="209"/>
    <tableColumn id="17" name="PageRank Frequency" dataDxfId="208">
      <calculatedColumnFormula>COUNTIF(Vertices[Eigenvector Centrality], "&gt;= " &amp; P2) - COUNTIF(Vertices[Eigenvector Centrality], "&gt;=" &amp; P3)</calculatedColumnFormula>
    </tableColumn>
    <tableColumn id="13" name="Clustering Coefficient Bin" dataDxfId="207"/>
    <tableColumn id="14" name="Clustering Coefficient Frequency" dataDxfId="206">
      <calculatedColumnFormula>COUNTIF(Vertices[Clustering Coefficient], "&gt;= " &amp; R2) - COUNTIF(Vertices[Clustering Coefficient], "&gt;=" &amp; R3)</calculatedColumnFormula>
    </tableColumn>
    <tableColumn id="15" name="Dynamic Filter Bin" dataDxfId="205"/>
    <tableColumn id="16" name="Dynamic Filter Frequency" dataDxfId="20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81" totalsRowShown="0" headerRowDxfId="203">
  <autoFilter ref="J1:K81"/>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61"/>
  <sheetViews>
    <sheetView workbookViewId="0" topLeftCell="A1">
      <pane xSplit="2" ySplit="2" topLeftCell="C179"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9.7109375" style="0" bestFit="1" customWidth="1"/>
    <col min="17" max="17" width="7.57421875" style="0" bestFit="1" customWidth="1"/>
    <col min="18" max="18" width="12.00390625" style="0" bestFit="1" customWidth="1"/>
    <col min="19" max="21" width="10.7109375" style="0" bestFit="1" customWidth="1"/>
    <col min="22" max="22" width="19.140625" style="0" bestFit="1" customWidth="1"/>
    <col min="23" max="23" width="23.8515625" style="0" bestFit="1" customWidth="1"/>
    <col min="24" max="24" width="19.140625" style="0" bestFit="1" customWidth="1"/>
    <col min="25" max="25" width="23.8515625" style="0" bestFit="1" customWidth="1"/>
    <col min="26" max="26" width="19.140625" style="0" bestFit="1" customWidth="1"/>
    <col min="27" max="27" width="23.8515625" style="0" bestFit="1" customWidth="1"/>
    <col min="28" max="28" width="18.140625" style="0" bestFit="1" customWidth="1"/>
    <col min="29" max="29" width="22.28125" style="0" bestFit="1" customWidth="1"/>
    <col min="30" max="30" width="15.140625" style="0" bestFit="1" customWidth="1"/>
  </cols>
  <sheetData>
    <row r="1" spans="3:14" ht="15">
      <c r="C1" s="17" t="s">
        <v>39</v>
      </c>
      <c r="D1" s="18"/>
      <c r="E1" s="18"/>
      <c r="F1" s="18"/>
      <c r="G1" s="17"/>
      <c r="H1" s="15" t="s">
        <v>43</v>
      </c>
      <c r="I1" s="52"/>
      <c r="J1" s="52"/>
      <c r="K1" s="34" t="s">
        <v>42</v>
      </c>
      <c r="L1" s="19" t="s">
        <v>40</v>
      </c>
      <c r="M1" s="19"/>
      <c r="N1" s="16" t="s">
        <v>41</v>
      </c>
    </row>
    <row r="2" spans="1:30"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311</v>
      </c>
      <c r="P2" s="13" t="s">
        <v>312</v>
      </c>
      <c r="Q2" s="13" t="s">
        <v>313</v>
      </c>
      <c r="R2" s="13" t="s">
        <v>314</v>
      </c>
      <c r="S2" s="13" t="s">
        <v>315</v>
      </c>
      <c r="T2" s="13" t="s">
        <v>832</v>
      </c>
      <c r="U2" s="13" t="s">
        <v>833</v>
      </c>
      <c r="V2" s="54" t="s">
        <v>1237</v>
      </c>
      <c r="W2" s="54" t="s">
        <v>1238</v>
      </c>
      <c r="X2" s="54" t="s">
        <v>1239</v>
      </c>
      <c r="Y2" s="54" t="s">
        <v>1240</v>
      </c>
      <c r="Z2" s="54" t="s">
        <v>1241</v>
      </c>
      <c r="AA2" s="54" t="s">
        <v>1242</v>
      </c>
      <c r="AB2" s="54" t="s">
        <v>1243</v>
      </c>
      <c r="AC2" s="54" t="s">
        <v>1244</v>
      </c>
      <c r="AD2" s="54" t="s">
        <v>1245</v>
      </c>
    </row>
    <row r="3" spans="1:30" ht="15" customHeight="1">
      <c r="A3" s="68" t="s">
        <v>518</v>
      </c>
      <c r="B3" s="68" t="s">
        <v>519</v>
      </c>
      <c r="C3" s="69" t="s">
        <v>1691</v>
      </c>
      <c r="D3" s="70">
        <v>3</v>
      </c>
      <c r="E3" s="71"/>
      <c r="F3" s="72">
        <v>70</v>
      </c>
      <c r="G3" s="69"/>
      <c r="H3" s="73"/>
      <c r="I3" s="74"/>
      <c r="J3" s="74"/>
      <c r="K3" s="35" t="s">
        <v>65</v>
      </c>
      <c r="L3" s="75">
        <v>3</v>
      </c>
      <c r="M3" s="75"/>
      <c r="N3" s="76"/>
      <c r="O3" s="82" t="s">
        <v>520</v>
      </c>
      <c r="P3" s="82">
        <v>1</v>
      </c>
      <c r="Q3" s="82" t="s">
        <v>521</v>
      </c>
      <c r="R3" s="82"/>
      <c r="S3" s="82">
        <v>907</v>
      </c>
      <c r="T3" s="82" t="str">
        <f>REPLACE(INDEX(GroupVertices[Group],MATCH(Edges[[#This Row],[Vertex 1]],GroupVertices[Vertex],0)),1,1,"")</f>
        <v>2</v>
      </c>
      <c r="U3" s="82" t="str">
        <f>REPLACE(INDEX(GroupVertices[Group],MATCH(Edges[[#This Row],[Vertex 2]],GroupVertices[Vertex],0)),1,1,"")</f>
        <v>2</v>
      </c>
      <c r="V3" s="49"/>
      <c r="W3" s="50"/>
      <c r="X3" s="49"/>
      <c r="Y3" s="50"/>
      <c r="Z3" s="49"/>
      <c r="AA3" s="50"/>
      <c r="AB3" s="49"/>
      <c r="AC3" s="50"/>
      <c r="AD3" s="49"/>
    </row>
    <row r="4" spans="1:30" ht="15" customHeight="1">
      <c r="A4" s="68" t="s">
        <v>316</v>
      </c>
      <c r="B4" s="68" t="s">
        <v>518</v>
      </c>
      <c r="C4" s="69" t="s">
        <v>1691</v>
      </c>
      <c r="D4" s="70">
        <v>3</v>
      </c>
      <c r="E4" s="71"/>
      <c r="F4" s="72">
        <v>70</v>
      </c>
      <c r="G4" s="69"/>
      <c r="H4" s="73"/>
      <c r="I4" s="74"/>
      <c r="J4" s="74"/>
      <c r="K4" s="35" t="s">
        <v>65</v>
      </c>
      <c r="L4" s="81">
        <v>4</v>
      </c>
      <c r="M4" s="81"/>
      <c r="N4" s="76"/>
      <c r="O4" s="83" t="s">
        <v>520</v>
      </c>
      <c r="P4" s="83">
        <v>1</v>
      </c>
      <c r="Q4" s="83" t="s">
        <v>521</v>
      </c>
      <c r="R4" s="84" t="s">
        <v>522</v>
      </c>
      <c r="S4" s="83">
        <v>1563</v>
      </c>
      <c r="T4" s="82" t="str">
        <f>REPLACE(INDEX(GroupVertices[Group],MATCH(Edges[[#This Row],[Vertex 1]],GroupVertices[Vertex],0)),1,1,"")</f>
        <v>2</v>
      </c>
      <c r="U4" s="82" t="str">
        <f>REPLACE(INDEX(GroupVertices[Group],MATCH(Edges[[#This Row],[Vertex 2]],GroupVertices[Vertex],0)),1,1,"")</f>
        <v>2</v>
      </c>
      <c r="V4" s="49">
        <v>0</v>
      </c>
      <c r="W4" s="50">
        <v>0</v>
      </c>
      <c r="X4" s="49">
        <v>0</v>
      </c>
      <c r="Y4" s="50">
        <v>0</v>
      </c>
      <c r="Z4" s="49">
        <v>0</v>
      </c>
      <c r="AA4" s="50">
        <v>0</v>
      </c>
      <c r="AB4" s="49">
        <v>10</v>
      </c>
      <c r="AC4" s="50">
        <v>100</v>
      </c>
      <c r="AD4" s="49">
        <v>10</v>
      </c>
    </row>
    <row r="5" spans="1:30" ht="15">
      <c r="A5" s="68" t="s">
        <v>317</v>
      </c>
      <c r="B5" s="68" t="s">
        <v>316</v>
      </c>
      <c r="C5" s="69" t="s">
        <v>1691</v>
      </c>
      <c r="D5" s="70">
        <v>3</v>
      </c>
      <c r="E5" s="71"/>
      <c r="F5" s="72">
        <v>70</v>
      </c>
      <c r="G5" s="69"/>
      <c r="H5" s="73"/>
      <c r="I5" s="74"/>
      <c r="J5" s="74"/>
      <c r="K5" s="35" t="s">
        <v>65</v>
      </c>
      <c r="L5" s="81">
        <v>5</v>
      </c>
      <c r="M5" s="81"/>
      <c r="N5" s="76"/>
      <c r="O5" s="83" t="s">
        <v>520</v>
      </c>
      <c r="P5" s="83">
        <v>1</v>
      </c>
      <c r="Q5" s="83" t="s">
        <v>521</v>
      </c>
      <c r="R5" s="83"/>
      <c r="S5" s="83">
        <v>2558</v>
      </c>
      <c r="T5" s="82" t="str">
        <f>REPLACE(INDEX(GroupVertices[Group],MATCH(Edges[[#This Row],[Vertex 1]],GroupVertices[Vertex],0)),1,1,"")</f>
        <v>2</v>
      </c>
      <c r="U5" s="82" t="str">
        <f>REPLACE(INDEX(GroupVertices[Group],MATCH(Edges[[#This Row],[Vertex 2]],GroupVertices[Vertex],0)),1,1,"")</f>
        <v>2</v>
      </c>
      <c r="V5" s="49"/>
      <c r="W5" s="50"/>
      <c r="X5" s="49"/>
      <c r="Y5" s="50"/>
      <c r="Z5" s="49"/>
      <c r="AA5" s="50"/>
      <c r="AB5" s="49"/>
      <c r="AC5" s="50"/>
      <c r="AD5" s="49"/>
    </row>
    <row r="6" spans="1:30" ht="15">
      <c r="A6" s="68" t="s">
        <v>318</v>
      </c>
      <c r="B6" s="68" t="s">
        <v>317</v>
      </c>
      <c r="C6" s="69" t="s">
        <v>1691</v>
      </c>
      <c r="D6" s="70">
        <v>3</v>
      </c>
      <c r="E6" s="71"/>
      <c r="F6" s="72">
        <v>70</v>
      </c>
      <c r="G6" s="69"/>
      <c r="H6" s="73"/>
      <c r="I6" s="74"/>
      <c r="J6" s="74"/>
      <c r="K6" s="35" t="s">
        <v>65</v>
      </c>
      <c r="L6" s="81">
        <v>6</v>
      </c>
      <c r="M6" s="81"/>
      <c r="N6" s="76"/>
      <c r="O6" s="83" t="s">
        <v>520</v>
      </c>
      <c r="P6" s="83">
        <v>1</v>
      </c>
      <c r="Q6" s="83" t="s">
        <v>521</v>
      </c>
      <c r="R6" s="83" t="s">
        <v>523</v>
      </c>
      <c r="S6" s="83">
        <v>3053</v>
      </c>
      <c r="T6" s="82" t="str">
        <f>REPLACE(INDEX(GroupVertices[Group],MATCH(Edges[[#This Row],[Vertex 1]],GroupVertices[Vertex],0)),1,1,"")</f>
        <v>2</v>
      </c>
      <c r="U6" s="82" t="str">
        <f>REPLACE(INDEX(GroupVertices[Group],MATCH(Edges[[#This Row],[Vertex 2]],GroupVertices[Vertex],0)),1,1,"")</f>
        <v>2</v>
      </c>
      <c r="V6" s="49">
        <v>0</v>
      </c>
      <c r="W6" s="50">
        <v>0</v>
      </c>
      <c r="X6" s="49">
        <v>0</v>
      </c>
      <c r="Y6" s="50">
        <v>0</v>
      </c>
      <c r="Z6" s="49">
        <v>0</v>
      </c>
      <c r="AA6" s="50">
        <v>0</v>
      </c>
      <c r="AB6" s="49">
        <v>10</v>
      </c>
      <c r="AC6" s="50">
        <v>100</v>
      </c>
      <c r="AD6" s="49">
        <v>10</v>
      </c>
    </row>
    <row r="7" spans="1:30" ht="15">
      <c r="A7" s="68" t="s">
        <v>318</v>
      </c>
      <c r="B7" s="68" t="s">
        <v>316</v>
      </c>
      <c r="C7" s="69" t="s">
        <v>1691</v>
      </c>
      <c r="D7" s="70">
        <v>3</v>
      </c>
      <c r="E7" s="71"/>
      <c r="F7" s="72">
        <v>70</v>
      </c>
      <c r="G7" s="69"/>
      <c r="H7" s="73"/>
      <c r="I7" s="74"/>
      <c r="J7" s="74"/>
      <c r="K7" s="35" t="s">
        <v>66</v>
      </c>
      <c r="L7" s="81">
        <v>7</v>
      </c>
      <c r="M7" s="81"/>
      <c r="N7" s="76"/>
      <c r="O7" s="83" t="s">
        <v>520</v>
      </c>
      <c r="P7" s="83">
        <v>1</v>
      </c>
      <c r="Q7" s="83" t="s">
        <v>521</v>
      </c>
      <c r="R7" s="83" t="s">
        <v>524</v>
      </c>
      <c r="S7" s="83">
        <v>5798</v>
      </c>
      <c r="T7" s="82" t="str">
        <f>REPLACE(INDEX(GroupVertices[Group],MATCH(Edges[[#This Row],[Vertex 1]],GroupVertices[Vertex],0)),1,1,"")</f>
        <v>2</v>
      </c>
      <c r="U7" s="82" t="str">
        <f>REPLACE(INDEX(GroupVertices[Group],MATCH(Edges[[#This Row],[Vertex 2]],GroupVertices[Vertex],0)),1,1,"")</f>
        <v>2</v>
      </c>
      <c r="V7" s="49">
        <v>1</v>
      </c>
      <c r="W7" s="50">
        <v>9.090909090909092</v>
      </c>
      <c r="X7" s="49">
        <v>0</v>
      </c>
      <c r="Y7" s="50">
        <v>0</v>
      </c>
      <c r="Z7" s="49">
        <v>0</v>
      </c>
      <c r="AA7" s="50">
        <v>0</v>
      </c>
      <c r="AB7" s="49">
        <v>10</v>
      </c>
      <c r="AC7" s="50">
        <v>90.9090909090909</v>
      </c>
      <c r="AD7" s="49">
        <v>11</v>
      </c>
    </row>
    <row r="8" spans="1:30" ht="15">
      <c r="A8" s="68" t="s">
        <v>316</v>
      </c>
      <c r="B8" s="68" t="s">
        <v>318</v>
      </c>
      <c r="C8" s="69" t="s">
        <v>1692</v>
      </c>
      <c r="D8" s="70">
        <v>10</v>
      </c>
      <c r="E8" s="71"/>
      <c r="F8" s="72">
        <v>40</v>
      </c>
      <c r="G8" s="69"/>
      <c r="H8" s="73"/>
      <c r="I8" s="74"/>
      <c r="J8" s="74"/>
      <c r="K8" s="35" t="s">
        <v>66</v>
      </c>
      <c r="L8" s="81">
        <v>8</v>
      </c>
      <c r="M8" s="81"/>
      <c r="N8" s="76"/>
      <c r="O8" s="83" t="s">
        <v>520</v>
      </c>
      <c r="P8" s="83">
        <v>2</v>
      </c>
      <c r="Q8" s="83" t="s">
        <v>521</v>
      </c>
      <c r="R8" s="83" t="s">
        <v>525</v>
      </c>
      <c r="S8" s="83">
        <v>6468</v>
      </c>
      <c r="T8" s="82" t="str">
        <f>REPLACE(INDEX(GroupVertices[Group],MATCH(Edges[[#This Row],[Vertex 1]],GroupVertices[Vertex],0)),1,1,"")</f>
        <v>2</v>
      </c>
      <c r="U8" s="82" t="str">
        <f>REPLACE(INDEX(GroupVertices[Group],MATCH(Edges[[#This Row],[Vertex 2]],GroupVertices[Vertex],0)),1,1,"")</f>
        <v>2</v>
      </c>
      <c r="V8" s="49">
        <v>1</v>
      </c>
      <c r="W8" s="50">
        <v>6.25</v>
      </c>
      <c r="X8" s="49">
        <v>0</v>
      </c>
      <c r="Y8" s="50">
        <v>0</v>
      </c>
      <c r="Z8" s="49">
        <v>0</v>
      </c>
      <c r="AA8" s="50">
        <v>0</v>
      </c>
      <c r="AB8" s="49">
        <v>15</v>
      </c>
      <c r="AC8" s="50">
        <v>93.75</v>
      </c>
      <c r="AD8" s="49">
        <v>16</v>
      </c>
    </row>
    <row r="9" spans="1:30" ht="15">
      <c r="A9" s="68" t="s">
        <v>319</v>
      </c>
      <c r="B9" s="68" t="s">
        <v>320</v>
      </c>
      <c r="C9" s="69" t="s">
        <v>1691</v>
      </c>
      <c r="D9" s="70">
        <v>3</v>
      </c>
      <c r="E9" s="71"/>
      <c r="F9" s="72">
        <v>70</v>
      </c>
      <c r="G9" s="69"/>
      <c r="H9" s="73"/>
      <c r="I9" s="74"/>
      <c r="J9" s="74"/>
      <c r="K9" s="35" t="s">
        <v>66</v>
      </c>
      <c r="L9" s="81">
        <v>9</v>
      </c>
      <c r="M9" s="81"/>
      <c r="N9" s="76"/>
      <c r="O9" s="83" t="s">
        <v>520</v>
      </c>
      <c r="P9" s="83">
        <v>1</v>
      </c>
      <c r="Q9" s="83" t="s">
        <v>521</v>
      </c>
      <c r="R9" s="83" t="s">
        <v>526</v>
      </c>
      <c r="S9" s="83">
        <v>7950</v>
      </c>
      <c r="T9" s="82" t="str">
        <f>REPLACE(INDEX(GroupVertices[Group],MATCH(Edges[[#This Row],[Vertex 1]],GroupVertices[Vertex],0)),1,1,"")</f>
        <v>2</v>
      </c>
      <c r="U9" s="82" t="str">
        <f>REPLACE(INDEX(GroupVertices[Group],MATCH(Edges[[#This Row],[Vertex 2]],GroupVertices[Vertex],0)),1,1,"")</f>
        <v>2</v>
      </c>
      <c r="V9" s="49">
        <v>0</v>
      </c>
      <c r="W9" s="50">
        <v>0</v>
      </c>
      <c r="X9" s="49">
        <v>0</v>
      </c>
      <c r="Y9" s="50">
        <v>0</v>
      </c>
      <c r="Z9" s="49">
        <v>0</v>
      </c>
      <c r="AA9" s="50">
        <v>0</v>
      </c>
      <c r="AB9" s="49">
        <v>14</v>
      </c>
      <c r="AC9" s="50">
        <v>100</v>
      </c>
      <c r="AD9" s="49">
        <v>14</v>
      </c>
    </row>
    <row r="10" spans="1:30" ht="15">
      <c r="A10" s="68" t="s">
        <v>320</v>
      </c>
      <c r="B10" s="68" t="s">
        <v>319</v>
      </c>
      <c r="C10" s="69" t="s">
        <v>1691</v>
      </c>
      <c r="D10" s="70">
        <v>3</v>
      </c>
      <c r="E10" s="71"/>
      <c r="F10" s="72">
        <v>70</v>
      </c>
      <c r="G10" s="69"/>
      <c r="H10" s="73"/>
      <c r="I10" s="74"/>
      <c r="J10" s="74"/>
      <c r="K10" s="35" t="s">
        <v>66</v>
      </c>
      <c r="L10" s="81">
        <v>10</v>
      </c>
      <c r="M10" s="81"/>
      <c r="N10" s="76"/>
      <c r="O10" s="83" t="s">
        <v>520</v>
      </c>
      <c r="P10" s="83">
        <v>1</v>
      </c>
      <c r="Q10" s="83" t="s">
        <v>521</v>
      </c>
      <c r="R10" s="83" t="s">
        <v>527</v>
      </c>
      <c r="S10" s="83">
        <v>8192</v>
      </c>
      <c r="T10" s="82" t="str">
        <f>REPLACE(INDEX(GroupVertices[Group],MATCH(Edges[[#This Row],[Vertex 1]],GroupVertices[Vertex],0)),1,1,"")</f>
        <v>2</v>
      </c>
      <c r="U10" s="82" t="str">
        <f>REPLACE(INDEX(GroupVertices[Group],MATCH(Edges[[#This Row],[Vertex 2]],GroupVertices[Vertex],0)),1,1,"")</f>
        <v>2</v>
      </c>
      <c r="V10" s="49">
        <v>0</v>
      </c>
      <c r="W10" s="50">
        <v>0</v>
      </c>
      <c r="X10" s="49">
        <v>0</v>
      </c>
      <c r="Y10" s="50">
        <v>0</v>
      </c>
      <c r="Z10" s="49">
        <v>0</v>
      </c>
      <c r="AA10" s="50">
        <v>0</v>
      </c>
      <c r="AB10" s="49">
        <v>2</v>
      </c>
      <c r="AC10" s="50">
        <v>100</v>
      </c>
      <c r="AD10" s="49">
        <v>2</v>
      </c>
    </row>
    <row r="11" spans="1:30" ht="15">
      <c r="A11" s="68" t="s">
        <v>320</v>
      </c>
      <c r="B11" s="68" t="s">
        <v>316</v>
      </c>
      <c r="C11" s="69" t="s">
        <v>1691</v>
      </c>
      <c r="D11" s="70">
        <v>3</v>
      </c>
      <c r="E11" s="71"/>
      <c r="F11" s="72">
        <v>70</v>
      </c>
      <c r="G11" s="69"/>
      <c r="H11" s="73"/>
      <c r="I11" s="74"/>
      <c r="J11" s="74"/>
      <c r="K11" s="35" t="s">
        <v>65</v>
      </c>
      <c r="L11" s="81">
        <v>11</v>
      </c>
      <c r="M11" s="81"/>
      <c r="N11" s="76"/>
      <c r="O11" s="83" t="s">
        <v>520</v>
      </c>
      <c r="P11" s="83">
        <v>1</v>
      </c>
      <c r="Q11" s="83" t="s">
        <v>521</v>
      </c>
      <c r="R11" s="83" t="s">
        <v>528</v>
      </c>
      <c r="S11" s="83">
        <v>7684</v>
      </c>
      <c r="T11" s="82" t="str">
        <f>REPLACE(INDEX(GroupVertices[Group],MATCH(Edges[[#This Row],[Vertex 1]],GroupVertices[Vertex],0)),1,1,"")</f>
        <v>2</v>
      </c>
      <c r="U11" s="82" t="str">
        <f>REPLACE(INDEX(GroupVertices[Group],MATCH(Edges[[#This Row],[Vertex 2]],GroupVertices[Vertex],0)),1,1,"")</f>
        <v>2</v>
      </c>
      <c r="V11" s="49">
        <v>0</v>
      </c>
      <c r="W11" s="50">
        <v>0</v>
      </c>
      <c r="X11" s="49">
        <v>0</v>
      </c>
      <c r="Y11" s="50">
        <v>0</v>
      </c>
      <c r="Z11" s="49">
        <v>0</v>
      </c>
      <c r="AA11" s="50">
        <v>0</v>
      </c>
      <c r="AB11" s="49">
        <v>2</v>
      </c>
      <c r="AC11" s="50">
        <v>100</v>
      </c>
      <c r="AD11" s="49">
        <v>2</v>
      </c>
    </row>
    <row r="12" spans="1:30" ht="15">
      <c r="A12" s="68" t="s">
        <v>321</v>
      </c>
      <c r="B12" s="68" t="s">
        <v>320</v>
      </c>
      <c r="C12" s="69" t="s">
        <v>1691</v>
      </c>
      <c r="D12" s="70">
        <v>3</v>
      </c>
      <c r="E12" s="71"/>
      <c r="F12" s="72">
        <v>70</v>
      </c>
      <c r="G12" s="69"/>
      <c r="H12" s="73"/>
      <c r="I12" s="74"/>
      <c r="J12" s="74"/>
      <c r="K12" s="35" t="s">
        <v>65</v>
      </c>
      <c r="L12" s="81">
        <v>12</v>
      </c>
      <c r="M12" s="81"/>
      <c r="N12" s="76"/>
      <c r="O12" s="83" t="s">
        <v>520</v>
      </c>
      <c r="P12" s="83">
        <v>1</v>
      </c>
      <c r="Q12" s="83" t="s">
        <v>521</v>
      </c>
      <c r="R12" s="84" t="s">
        <v>529</v>
      </c>
      <c r="S12" s="83">
        <v>8888</v>
      </c>
      <c r="T12" s="82" t="str">
        <f>REPLACE(INDEX(GroupVertices[Group],MATCH(Edges[[#This Row],[Vertex 1]],GroupVertices[Vertex],0)),1,1,"")</f>
        <v>2</v>
      </c>
      <c r="U12" s="82" t="str">
        <f>REPLACE(INDEX(GroupVertices[Group],MATCH(Edges[[#This Row],[Vertex 2]],GroupVertices[Vertex],0)),1,1,"")</f>
        <v>2</v>
      </c>
      <c r="V12" s="49">
        <v>0</v>
      </c>
      <c r="W12" s="50">
        <v>0</v>
      </c>
      <c r="X12" s="49">
        <v>0</v>
      </c>
      <c r="Y12" s="50">
        <v>0</v>
      </c>
      <c r="Z12" s="49">
        <v>0</v>
      </c>
      <c r="AA12" s="50">
        <v>0</v>
      </c>
      <c r="AB12" s="49">
        <v>3</v>
      </c>
      <c r="AC12" s="50">
        <v>100</v>
      </c>
      <c r="AD12" s="49">
        <v>3</v>
      </c>
    </row>
    <row r="13" spans="1:30" ht="15">
      <c r="A13" s="68" t="s">
        <v>316</v>
      </c>
      <c r="B13" s="68" t="s">
        <v>321</v>
      </c>
      <c r="C13" s="69" t="s">
        <v>1691</v>
      </c>
      <c r="D13" s="70">
        <v>3</v>
      </c>
      <c r="E13" s="71"/>
      <c r="F13" s="72">
        <v>70</v>
      </c>
      <c r="G13" s="69"/>
      <c r="H13" s="73"/>
      <c r="I13" s="74"/>
      <c r="J13" s="74"/>
      <c r="K13" s="35" t="s">
        <v>65</v>
      </c>
      <c r="L13" s="81">
        <v>13</v>
      </c>
      <c r="M13" s="81"/>
      <c r="N13" s="76"/>
      <c r="O13" s="83" t="s">
        <v>520</v>
      </c>
      <c r="P13" s="83">
        <v>1</v>
      </c>
      <c r="Q13" s="83" t="s">
        <v>521</v>
      </c>
      <c r="R13" s="83" t="s">
        <v>530</v>
      </c>
      <c r="S13" s="83">
        <v>9852</v>
      </c>
      <c r="T13" s="82" t="str">
        <f>REPLACE(INDEX(GroupVertices[Group],MATCH(Edges[[#This Row],[Vertex 1]],GroupVertices[Vertex],0)),1,1,"")</f>
        <v>2</v>
      </c>
      <c r="U13" s="82" t="str">
        <f>REPLACE(INDEX(GroupVertices[Group],MATCH(Edges[[#This Row],[Vertex 2]],GroupVertices[Vertex],0)),1,1,"")</f>
        <v>2</v>
      </c>
      <c r="V13" s="49">
        <v>1</v>
      </c>
      <c r="W13" s="50">
        <v>14.285714285714286</v>
      </c>
      <c r="X13" s="49">
        <v>2</v>
      </c>
      <c r="Y13" s="50">
        <v>28.571428571428573</v>
      </c>
      <c r="Z13" s="49">
        <v>0</v>
      </c>
      <c r="AA13" s="50">
        <v>0</v>
      </c>
      <c r="AB13" s="49">
        <v>4</v>
      </c>
      <c r="AC13" s="50">
        <v>57.142857142857146</v>
      </c>
      <c r="AD13" s="49">
        <v>7</v>
      </c>
    </row>
    <row r="14" spans="1:30" ht="15">
      <c r="A14" s="68" t="s">
        <v>322</v>
      </c>
      <c r="B14" s="68" t="s">
        <v>316</v>
      </c>
      <c r="C14" s="69" t="s">
        <v>1691</v>
      </c>
      <c r="D14" s="70">
        <v>3</v>
      </c>
      <c r="E14" s="71"/>
      <c r="F14" s="72">
        <v>70</v>
      </c>
      <c r="G14" s="69"/>
      <c r="H14" s="73"/>
      <c r="I14" s="74"/>
      <c r="J14" s="74"/>
      <c r="K14" s="35" t="s">
        <v>65</v>
      </c>
      <c r="L14" s="81">
        <v>14</v>
      </c>
      <c r="M14" s="81"/>
      <c r="N14" s="76"/>
      <c r="O14" s="83" t="s">
        <v>520</v>
      </c>
      <c r="P14" s="83">
        <v>1</v>
      </c>
      <c r="Q14" s="83" t="s">
        <v>521</v>
      </c>
      <c r="R14" s="83" t="s">
        <v>531</v>
      </c>
      <c r="S14" s="83">
        <v>10395</v>
      </c>
      <c r="T14" s="82" t="str">
        <f>REPLACE(INDEX(GroupVertices[Group],MATCH(Edges[[#This Row],[Vertex 1]],GroupVertices[Vertex],0)),1,1,"")</f>
        <v>2</v>
      </c>
      <c r="U14" s="82" t="str">
        <f>REPLACE(INDEX(GroupVertices[Group],MATCH(Edges[[#This Row],[Vertex 2]],GroupVertices[Vertex],0)),1,1,"")</f>
        <v>2</v>
      </c>
      <c r="V14" s="49">
        <v>0</v>
      </c>
      <c r="W14" s="50">
        <v>0</v>
      </c>
      <c r="X14" s="49">
        <v>0</v>
      </c>
      <c r="Y14" s="50">
        <v>0</v>
      </c>
      <c r="Z14" s="49">
        <v>0</v>
      </c>
      <c r="AA14" s="50">
        <v>0</v>
      </c>
      <c r="AB14" s="49">
        <v>8</v>
      </c>
      <c r="AC14" s="50">
        <v>100</v>
      </c>
      <c r="AD14" s="49">
        <v>8</v>
      </c>
    </row>
    <row r="15" spans="1:30" ht="15">
      <c r="A15" s="68" t="s">
        <v>322</v>
      </c>
      <c r="B15" s="68" t="s">
        <v>322</v>
      </c>
      <c r="C15" s="69" t="s">
        <v>1691</v>
      </c>
      <c r="D15" s="70">
        <v>3</v>
      </c>
      <c r="E15" s="71"/>
      <c r="F15" s="72">
        <v>70</v>
      </c>
      <c r="G15" s="69"/>
      <c r="H15" s="73"/>
      <c r="I15" s="74"/>
      <c r="J15" s="74"/>
      <c r="K15" s="35" t="s">
        <v>65</v>
      </c>
      <c r="L15" s="81">
        <v>15</v>
      </c>
      <c r="M15" s="81"/>
      <c r="N15" s="76"/>
      <c r="O15" s="83" t="s">
        <v>520</v>
      </c>
      <c r="P15" s="83">
        <v>1</v>
      </c>
      <c r="Q15" s="83" t="s">
        <v>521</v>
      </c>
      <c r="R15" s="83"/>
      <c r="S15" s="83">
        <v>10421</v>
      </c>
      <c r="T15" s="82" t="str">
        <f>REPLACE(INDEX(GroupVertices[Group],MATCH(Edges[[#This Row],[Vertex 1]],GroupVertices[Vertex],0)),1,1,"")</f>
        <v>2</v>
      </c>
      <c r="U15" s="82" t="str">
        <f>REPLACE(INDEX(GroupVertices[Group],MATCH(Edges[[#This Row],[Vertex 2]],GroupVertices[Vertex],0)),1,1,"")</f>
        <v>2</v>
      </c>
      <c r="V15" s="49"/>
      <c r="W15" s="50"/>
      <c r="X15" s="49"/>
      <c r="Y15" s="50"/>
      <c r="Z15" s="49"/>
      <c r="AA15" s="50"/>
      <c r="AB15" s="49"/>
      <c r="AC15" s="50"/>
      <c r="AD15" s="49"/>
    </row>
    <row r="16" spans="1:30" ht="15">
      <c r="A16" s="68" t="s">
        <v>323</v>
      </c>
      <c r="B16" s="68" t="s">
        <v>322</v>
      </c>
      <c r="C16" s="69" t="s">
        <v>1691</v>
      </c>
      <c r="D16" s="70">
        <v>3</v>
      </c>
      <c r="E16" s="71"/>
      <c r="F16" s="72">
        <v>70</v>
      </c>
      <c r="G16" s="69"/>
      <c r="H16" s="73"/>
      <c r="I16" s="74"/>
      <c r="J16" s="74"/>
      <c r="K16" s="35" t="s">
        <v>65</v>
      </c>
      <c r="L16" s="81">
        <v>16</v>
      </c>
      <c r="M16" s="81"/>
      <c r="N16" s="76"/>
      <c r="O16" s="83" t="s">
        <v>520</v>
      </c>
      <c r="P16" s="83">
        <v>1</v>
      </c>
      <c r="Q16" s="83" t="s">
        <v>521</v>
      </c>
      <c r="R16" s="83" t="s">
        <v>532</v>
      </c>
      <c r="S16" s="83">
        <v>10521</v>
      </c>
      <c r="T16" s="82" t="str">
        <f>REPLACE(INDEX(GroupVertices[Group],MATCH(Edges[[#This Row],[Vertex 1]],GroupVertices[Vertex],0)),1,1,"")</f>
        <v>2</v>
      </c>
      <c r="U16" s="82" t="str">
        <f>REPLACE(INDEX(GroupVertices[Group],MATCH(Edges[[#This Row],[Vertex 2]],GroupVertices[Vertex],0)),1,1,"")</f>
        <v>2</v>
      </c>
      <c r="V16" s="49">
        <v>0</v>
      </c>
      <c r="W16" s="50">
        <v>0</v>
      </c>
      <c r="X16" s="49">
        <v>0</v>
      </c>
      <c r="Y16" s="50">
        <v>0</v>
      </c>
      <c r="Z16" s="49">
        <v>0</v>
      </c>
      <c r="AA16" s="50">
        <v>0</v>
      </c>
      <c r="AB16" s="49">
        <v>2</v>
      </c>
      <c r="AC16" s="50">
        <v>100</v>
      </c>
      <c r="AD16" s="49">
        <v>2</v>
      </c>
    </row>
    <row r="17" spans="1:30" ht="15">
      <c r="A17" s="68" t="s">
        <v>324</v>
      </c>
      <c r="B17" s="68" t="s">
        <v>323</v>
      </c>
      <c r="C17" s="69" t="s">
        <v>1691</v>
      </c>
      <c r="D17" s="70">
        <v>3</v>
      </c>
      <c r="E17" s="71"/>
      <c r="F17" s="72">
        <v>70</v>
      </c>
      <c r="G17" s="69"/>
      <c r="H17" s="73"/>
      <c r="I17" s="74"/>
      <c r="J17" s="74"/>
      <c r="K17" s="35" t="s">
        <v>65</v>
      </c>
      <c r="L17" s="81">
        <v>17</v>
      </c>
      <c r="M17" s="81"/>
      <c r="N17" s="76"/>
      <c r="O17" s="83" t="s">
        <v>520</v>
      </c>
      <c r="P17" s="83">
        <v>1</v>
      </c>
      <c r="Q17" s="83" t="s">
        <v>521</v>
      </c>
      <c r="R17" s="83"/>
      <c r="S17" s="83">
        <v>10722</v>
      </c>
      <c r="T17" s="82" t="str">
        <f>REPLACE(INDEX(GroupVertices[Group],MATCH(Edges[[#This Row],[Vertex 1]],GroupVertices[Vertex],0)),1,1,"")</f>
        <v>2</v>
      </c>
      <c r="U17" s="82" t="str">
        <f>REPLACE(INDEX(GroupVertices[Group],MATCH(Edges[[#This Row],[Vertex 2]],GroupVertices[Vertex],0)),1,1,"")</f>
        <v>2</v>
      </c>
      <c r="V17" s="49"/>
      <c r="W17" s="50"/>
      <c r="X17" s="49"/>
      <c r="Y17" s="50"/>
      <c r="Z17" s="49"/>
      <c r="AA17" s="50"/>
      <c r="AB17" s="49"/>
      <c r="AC17" s="50"/>
      <c r="AD17" s="49"/>
    </row>
    <row r="18" spans="1:30" ht="15">
      <c r="A18" s="68" t="s">
        <v>324</v>
      </c>
      <c r="B18" s="68" t="s">
        <v>324</v>
      </c>
      <c r="C18" s="69" t="s">
        <v>1692</v>
      </c>
      <c r="D18" s="70">
        <v>10</v>
      </c>
      <c r="E18" s="71"/>
      <c r="F18" s="72">
        <v>40</v>
      </c>
      <c r="G18" s="69"/>
      <c r="H18" s="73"/>
      <c r="I18" s="74"/>
      <c r="J18" s="74"/>
      <c r="K18" s="35" t="s">
        <v>65</v>
      </c>
      <c r="L18" s="81">
        <v>18</v>
      </c>
      <c r="M18" s="81"/>
      <c r="N18" s="76"/>
      <c r="O18" s="83" t="s">
        <v>520</v>
      </c>
      <c r="P18" s="83">
        <v>2</v>
      </c>
      <c r="Q18" s="83" t="s">
        <v>521</v>
      </c>
      <c r="R18" s="83" t="s">
        <v>533</v>
      </c>
      <c r="S18" s="83">
        <v>10742</v>
      </c>
      <c r="T18" s="82" t="str">
        <f>REPLACE(INDEX(GroupVertices[Group],MATCH(Edges[[#This Row],[Vertex 1]],GroupVertices[Vertex],0)),1,1,"")</f>
        <v>2</v>
      </c>
      <c r="U18" s="82" t="str">
        <f>REPLACE(INDEX(GroupVertices[Group],MATCH(Edges[[#This Row],[Vertex 2]],GroupVertices[Vertex],0)),1,1,"")</f>
        <v>2</v>
      </c>
      <c r="V18" s="49">
        <v>0</v>
      </c>
      <c r="W18" s="50">
        <v>0</v>
      </c>
      <c r="X18" s="49">
        <v>0</v>
      </c>
      <c r="Y18" s="50">
        <v>0</v>
      </c>
      <c r="Z18" s="49">
        <v>0</v>
      </c>
      <c r="AA18" s="50">
        <v>0</v>
      </c>
      <c r="AB18" s="49">
        <v>1</v>
      </c>
      <c r="AC18" s="50">
        <v>100</v>
      </c>
      <c r="AD18" s="49">
        <v>1</v>
      </c>
    </row>
    <row r="19" spans="1:30" ht="15">
      <c r="A19" s="68" t="s">
        <v>316</v>
      </c>
      <c r="B19" s="68" t="s">
        <v>324</v>
      </c>
      <c r="C19" s="69" t="s">
        <v>1691</v>
      </c>
      <c r="D19" s="70">
        <v>3</v>
      </c>
      <c r="E19" s="71"/>
      <c r="F19" s="72">
        <v>70</v>
      </c>
      <c r="G19" s="69"/>
      <c r="H19" s="73"/>
      <c r="I19" s="74"/>
      <c r="J19" s="74"/>
      <c r="K19" s="35" t="s">
        <v>65</v>
      </c>
      <c r="L19" s="81">
        <v>19</v>
      </c>
      <c r="M19" s="81"/>
      <c r="N19" s="76"/>
      <c r="O19" s="83" t="s">
        <v>520</v>
      </c>
      <c r="P19" s="83">
        <v>1</v>
      </c>
      <c r="Q19" s="83" t="s">
        <v>521</v>
      </c>
      <c r="R19" s="83" t="s">
        <v>534</v>
      </c>
      <c r="S19" s="83">
        <v>11414</v>
      </c>
      <c r="T19" s="82" t="str">
        <f>REPLACE(INDEX(GroupVertices[Group],MATCH(Edges[[#This Row],[Vertex 1]],GroupVertices[Vertex],0)),1,1,"")</f>
        <v>2</v>
      </c>
      <c r="U19" s="82" t="str">
        <f>REPLACE(INDEX(GroupVertices[Group],MATCH(Edges[[#This Row],[Vertex 2]],GroupVertices[Vertex],0)),1,1,"")</f>
        <v>2</v>
      </c>
      <c r="V19" s="49">
        <v>1</v>
      </c>
      <c r="W19" s="50">
        <v>6.25</v>
      </c>
      <c r="X19" s="49">
        <v>1</v>
      </c>
      <c r="Y19" s="50">
        <v>6.25</v>
      </c>
      <c r="Z19" s="49">
        <v>0</v>
      </c>
      <c r="AA19" s="50">
        <v>0</v>
      </c>
      <c r="AB19" s="49">
        <v>14</v>
      </c>
      <c r="AC19" s="50">
        <v>87.5</v>
      </c>
      <c r="AD19" s="49">
        <v>16</v>
      </c>
    </row>
    <row r="20" spans="1:30" ht="15">
      <c r="A20" s="68" t="s">
        <v>325</v>
      </c>
      <c r="B20" s="68" t="s">
        <v>316</v>
      </c>
      <c r="C20" s="69" t="s">
        <v>1692</v>
      </c>
      <c r="D20" s="70">
        <v>10</v>
      </c>
      <c r="E20" s="71"/>
      <c r="F20" s="72">
        <v>40</v>
      </c>
      <c r="G20" s="69"/>
      <c r="H20" s="73"/>
      <c r="I20" s="74"/>
      <c r="J20" s="74"/>
      <c r="K20" s="35" t="s">
        <v>66</v>
      </c>
      <c r="L20" s="81">
        <v>20</v>
      </c>
      <c r="M20" s="81"/>
      <c r="N20" s="76"/>
      <c r="O20" s="83" t="s">
        <v>520</v>
      </c>
      <c r="P20" s="83">
        <v>2</v>
      </c>
      <c r="Q20" s="83" t="s">
        <v>521</v>
      </c>
      <c r="R20" s="83" t="s">
        <v>535</v>
      </c>
      <c r="S20" s="83">
        <v>13107</v>
      </c>
      <c r="T20" s="82" t="str">
        <f>REPLACE(INDEX(GroupVertices[Group],MATCH(Edges[[#This Row],[Vertex 1]],GroupVertices[Vertex],0)),1,1,"")</f>
        <v>2</v>
      </c>
      <c r="U20" s="82" t="str">
        <f>REPLACE(INDEX(GroupVertices[Group],MATCH(Edges[[#This Row],[Vertex 2]],GroupVertices[Vertex],0)),1,1,"")</f>
        <v>2</v>
      </c>
      <c r="V20" s="49">
        <v>0</v>
      </c>
      <c r="W20" s="50">
        <v>0</v>
      </c>
      <c r="X20" s="49">
        <v>0</v>
      </c>
      <c r="Y20" s="50">
        <v>0</v>
      </c>
      <c r="Z20" s="49">
        <v>0</v>
      </c>
      <c r="AA20" s="50">
        <v>0</v>
      </c>
      <c r="AB20" s="49">
        <v>2</v>
      </c>
      <c r="AC20" s="50">
        <v>100</v>
      </c>
      <c r="AD20" s="49">
        <v>2</v>
      </c>
    </row>
    <row r="21" spans="1:30" ht="15">
      <c r="A21" s="68" t="s">
        <v>316</v>
      </c>
      <c r="B21" s="68" t="s">
        <v>325</v>
      </c>
      <c r="C21" s="69" t="s">
        <v>1692</v>
      </c>
      <c r="D21" s="70">
        <v>10</v>
      </c>
      <c r="E21" s="71"/>
      <c r="F21" s="72">
        <v>40</v>
      </c>
      <c r="G21" s="69"/>
      <c r="H21" s="73"/>
      <c r="I21" s="74"/>
      <c r="J21" s="74"/>
      <c r="K21" s="35" t="s">
        <v>66</v>
      </c>
      <c r="L21" s="81">
        <v>21</v>
      </c>
      <c r="M21" s="81"/>
      <c r="N21" s="76"/>
      <c r="O21" s="83" t="s">
        <v>520</v>
      </c>
      <c r="P21" s="83">
        <v>2</v>
      </c>
      <c r="Q21" s="83" t="s">
        <v>521</v>
      </c>
      <c r="R21" s="83" t="s">
        <v>536</v>
      </c>
      <c r="S21" s="83">
        <v>13711</v>
      </c>
      <c r="T21" s="82" t="str">
        <f>REPLACE(INDEX(GroupVertices[Group],MATCH(Edges[[#This Row],[Vertex 1]],GroupVertices[Vertex],0)),1,1,"")</f>
        <v>2</v>
      </c>
      <c r="U21" s="82" t="str">
        <f>REPLACE(INDEX(GroupVertices[Group],MATCH(Edges[[#This Row],[Vertex 2]],GroupVertices[Vertex],0)),1,1,"")</f>
        <v>2</v>
      </c>
      <c r="V21" s="49">
        <v>0</v>
      </c>
      <c r="W21" s="50">
        <v>0</v>
      </c>
      <c r="X21" s="49">
        <v>0</v>
      </c>
      <c r="Y21" s="50">
        <v>0</v>
      </c>
      <c r="Z21" s="49">
        <v>0</v>
      </c>
      <c r="AA21" s="50">
        <v>0</v>
      </c>
      <c r="AB21" s="49">
        <v>6</v>
      </c>
      <c r="AC21" s="50">
        <v>100</v>
      </c>
      <c r="AD21" s="49">
        <v>6</v>
      </c>
    </row>
    <row r="22" spans="1:30" ht="15">
      <c r="A22" s="68" t="s">
        <v>326</v>
      </c>
      <c r="B22" s="68" t="s">
        <v>316</v>
      </c>
      <c r="C22" s="69" t="s">
        <v>1691</v>
      </c>
      <c r="D22" s="70">
        <v>3</v>
      </c>
      <c r="E22" s="71"/>
      <c r="F22" s="72">
        <v>70</v>
      </c>
      <c r="G22" s="69"/>
      <c r="H22" s="73"/>
      <c r="I22" s="74"/>
      <c r="J22" s="74"/>
      <c r="K22" s="35" t="s">
        <v>66</v>
      </c>
      <c r="L22" s="81">
        <v>22</v>
      </c>
      <c r="M22" s="81"/>
      <c r="N22" s="76"/>
      <c r="O22" s="83" t="s">
        <v>520</v>
      </c>
      <c r="P22" s="83">
        <v>1</v>
      </c>
      <c r="Q22" s="83" t="s">
        <v>521</v>
      </c>
      <c r="R22" s="83"/>
      <c r="S22" s="83">
        <v>19478</v>
      </c>
      <c r="T22" s="82" t="str">
        <f>REPLACE(INDEX(GroupVertices[Group],MATCH(Edges[[#This Row],[Vertex 1]],GroupVertices[Vertex],0)),1,1,"")</f>
        <v>2</v>
      </c>
      <c r="U22" s="82" t="str">
        <f>REPLACE(INDEX(GroupVertices[Group],MATCH(Edges[[#This Row],[Vertex 2]],GroupVertices[Vertex],0)),1,1,"")</f>
        <v>2</v>
      </c>
      <c r="V22" s="49"/>
      <c r="W22" s="50"/>
      <c r="X22" s="49"/>
      <c r="Y22" s="50"/>
      <c r="Z22" s="49"/>
      <c r="AA22" s="50"/>
      <c r="AB22" s="49"/>
      <c r="AC22" s="50"/>
      <c r="AD22" s="49"/>
    </row>
    <row r="23" spans="1:30" ht="15">
      <c r="A23" s="68" t="s">
        <v>316</v>
      </c>
      <c r="B23" s="68" t="s">
        <v>326</v>
      </c>
      <c r="C23" s="69" t="s">
        <v>1691</v>
      </c>
      <c r="D23" s="70">
        <v>3</v>
      </c>
      <c r="E23" s="71"/>
      <c r="F23" s="72">
        <v>70</v>
      </c>
      <c r="G23" s="69"/>
      <c r="H23" s="73"/>
      <c r="I23" s="74"/>
      <c r="J23" s="74"/>
      <c r="K23" s="35" t="s">
        <v>66</v>
      </c>
      <c r="L23" s="81">
        <v>23</v>
      </c>
      <c r="M23" s="81"/>
      <c r="N23" s="76"/>
      <c r="O23" s="83" t="s">
        <v>520</v>
      </c>
      <c r="P23" s="83">
        <v>1</v>
      </c>
      <c r="Q23" s="83" t="s">
        <v>521</v>
      </c>
      <c r="R23" s="83" t="s">
        <v>537</v>
      </c>
      <c r="S23" s="83">
        <v>19876</v>
      </c>
      <c r="T23" s="82" t="str">
        <f>REPLACE(INDEX(GroupVertices[Group],MATCH(Edges[[#This Row],[Vertex 1]],GroupVertices[Vertex],0)),1,1,"")</f>
        <v>2</v>
      </c>
      <c r="U23" s="82" t="str">
        <f>REPLACE(INDEX(GroupVertices[Group],MATCH(Edges[[#This Row],[Vertex 2]],GroupVertices[Vertex],0)),1,1,"")</f>
        <v>2</v>
      </c>
      <c r="V23" s="49">
        <v>0</v>
      </c>
      <c r="W23" s="50">
        <v>0</v>
      </c>
      <c r="X23" s="49">
        <v>0</v>
      </c>
      <c r="Y23" s="50">
        <v>0</v>
      </c>
      <c r="Z23" s="49">
        <v>0</v>
      </c>
      <c r="AA23" s="50">
        <v>0</v>
      </c>
      <c r="AB23" s="49">
        <v>8</v>
      </c>
      <c r="AC23" s="50">
        <v>100</v>
      </c>
      <c r="AD23" s="49">
        <v>8</v>
      </c>
    </row>
    <row r="24" spans="1:30" ht="15">
      <c r="A24" s="68" t="s">
        <v>327</v>
      </c>
      <c r="B24" s="68" t="s">
        <v>316</v>
      </c>
      <c r="C24" s="69" t="s">
        <v>1691</v>
      </c>
      <c r="D24" s="70">
        <v>3</v>
      </c>
      <c r="E24" s="71"/>
      <c r="F24" s="72">
        <v>70</v>
      </c>
      <c r="G24" s="69"/>
      <c r="H24" s="73"/>
      <c r="I24" s="74"/>
      <c r="J24" s="74"/>
      <c r="K24" s="35" t="s">
        <v>65</v>
      </c>
      <c r="L24" s="81">
        <v>24</v>
      </c>
      <c r="M24" s="81"/>
      <c r="N24" s="76"/>
      <c r="O24" s="83" t="s">
        <v>520</v>
      </c>
      <c r="P24" s="83">
        <v>1</v>
      </c>
      <c r="Q24" s="83" t="s">
        <v>521</v>
      </c>
      <c r="R24" s="83" t="s">
        <v>538</v>
      </c>
      <c r="S24" s="83">
        <v>21266</v>
      </c>
      <c r="T24" s="82" t="str">
        <f>REPLACE(INDEX(GroupVertices[Group],MATCH(Edges[[#This Row],[Vertex 1]],GroupVertices[Vertex],0)),1,1,"")</f>
        <v>2</v>
      </c>
      <c r="U24" s="82" t="str">
        <f>REPLACE(INDEX(GroupVertices[Group],MATCH(Edges[[#This Row],[Vertex 2]],GroupVertices[Vertex],0)),1,1,"")</f>
        <v>2</v>
      </c>
      <c r="V24" s="49">
        <v>0</v>
      </c>
      <c r="W24" s="50">
        <v>0</v>
      </c>
      <c r="X24" s="49">
        <v>0</v>
      </c>
      <c r="Y24" s="50">
        <v>0</v>
      </c>
      <c r="Z24" s="49">
        <v>0</v>
      </c>
      <c r="AA24" s="50">
        <v>0</v>
      </c>
      <c r="AB24" s="49">
        <v>9</v>
      </c>
      <c r="AC24" s="50">
        <v>100</v>
      </c>
      <c r="AD24" s="49">
        <v>9</v>
      </c>
    </row>
    <row r="25" spans="1:30" ht="15">
      <c r="A25" s="68" t="s">
        <v>328</v>
      </c>
      <c r="B25" s="68" t="s">
        <v>327</v>
      </c>
      <c r="C25" s="69" t="s">
        <v>1691</v>
      </c>
      <c r="D25" s="70">
        <v>3</v>
      </c>
      <c r="E25" s="71"/>
      <c r="F25" s="72">
        <v>70</v>
      </c>
      <c r="G25" s="69"/>
      <c r="H25" s="73"/>
      <c r="I25" s="74"/>
      <c r="J25" s="74"/>
      <c r="K25" s="35" t="s">
        <v>65</v>
      </c>
      <c r="L25" s="81">
        <v>25</v>
      </c>
      <c r="M25" s="81"/>
      <c r="N25" s="76"/>
      <c r="O25" s="83" t="s">
        <v>520</v>
      </c>
      <c r="P25" s="83">
        <v>1</v>
      </c>
      <c r="Q25" s="83" t="s">
        <v>521</v>
      </c>
      <c r="R25" s="83" t="s">
        <v>539</v>
      </c>
      <c r="S25" s="83">
        <v>21422</v>
      </c>
      <c r="T25" s="82" t="str">
        <f>REPLACE(INDEX(GroupVertices[Group],MATCH(Edges[[#This Row],[Vertex 1]],GroupVertices[Vertex],0)),1,1,"")</f>
        <v>1</v>
      </c>
      <c r="U25" s="82" t="str">
        <f>REPLACE(INDEX(GroupVertices[Group],MATCH(Edges[[#This Row],[Vertex 2]],GroupVertices[Vertex],0)),1,1,"")</f>
        <v>2</v>
      </c>
      <c r="V25" s="49">
        <v>0</v>
      </c>
      <c r="W25" s="50">
        <v>0</v>
      </c>
      <c r="X25" s="49">
        <v>0</v>
      </c>
      <c r="Y25" s="50">
        <v>0</v>
      </c>
      <c r="Z25" s="49">
        <v>0</v>
      </c>
      <c r="AA25" s="50">
        <v>0</v>
      </c>
      <c r="AB25" s="49">
        <v>21</v>
      </c>
      <c r="AC25" s="50">
        <v>100</v>
      </c>
      <c r="AD25" s="49">
        <v>21</v>
      </c>
    </row>
    <row r="26" spans="1:30" ht="15">
      <c r="A26" s="68" t="s">
        <v>316</v>
      </c>
      <c r="B26" s="68" t="s">
        <v>316</v>
      </c>
      <c r="C26" s="69" t="s">
        <v>1692</v>
      </c>
      <c r="D26" s="70">
        <v>10</v>
      </c>
      <c r="E26" s="71"/>
      <c r="F26" s="72">
        <v>40</v>
      </c>
      <c r="G26" s="69"/>
      <c r="H26" s="73"/>
      <c r="I26" s="74"/>
      <c r="J26" s="74"/>
      <c r="K26" s="35" t="s">
        <v>65</v>
      </c>
      <c r="L26" s="81">
        <v>26</v>
      </c>
      <c r="M26" s="81"/>
      <c r="N26" s="76"/>
      <c r="O26" s="83" t="s">
        <v>520</v>
      </c>
      <c r="P26" s="83">
        <v>2</v>
      </c>
      <c r="Q26" s="83" t="s">
        <v>521</v>
      </c>
      <c r="R26" s="83" t="s">
        <v>540</v>
      </c>
      <c r="S26" s="83">
        <v>15771</v>
      </c>
      <c r="T26" s="82" t="str">
        <f>REPLACE(INDEX(GroupVertices[Group],MATCH(Edges[[#This Row],[Vertex 1]],GroupVertices[Vertex],0)),1,1,"")</f>
        <v>2</v>
      </c>
      <c r="U26" s="82" t="str">
        <f>REPLACE(INDEX(GroupVertices[Group],MATCH(Edges[[#This Row],[Vertex 2]],GroupVertices[Vertex],0)),1,1,"")</f>
        <v>2</v>
      </c>
      <c r="V26" s="49">
        <v>0</v>
      </c>
      <c r="W26" s="50">
        <v>0</v>
      </c>
      <c r="X26" s="49">
        <v>0</v>
      </c>
      <c r="Y26" s="50">
        <v>0</v>
      </c>
      <c r="Z26" s="49">
        <v>0</v>
      </c>
      <c r="AA26" s="50">
        <v>0</v>
      </c>
      <c r="AB26" s="49">
        <v>10</v>
      </c>
      <c r="AC26" s="50">
        <v>100</v>
      </c>
      <c r="AD26" s="49">
        <v>10</v>
      </c>
    </row>
    <row r="27" spans="1:30" ht="15">
      <c r="A27" s="68" t="s">
        <v>329</v>
      </c>
      <c r="B27" s="68" t="s">
        <v>316</v>
      </c>
      <c r="C27" s="69" t="s">
        <v>1692</v>
      </c>
      <c r="D27" s="70">
        <v>10</v>
      </c>
      <c r="E27" s="71"/>
      <c r="F27" s="72">
        <v>40</v>
      </c>
      <c r="G27" s="69"/>
      <c r="H27" s="73"/>
      <c r="I27" s="74"/>
      <c r="J27" s="74"/>
      <c r="K27" s="35" t="s">
        <v>66</v>
      </c>
      <c r="L27" s="81">
        <v>27</v>
      </c>
      <c r="M27" s="81"/>
      <c r="N27" s="76"/>
      <c r="O27" s="83" t="s">
        <v>520</v>
      </c>
      <c r="P27" s="83">
        <v>3</v>
      </c>
      <c r="Q27" s="83" t="s">
        <v>521</v>
      </c>
      <c r="R27" s="83" t="s">
        <v>541</v>
      </c>
      <c r="S27" s="83">
        <v>18182</v>
      </c>
      <c r="T27" s="82" t="str">
        <f>REPLACE(INDEX(GroupVertices[Group],MATCH(Edges[[#This Row],[Vertex 1]],GroupVertices[Vertex],0)),1,1,"")</f>
        <v>2</v>
      </c>
      <c r="U27" s="82" t="str">
        <f>REPLACE(INDEX(GroupVertices[Group],MATCH(Edges[[#This Row],[Vertex 2]],GroupVertices[Vertex],0)),1,1,"")</f>
        <v>2</v>
      </c>
      <c r="V27" s="49">
        <v>0</v>
      </c>
      <c r="W27" s="50">
        <v>0</v>
      </c>
      <c r="X27" s="49">
        <v>0</v>
      </c>
      <c r="Y27" s="50">
        <v>0</v>
      </c>
      <c r="Z27" s="49">
        <v>0</v>
      </c>
      <c r="AA27" s="50">
        <v>0</v>
      </c>
      <c r="AB27" s="49">
        <v>4</v>
      </c>
      <c r="AC27" s="50">
        <v>100</v>
      </c>
      <c r="AD27" s="49">
        <v>4</v>
      </c>
    </row>
    <row r="28" spans="1:30" ht="15">
      <c r="A28" s="68" t="s">
        <v>316</v>
      </c>
      <c r="B28" s="68" t="s">
        <v>329</v>
      </c>
      <c r="C28" s="69" t="s">
        <v>1692</v>
      </c>
      <c r="D28" s="70">
        <v>10</v>
      </c>
      <c r="E28" s="71"/>
      <c r="F28" s="72">
        <v>40</v>
      </c>
      <c r="G28" s="69"/>
      <c r="H28" s="73"/>
      <c r="I28" s="74"/>
      <c r="J28" s="74"/>
      <c r="K28" s="35" t="s">
        <v>66</v>
      </c>
      <c r="L28" s="81">
        <v>28</v>
      </c>
      <c r="M28" s="81"/>
      <c r="N28" s="76"/>
      <c r="O28" s="83" t="s">
        <v>520</v>
      </c>
      <c r="P28" s="83">
        <v>3</v>
      </c>
      <c r="Q28" s="83" t="s">
        <v>521</v>
      </c>
      <c r="R28" s="83" t="s">
        <v>542</v>
      </c>
      <c r="S28" s="83">
        <v>19192</v>
      </c>
      <c r="T28" s="82" t="str">
        <f>REPLACE(INDEX(GroupVertices[Group],MATCH(Edges[[#This Row],[Vertex 1]],GroupVertices[Vertex],0)),1,1,"")</f>
        <v>2</v>
      </c>
      <c r="U28" s="82" t="str">
        <f>REPLACE(INDEX(GroupVertices[Group],MATCH(Edges[[#This Row],[Vertex 2]],GroupVertices[Vertex],0)),1,1,"")</f>
        <v>2</v>
      </c>
      <c r="V28" s="49">
        <v>0</v>
      </c>
      <c r="W28" s="50">
        <v>0</v>
      </c>
      <c r="X28" s="49">
        <v>0</v>
      </c>
      <c r="Y28" s="50">
        <v>0</v>
      </c>
      <c r="Z28" s="49">
        <v>0</v>
      </c>
      <c r="AA28" s="50">
        <v>0</v>
      </c>
      <c r="AB28" s="49">
        <v>8</v>
      </c>
      <c r="AC28" s="50">
        <v>100</v>
      </c>
      <c r="AD28" s="49">
        <v>8</v>
      </c>
    </row>
    <row r="29" spans="1:30" ht="15">
      <c r="A29" s="68" t="s">
        <v>316</v>
      </c>
      <c r="B29" s="68" t="s">
        <v>328</v>
      </c>
      <c r="C29" s="69" t="s">
        <v>1691</v>
      </c>
      <c r="D29" s="70">
        <v>3</v>
      </c>
      <c r="E29" s="71"/>
      <c r="F29" s="72">
        <v>70</v>
      </c>
      <c r="G29" s="69"/>
      <c r="H29" s="73"/>
      <c r="I29" s="74"/>
      <c r="J29" s="74"/>
      <c r="K29" s="35" t="s">
        <v>65</v>
      </c>
      <c r="L29" s="81">
        <v>29</v>
      </c>
      <c r="M29" s="81"/>
      <c r="N29" s="76"/>
      <c r="O29" s="83" t="s">
        <v>520</v>
      </c>
      <c r="P29" s="83">
        <v>1</v>
      </c>
      <c r="Q29" s="83" t="s">
        <v>521</v>
      </c>
      <c r="R29" s="83" t="s">
        <v>543</v>
      </c>
      <c r="S29" s="83">
        <v>21430</v>
      </c>
      <c r="T29" s="82" t="str">
        <f>REPLACE(INDEX(GroupVertices[Group],MATCH(Edges[[#This Row],[Vertex 1]],GroupVertices[Vertex],0)),1,1,"")</f>
        <v>2</v>
      </c>
      <c r="U29" s="82" t="str">
        <f>REPLACE(INDEX(GroupVertices[Group],MATCH(Edges[[#This Row],[Vertex 2]],GroupVertices[Vertex],0)),1,1,"")</f>
        <v>1</v>
      </c>
      <c r="V29" s="49">
        <v>0</v>
      </c>
      <c r="W29" s="50">
        <v>0</v>
      </c>
      <c r="X29" s="49">
        <v>0</v>
      </c>
      <c r="Y29" s="50">
        <v>0</v>
      </c>
      <c r="Z29" s="49">
        <v>0</v>
      </c>
      <c r="AA29" s="50">
        <v>0</v>
      </c>
      <c r="AB29" s="49">
        <v>6</v>
      </c>
      <c r="AC29" s="50">
        <v>100</v>
      </c>
      <c r="AD29" s="49">
        <v>6</v>
      </c>
    </row>
    <row r="30" spans="1:30" ht="15">
      <c r="A30" s="68" t="s">
        <v>330</v>
      </c>
      <c r="B30" s="68" t="s">
        <v>316</v>
      </c>
      <c r="C30" s="69" t="s">
        <v>1691</v>
      </c>
      <c r="D30" s="70">
        <v>3</v>
      </c>
      <c r="E30" s="71"/>
      <c r="F30" s="72">
        <v>70</v>
      </c>
      <c r="G30" s="69"/>
      <c r="H30" s="73"/>
      <c r="I30" s="74"/>
      <c r="J30" s="74"/>
      <c r="K30" s="35" t="s">
        <v>65</v>
      </c>
      <c r="L30" s="81">
        <v>30</v>
      </c>
      <c r="M30" s="81"/>
      <c r="N30" s="76"/>
      <c r="O30" s="83" t="s">
        <v>520</v>
      </c>
      <c r="P30" s="83">
        <v>1</v>
      </c>
      <c r="Q30" s="83" t="s">
        <v>521</v>
      </c>
      <c r="R30" s="83" t="s">
        <v>544</v>
      </c>
      <c r="S30" s="83">
        <v>24431</v>
      </c>
      <c r="T30" s="82" t="str">
        <f>REPLACE(INDEX(GroupVertices[Group],MATCH(Edges[[#This Row],[Vertex 1]],GroupVertices[Vertex],0)),1,1,"")</f>
        <v>2</v>
      </c>
      <c r="U30" s="82" t="str">
        <f>REPLACE(INDEX(GroupVertices[Group],MATCH(Edges[[#This Row],[Vertex 2]],GroupVertices[Vertex],0)),1,1,"")</f>
        <v>2</v>
      </c>
      <c r="V30" s="49">
        <v>0</v>
      </c>
      <c r="W30" s="50">
        <v>0</v>
      </c>
      <c r="X30" s="49">
        <v>0</v>
      </c>
      <c r="Y30" s="50">
        <v>0</v>
      </c>
      <c r="Z30" s="49">
        <v>0</v>
      </c>
      <c r="AA30" s="50">
        <v>0</v>
      </c>
      <c r="AB30" s="49">
        <v>15</v>
      </c>
      <c r="AC30" s="50">
        <v>100</v>
      </c>
      <c r="AD30" s="49">
        <v>15</v>
      </c>
    </row>
    <row r="31" spans="1:30" ht="15">
      <c r="A31" s="68" t="s">
        <v>331</v>
      </c>
      <c r="B31" s="68" t="s">
        <v>329</v>
      </c>
      <c r="C31" s="69" t="s">
        <v>1691</v>
      </c>
      <c r="D31" s="70">
        <v>3</v>
      </c>
      <c r="E31" s="71"/>
      <c r="F31" s="72">
        <v>70</v>
      </c>
      <c r="G31" s="69"/>
      <c r="H31" s="73"/>
      <c r="I31" s="74"/>
      <c r="J31" s="74"/>
      <c r="K31" s="35" t="s">
        <v>65</v>
      </c>
      <c r="L31" s="81">
        <v>31</v>
      </c>
      <c r="M31" s="81"/>
      <c r="N31" s="76"/>
      <c r="O31" s="83" t="s">
        <v>520</v>
      </c>
      <c r="P31" s="83">
        <v>1</v>
      </c>
      <c r="Q31" s="83" t="s">
        <v>521</v>
      </c>
      <c r="R31" s="83" t="s">
        <v>545</v>
      </c>
      <c r="S31" s="83">
        <v>28133</v>
      </c>
      <c r="T31" s="82" t="str">
        <f>REPLACE(INDEX(GroupVertices[Group],MATCH(Edges[[#This Row],[Vertex 1]],GroupVertices[Vertex],0)),1,1,"")</f>
        <v>2</v>
      </c>
      <c r="U31" s="82" t="str">
        <f>REPLACE(INDEX(GroupVertices[Group],MATCH(Edges[[#This Row],[Vertex 2]],GroupVertices[Vertex],0)),1,1,"")</f>
        <v>2</v>
      </c>
      <c r="V31" s="49">
        <v>1</v>
      </c>
      <c r="W31" s="50">
        <v>14.285714285714286</v>
      </c>
      <c r="X31" s="49">
        <v>0</v>
      </c>
      <c r="Y31" s="50">
        <v>0</v>
      </c>
      <c r="Z31" s="49">
        <v>0</v>
      </c>
      <c r="AA31" s="50">
        <v>0</v>
      </c>
      <c r="AB31" s="49">
        <v>6</v>
      </c>
      <c r="AC31" s="50">
        <v>85.71428571428571</v>
      </c>
      <c r="AD31" s="49">
        <v>7</v>
      </c>
    </row>
    <row r="32" spans="1:30" ht="15">
      <c r="A32" s="68" t="s">
        <v>332</v>
      </c>
      <c r="B32" s="68" t="s">
        <v>331</v>
      </c>
      <c r="C32" s="69" t="s">
        <v>1691</v>
      </c>
      <c r="D32" s="70">
        <v>3</v>
      </c>
      <c r="E32" s="71"/>
      <c r="F32" s="72">
        <v>70</v>
      </c>
      <c r="G32" s="69"/>
      <c r="H32" s="73"/>
      <c r="I32" s="74"/>
      <c r="J32" s="74"/>
      <c r="K32" s="35" t="s">
        <v>65</v>
      </c>
      <c r="L32" s="81">
        <v>32</v>
      </c>
      <c r="M32" s="81"/>
      <c r="N32" s="76"/>
      <c r="O32" s="83" t="s">
        <v>520</v>
      </c>
      <c r="P32" s="83">
        <v>1</v>
      </c>
      <c r="Q32" s="83" t="s">
        <v>521</v>
      </c>
      <c r="R32" s="83"/>
      <c r="S32" s="83">
        <v>28177</v>
      </c>
      <c r="T32" s="82" t="str">
        <f>REPLACE(INDEX(GroupVertices[Group],MATCH(Edges[[#This Row],[Vertex 1]],GroupVertices[Vertex],0)),1,1,"")</f>
        <v>2</v>
      </c>
      <c r="U32" s="82" t="str">
        <f>REPLACE(INDEX(GroupVertices[Group],MATCH(Edges[[#This Row],[Vertex 2]],GroupVertices[Vertex],0)),1,1,"")</f>
        <v>2</v>
      </c>
      <c r="V32" s="49"/>
      <c r="W32" s="50"/>
      <c r="X32" s="49"/>
      <c r="Y32" s="50"/>
      <c r="Z32" s="49"/>
      <c r="AA32" s="50"/>
      <c r="AB32" s="49"/>
      <c r="AC32" s="50"/>
      <c r="AD32" s="49"/>
    </row>
    <row r="33" spans="1:30" ht="15">
      <c r="A33" s="68" t="s">
        <v>330</v>
      </c>
      <c r="B33" s="68" t="s">
        <v>332</v>
      </c>
      <c r="C33" s="69" t="s">
        <v>1691</v>
      </c>
      <c r="D33" s="70">
        <v>3</v>
      </c>
      <c r="E33" s="71"/>
      <c r="F33" s="72">
        <v>70</v>
      </c>
      <c r="G33" s="69"/>
      <c r="H33" s="73"/>
      <c r="I33" s="74"/>
      <c r="J33" s="74"/>
      <c r="K33" s="35" t="s">
        <v>65</v>
      </c>
      <c r="L33" s="81">
        <v>33</v>
      </c>
      <c r="M33" s="81"/>
      <c r="N33" s="76"/>
      <c r="O33" s="83" t="s">
        <v>520</v>
      </c>
      <c r="P33" s="83">
        <v>1</v>
      </c>
      <c r="Q33" s="83" t="s">
        <v>521</v>
      </c>
      <c r="R33" s="83" t="s">
        <v>546</v>
      </c>
      <c r="S33" s="83">
        <v>29654</v>
      </c>
      <c r="T33" s="82" t="str">
        <f>REPLACE(INDEX(GroupVertices[Group],MATCH(Edges[[#This Row],[Vertex 1]],GroupVertices[Vertex],0)),1,1,"")</f>
        <v>2</v>
      </c>
      <c r="U33" s="82" t="str">
        <f>REPLACE(INDEX(GroupVertices[Group],MATCH(Edges[[#This Row],[Vertex 2]],GroupVertices[Vertex],0)),1,1,"")</f>
        <v>2</v>
      </c>
      <c r="V33" s="49">
        <v>0</v>
      </c>
      <c r="W33" s="50">
        <v>0</v>
      </c>
      <c r="X33" s="49">
        <v>0</v>
      </c>
      <c r="Y33" s="50">
        <v>0</v>
      </c>
      <c r="Z33" s="49">
        <v>0</v>
      </c>
      <c r="AA33" s="50">
        <v>0</v>
      </c>
      <c r="AB33" s="49">
        <v>5</v>
      </c>
      <c r="AC33" s="50">
        <v>100</v>
      </c>
      <c r="AD33" s="49">
        <v>5</v>
      </c>
    </row>
    <row r="34" spans="1:30" ht="15">
      <c r="A34" s="68" t="s">
        <v>330</v>
      </c>
      <c r="B34" s="68" t="s">
        <v>330</v>
      </c>
      <c r="C34" s="69" t="s">
        <v>1692</v>
      </c>
      <c r="D34" s="70">
        <v>10</v>
      </c>
      <c r="E34" s="71"/>
      <c r="F34" s="72">
        <v>40</v>
      </c>
      <c r="G34" s="69"/>
      <c r="H34" s="73"/>
      <c r="I34" s="74"/>
      <c r="J34" s="74"/>
      <c r="K34" s="35" t="s">
        <v>65</v>
      </c>
      <c r="L34" s="81">
        <v>34</v>
      </c>
      <c r="M34" s="81"/>
      <c r="N34" s="76"/>
      <c r="O34" s="83" t="s">
        <v>520</v>
      </c>
      <c r="P34" s="83">
        <v>2</v>
      </c>
      <c r="Q34" s="83" t="s">
        <v>521</v>
      </c>
      <c r="R34" s="83"/>
      <c r="S34" s="83">
        <v>24546</v>
      </c>
      <c r="T34" s="82" t="str">
        <f>REPLACE(INDEX(GroupVertices[Group],MATCH(Edges[[#This Row],[Vertex 1]],GroupVertices[Vertex],0)),1,1,"")</f>
        <v>2</v>
      </c>
      <c r="U34" s="82" t="str">
        <f>REPLACE(INDEX(GroupVertices[Group],MATCH(Edges[[#This Row],[Vertex 2]],GroupVertices[Vertex],0)),1,1,"")</f>
        <v>2</v>
      </c>
      <c r="V34" s="49"/>
      <c r="W34" s="50"/>
      <c r="X34" s="49"/>
      <c r="Y34" s="50"/>
      <c r="Z34" s="49"/>
      <c r="AA34" s="50"/>
      <c r="AB34" s="49"/>
      <c r="AC34" s="50"/>
      <c r="AD34" s="49"/>
    </row>
    <row r="35" spans="1:30" ht="15">
      <c r="A35" s="68" t="s">
        <v>329</v>
      </c>
      <c r="B35" s="68" t="s">
        <v>330</v>
      </c>
      <c r="C35" s="69" t="s">
        <v>1691</v>
      </c>
      <c r="D35" s="70">
        <v>3</v>
      </c>
      <c r="E35" s="71"/>
      <c r="F35" s="72">
        <v>70</v>
      </c>
      <c r="G35" s="69"/>
      <c r="H35" s="73"/>
      <c r="I35" s="74"/>
      <c r="J35" s="74"/>
      <c r="K35" s="35" t="s">
        <v>65</v>
      </c>
      <c r="L35" s="81">
        <v>35</v>
      </c>
      <c r="M35" s="81"/>
      <c r="N35" s="76"/>
      <c r="O35" s="83" t="s">
        <v>520</v>
      </c>
      <c r="P35" s="83">
        <v>1</v>
      </c>
      <c r="Q35" s="83" t="s">
        <v>521</v>
      </c>
      <c r="R35" s="83" t="s">
        <v>547</v>
      </c>
      <c r="S35" s="83">
        <v>27802</v>
      </c>
      <c r="T35" s="82" t="str">
        <f>REPLACE(INDEX(GroupVertices[Group],MATCH(Edges[[#This Row],[Vertex 1]],GroupVertices[Vertex],0)),1,1,"")</f>
        <v>2</v>
      </c>
      <c r="U35" s="82" t="str">
        <f>REPLACE(INDEX(GroupVertices[Group],MATCH(Edges[[#This Row],[Vertex 2]],GroupVertices[Vertex],0)),1,1,"")</f>
        <v>2</v>
      </c>
      <c r="V35" s="49">
        <v>0</v>
      </c>
      <c r="W35" s="50">
        <v>0</v>
      </c>
      <c r="X35" s="49">
        <v>0</v>
      </c>
      <c r="Y35" s="50">
        <v>0</v>
      </c>
      <c r="Z35" s="49">
        <v>0</v>
      </c>
      <c r="AA35" s="50">
        <v>0</v>
      </c>
      <c r="AB35" s="49">
        <v>3</v>
      </c>
      <c r="AC35" s="50">
        <v>100</v>
      </c>
      <c r="AD35" s="49">
        <v>3</v>
      </c>
    </row>
    <row r="36" spans="1:30" ht="15">
      <c r="A36" s="68" t="s">
        <v>333</v>
      </c>
      <c r="B36" s="68" t="s">
        <v>330</v>
      </c>
      <c r="C36" s="69" t="s">
        <v>1691</v>
      </c>
      <c r="D36" s="70">
        <v>3</v>
      </c>
      <c r="E36" s="71"/>
      <c r="F36" s="72">
        <v>70</v>
      </c>
      <c r="G36" s="69"/>
      <c r="H36" s="73"/>
      <c r="I36" s="74"/>
      <c r="J36" s="74"/>
      <c r="K36" s="35" t="s">
        <v>65</v>
      </c>
      <c r="L36" s="81">
        <v>36</v>
      </c>
      <c r="M36" s="81"/>
      <c r="N36" s="76"/>
      <c r="O36" s="83" t="s">
        <v>520</v>
      </c>
      <c r="P36" s="83">
        <v>1</v>
      </c>
      <c r="Q36" s="83" t="s">
        <v>521</v>
      </c>
      <c r="R36" s="83" t="s">
        <v>548</v>
      </c>
      <c r="S36" s="83">
        <v>29953</v>
      </c>
      <c r="T36" s="82" t="str">
        <f>REPLACE(INDEX(GroupVertices[Group],MATCH(Edges[[#This Row],[Vertex 1]],GroupVertices[Vertex],0)),1,1,"")</f>
        <v>2</v>
      </c>
      <c r="U36" s="82" t="str">
        <f>REPLACE(INDEX(GroupVertices[Group],MATCH(Edges[[#This Row],[Vertex 2]],GroupVertices[Vertex],0)),1,1,"")</f>
        <v>2</v>
      </c>
      <c r="V36" s="49">
        <v>1</v>
      </c>
      <c r="W36" s="50">
        <v>7.6923076923076925</v>
      </c>
      <c r="X36" s="49">
        <v>0</v>
      </c>
      <c r="Y36" s="50">
        <v>0</v>
      </c>
      <c r="Z36" s="49">
        <v>0</v>
      </c>
      <c r="AA36" s="50">
        <v>0</v>
      </c>
      <c r="AB36" s="49">
        <v>12</v>
      </c>
      <c r="AC36" s="50">
        <v>92.3076923076923</v>
      </c>
      <c r="AD36" s="49">
        <v>13</v>
      </c>
    </row>
    <row r="37" spans="1:30" ht="15">
      <c r="A37" s="68" t="s">
        <v>334</v>
      </c>
      <c r="B37" s="68" t="s">
        <v>333</v>
      </c>
      <c r="C37" s="69" t="s">
        <v>1691</v>
      </c>
      <c r="D37" s="70">
        <v>3</v>
      </c>
      <c r="E37" s="71"/>
      <c r="F37" s="72">
        <v>70</v>
      </c>
      <c r="G37" s="69"/>
      <c r="H37" s="73"/>
      <c r="I37" s="74"/>
      <c r="J37" s="74"/>
      <c r="K37" s="35" t="s">
        <v>65</v>
      </c>
      <c r="L37" s="81">
        <v>37</v>
      </c>
      <c r="M37" s="81"/>
      <c r="N37" s="76"/>
      <c r="O37" s="83" t="s">
        <v>520</v>
      </c>
      <c r="P37" s="83">
        <v>1</v>
      </c>
      <c r="Q37" s="83" t="s">
        <v>521</v>
      </c>
      <c r="R37" s="83"/>
      <c r="S37" s="83">
        <v>31516</v>
      </c>
      <c r="T37" s="82" t="str">
        <f>REPLACE(INDEX(GroupVertices[Group],MATCH(Edges[[#This Row],[Vertex 1]],GroupVertices[Vertex],0)),1,1,"")</f>
        <v>2</v>
      </c>
      <c r="U37" s="82" t="str">
        <f>REPLACE(INDEX(GroupVertices[Group],MATCH(Edges[[#This Row],[Vertex 2]],GroupVertices[Vertex],0)),1,1,"")</f>
        <v>2</v>
      </c>
      <c r="V37" s="49"/>
      <c r="W37" s="50"/>
      <c r="X37" s="49"/>
      <c r="Y37" s="50"/>
      <c r="Z37" s="49"/>
      <c r="AA37" s="50"/>
      <c r="AB37" s="49"/>
      <c r="AC37" s="50"/>
      <c r="AD37" s="49"/>
    </row>
    <row r="38" spans="1:30" ht="15">
      <c r="A38" s="68" t="s">
        <v>335</v>
      </c>
      <c r="B38" s="68" t="s">
        <v>334</v>
      </c>
      <c r="C38" s="69" t="s">
        <v>1691</v>
      </c>
      <c r="D38" s="70">
        <v>3</v>
      </c>
      <c r="E38" s="71"/>
      <c r="F38" s="72">
        <v>70</v>
      </c>
      <c r="G38" s="69"/>
      <c r="H38" s="73"/>
      <c r="I38" s="74"/>
      <c r="J38" s="74"/>
      <c r="K38" s="35" t="s">
        <v>65</v>
      </c>
      <c r="L38" s="81">
        <v>38</v>
      </c>
      <c r="M38" s="81"/>
      <c r="N38" s="76"/>
      <c r="O38" s="83" t="s">
        <v>520</v>
      </c>
      <c r="P38" s="83">
        <v>1</v>
      </c>
      <c r="Q38" s="83" t="s">
        <v>521</v>
      </c>
      <c r="R38" s="83" t="s">
        <v>549</v>
      </c>
      <c r="S38" s="83">
        <v>31547</v>
      </c>
      <c r="T38" s="82" t="str">
        <f>REPLACE(INDEX(GroupVertices[Group],MATCH(Edges[[#This Row],[Vertex 1]],GroupVertices[Vertex],0)),1,1,"")</f>
        <v>2</v>
      </c>
      <c r="U38" s="82" t="str">
        <f>REPLACE(INDEX(GroupVertices[Group],MATCH(Edges[[#This Row],[Vertex 2]],GroupVertices[Vertex],0)),1,1,"")</f>
        <v>2</v>
      </c>
      <c r="V38" s="49">
        <v>0</v>
      </c>
      <c r="W38" s="50">
        <v>0</v>
      </c>
      <c r="X38" s="49">
        <v>0</v>
      </c>
      <c r="Y38" s="50">
        <v>0</v>
      </c>
      <c r="Z38" s="49">
        <v>0</v>
      </c>
      <c r="AA38" s="50">
        <v>0</v>
      </c>
      <c r="AB38" s="49">
        <v>2</v>
      </c>
      <c r="AC38" s="50">
        <v>100</v>
      </c>
      <c r="AD38" s="49">
        <v>2</v>
      </c>
    </row>
    <row r="39" spans="1:30" ht="15">
      <c r="A39" s="68" t="s">
        <v>336</v>
      </c>
      <c r="B39" s="68" t="s">
        <v>335</v>
      </c>
      <c r="C39" s="69" t="s">
        <v>1691</v>
      </c>
      <c r="D39" s="70">
        <v>3</v>
      </c>
      <c r="E39" s="71"/>
      <c r="F39" s="72">
        <v>70</v>
      </c>
      <c r="G39" s="69"/>
      <c r="H39" s="73"/>
      <c r="I39" s="74"/>
      <c r="J39" s="74"/>
      <c r="K39" s="35" t="s">
        <v>65</v>
      </c>
      <c r="L39" s="81">
        <v>39</v>
      </c>
      <c r="M39" s="81"/>
      <c r="N39" s="76"/>
      <c r="O39" s="83" t="s">
        <v>520</v>
      </c>
      <c r="P39" s="83">
        <v>1</v>
      </c>
      <c r="Q39" s="83" t="s">
        <v>521</v>
      </c>
      <c r="R39" s="83" t="s">
        <v>550</v>
      </c>
      <c r="S39" s="83">
        <v>32820</v>
      </c>
      <c r="T39" s="82" t="str">
        <f>REPLACE(INDEX(GroupVertices[Group],MATCH(Edges[[#This Row],[Vertex 1]],GroupVertices[Vertex],0)),1,1,"")</f>
        <v>2</v>
      </c>
      <c r="U39" s="82" t="str">
        <f>REPLACE(INDEX(GroupVertices[Group],MATCH(Edges[[#This Row],[Vertex 2]],GroupVertices[Vertex],0)),1,1,"")</f>
        <v>2</v>
      </c>
      <c r="V39" s="49">
        <v>0</v>
      </c>
      <c r="W39" s="50">
        <v>0</v>
      </c>
      <c r="X39" s="49">
        <v>0</v>
      </c>
      <c r="Y39" s="50">
        <v>0</v>
      </c>
      <c r="Z39" s="49">
        <v>0</v>
      </c>
      <c r="AA39" s="50">
        <v>0</v>
      </c>
      <c r="AB39" s="49">
        <v>14</v>
      </c>
      <c r="AC39" s="50">
        <v>100</v>
      </c>
      <c r="AD39" s="49">
        <v>14</v>
      </c>
    </row>
    <row r="40" spans="1:30" ht="15">
      <c r="A40" s="68" t="s">
        <v>337</v>
      </c>
      <c r="B40" s="68" t="s">
        <v>336</v>
      </c>
      <c r="C40" s="69" t="s">
        <v>1691</v>
      </c>
      <c r="D40" s="70">
        <v>3</v>
      </c>
      <c r="E40" s="71"/>
      <c r="F40" s="72">
        <v>70</v>
      </c>
      <c r="G40" s="69"/>
      <c r="H40" s="73"/>
      <c r="I40" s="74"/>
      <c r="J40" s="74"/>
      <c r="K40" s="35" t="s">
        <v>66</v>
      </c>
      <c r="L40" s="81">
        <v>40</v>
      </c>
      <c r="M40" s="81"/>
      <c r="N40" s="76"/>
      <c r="O40" s="83" t="s">
        <v>520</v>
      </c>
      <c r="P40" s="83">
        <v>1</v>
      </c>
      <c r="Q40" s="83" t="s">
        <v>521</v>
      </c>
      <c r="R40" s="83" t="s">
        <v>550</v>
      </c>
      <c r="S40" s="83">
        <v>32782</v>
      </c>
      <c r="T40" s="82" t="str">
        <f>REPLACE(INDEX(GroupVertices[Group],MATCH(Edges[[#This Row],[Vertex 1]],GroupVertices[Vertex],0)),1,1,"")</f>
        <v>2</v>
      </c>
      <c r="U40" s="82" t="str">
        <f>REPLACE(INDEX(GroupVertices[Group],MATCH(Edges[[#This Row],[Vertex 2]],GroupVertices[Vertex],0)),1,1,"")</f>
        <v>2</v>
      </c>
      <c r="V40" s="49">
        <v>0</v>
      </c>
      <c r="W40" s="50">
        <v>0</v>
      </c>
      <c r="X40" s="49">
        <v>0</v>
      </c>
      <c r="Y40" s="50">
        <v>0</v>
      </c>
      <c r="Z40" s="49">
        <v>0</v>
      </c>
      <c r="AA40" s="50">
        <v>0</v>
      </c>
      <c r="AB40" s="49">
        <v>14</v>
      </c>
      <c r="AC40" s="50">
        <v>100</v>
      </c>
      <c r="AD40" s="49">
        <v>14</v>
      </c>
    </row>
    <row r="41" spans="1:30" ht="15">
      <c r="A41" s="68" t="s">
        <v>336</v>
      </c>
      <c r="B41" s="68" t="s">
        <v>337</v>
      </c>
      <c r="C41" s="69" t="s">
        <v>1691</v>
      </c>
      <c r="D41" s="70">
        <v>3</v>
      </c>
      <c r="E41" s="71"/>
      <c r="F41" s="72">
        <v>70</v>
      </c>
      <c r="G41" s="69"/>
      <c r="H41" s="73"/>
      <c r="I41" s="74"/>
      <c r="J41" s="74"/>
      <c r="K41" s="35" t="s">
        <v>66</v>
      </c>
      <c r="L41" s="81">
        <v>41</v>
      </c>
      <c r="M41" s="81"/>
      <c r="N41" s="76"/>
      <c r="O41" s="83" t="s">
        <v>520</v>
      </c>
      <c r="P41" s="83">
        <v>1</v>
      </c>
      <c r="Q41" s="83" t="s">
        <v>521</v>
      </c>
      <c r="R41" s="83" t="s">
        <v>551</v>
      </c>
      <c r="S41" s="83">
        <v>32887</v>
      </c>
      <c r="T41" s="82" t="str">
        <f>REPLACE(INDEX(GroupVertices[Group],MATCH(Edges[[#This Row],[Vertex 1]],GroupVertices[Vertex],0)),1,1,"")</f>
        <v>2</v>
      </c>
      <c r="U41" s="82" t="str">
        <f>REPLACE(INDEX(GroupVertices[Group],MATCH(Edges[[#This Row],[Vertex 2]],GroupVertices[Vertex],0)),1,1,"")</f>
        <v>2</v>
      </c>
      <c r="V41" s="49">
        <v>0</v>
      </c>
      <c r="W41" s="50">
        <v>0</v>
      </c>
      <c r="X41" s="49">
        <v>0</v>
      </c>
      <c r="Y41" s="50">
        <v>0</v>
      </c>
      <c r="Z41" s="49">
        <v>0</v>
      </c>
      <c r="AA41" s="50">
        <v>0</v>
      </c>
      <c r="AB41" s="49">
        <v>4</v>
      </c>
      <c r="AC41" s="50">
        <v>100</v>
      </c>
      <c r="AD41" s="49">
        <v>4</v>
      </c>
    </row>
    <row r="42" spans="1:30" ht="15">
      <c r="A42" s="68" t="s">
        <v>334</v>
      </c>
      <c r="B42" s="68" t="s">
        <v>336</v>
      </c>
      <c r="C42" s="69" t="s">
        <v>1691</v>
      </c>
      <c r="D42" s="70">
        <v>3</v>
      </c>
      <c r="E42" s="71"/>
      <c r="F42" s="72">
        <v>70</v>
      </c>
      <c r="G42" s="69"/>
      <c r="H42" s="73"/>
      <c r="I42" s="74"/>
      <c r="J42" s="74"/>
      <c r="K42" s="35" t="s">
        <v>65</v>
      </c>
      <c r="L42" s="81">
        <v>42</v>
      </c>
      <c r="M42" s="81"/>
      <c r="N42" s="76"/>
      <c r="O42" s="83" t="s">
        <v>520</v>
      </c>
      <c r="P42" s="83">
        <v>1</v>
      </c>
      <c r="Q42" s="83" t="s">
        <v>521</v>
      </c>
      <c r="R42" s="83"/>
      <c r="S42" s="83">
        <v>34045</v>
      </c>
      <c r="T42" s="82" t="str">
        <f>REPLACE(INDEX(GroupVertices[Group],MATCH(Edges[[#This Row],[Vertex 1]],GroupVertices[Vertex],0)),1,1,"")</f>
        <v>2</v>
      </c>
      <c r="U42" s="82" t="str">
        <f>REPLACE(INDEX(GroupVertices[Group],MATCH(Edges[[#This Row],[Vertex 2]],GroupVertices[Vertex],0)),1,1,"")</f>
        <v>2</v>
      </c>
      <c r="V42" s="49"/>
      <c r="W42" s="50"/>
      <c r="X42" s="49"/>
      <c r="Y42" s="50"/>
      <c r="Z42" s="49"/>
      <c r="AA42" s="50"/>
      <c r="AB42" s="49"/>
      <c r="AC42" s="50"/>
      <c r="AD42" s="49"/>
    </row>
    <row r="43" spans="1:30" ht="15">
      <c r="A43" s="68" t="s">
        <v>338</v>
      </c>
      <c r="B43" s="68" t="s">
        <v>334</v>
      </c>
      <c r="C43" s="69" t="s">
        <v>1691</v>
      </c>
      <c r="D43" s="70">
        <v>3</v>
      </c>
      <c r="E43" s="71"/>
      <c r="F43" s="72">
        <v>70</v>
      </c>
      <c r="G43" s="69"/>
      <c r="H43" s="73"/>
      <c r="I43" s="74"/>
      <c r="J43" s="74"/>
      <c r="K43" s="35" t="s">
        <v>66</v>
      </c>
      <c r="L43" s="81">
        <v>43</v>
      </c>
      <c r="M43" s="81"/>
      <c r="N43" s="76"/>
      <c r="O43" s="83" t="s">
        <v>520</v>
      </c>
      <c r="P43" s="83">
        <v>1</v>
      </c>
      <c r="Q43" s="83" t="s">
        <v>521</v>
      </c>
      <c r="R43" s="83" t="s">
        <v>552</v>
      </c>
      <c r="S43" s="83">
        <v>35149</v>
      </c>
      <c r="T43" s="82" t="str">
        <f>REPLACE(INDEX(GroupVertices[Group],MATCH(Edges[[#This Row],[Vertex 1]],GroupVertices[Vertex],0)),1,1,"")</f>
        <v>2</v>
      </c>
      <c r="U43" s="82" t="str">
        <f>REPLACE(INDEX(GroupVertices[Group],MATCH(Edges[[#This Row],[Vertex 2]],GroupVertices[Vertex],0)),1,1,"")</f>
        <v>2</v>
      </c>
      <c r="V43" s="49">
        <v>0</v>
      </c>
      <c r="W43" s="50">
        <v>0</v>
      </c>
      <c r="X43" s="49">
        <v>0</v>
      </c>
      <c r="Y43" s="50">
        <v>0</v>
      </c>
      <c r="Z43" s="49">
        <v>0</v>
      </c>
      <c r="AA43" s="50">
        <v>0</v>
      </c>
      <c r="AB43" s="49">
        <v>6</v>
      </c>
      <c r="AC43" s="50">
        <v>100</v>
      </c>
      <c r="AD43" s="49">
        <v>6</v>
      </c>
    </row>
    <row r="44" spans="1:30" ht="15">
      <c r="A44" s="68" t="s">
        <v>334</v>
      </c>
      <c r="B44" s="68" t="s">
        <v>338</v>
      </c>
      <c r="C44" s="69" t="s">
        <v>1691</v>
      </c>
      <c r="D44" s="70">
        <v>3</v>
      </c>
      <c r="E44" s="71"/>
      <c r="F44" s="72">
        <v>70</v>
      </c>
      <c r="G44" s="69"/>
      <c r="H44" s="73"/>
      <c r="I44" s="74"/>
      <c r="J44" s="74"/>
      <c r="K44" s="35" t="s">
        <v>66</v>
      </c>
      <c r="L44" s="81">
        <v>44</v>
      </c>
      <c r="M44" s="81"/>
      <c r="N44" s="76"/>
      <c r="O44" s="83" t="s">
        <v>520</v>
      </c>
      <c r="P44" s="83">
        <v>1</v>
      </c>
      <c r="Q44" s="83" t="s">
        <v>521</v>
      </c>
      <c r="R44" s="83"/>
      <c r="S44" s="83">
        <v>37121</v>
      </c>
      <c r="T44" s="82" t="str">
        <f>REPLACE(INDEX(GroupVertices[Group],MATCH(Edges[[#This Row],[Vertex 1]],GroupVertices[Vertex],0)),1,1,"")</f>
        <v>2</v>
      </c>
      <c r="U44" s="82" t="str">
        <f>REPLACE(INDEX(GroupVertices[Group],MATCH(Edges[[#This Row],[Vertex 2]],GroupVertices[Vertex],0)),1,1,"")</f>
        <v>2</v>
      </c>
      <c r="V44" s="49"/>
      <c r="W44" s="50"/>
      <c r="X44" s="49"/>
      <c r="Y44" s="50"/>
      <c r="Z44" s="49"/>
      <c r="AA44" s="50"/>
      <c r="AB44" s="49"/>
      <c r="AC44" s="50"/>
      <c r="AD44" s="49"/>
    </row>
    <row r="45" spans="1:30" ht="15">
      <c r="A45" s="68" t="s">
        <v>328</v>
      </c>
      <c r="B45" s="68" t="s">
        <v>334</v>
      </c>
      <c r="C45" s="69" t="s">
        <v>1691</v>
      </c>
      <c r="D45" s="70">
        <v>3</v>
      </c>
      <c r="E45" s="71"/>
      <c r="F45" s="72">
        <v>70</v>
      </c>
      <c r="G45" s="69"/>
      <c r="H45" s="73"/>
      <c r="I45" s="74"/>
      <c r="J45" s="74"/>
      <c r="K45" s="35" t="s">
        <v>66</v>
      </c>
      <c r="L45" s="81">
        <v>45</v>
      </c>
      <c r="M45" s="81"/>
      <c r="N45" s="76"/>
      <c r="O45" s="83" t="s">
        <v>520</v>
      </c>
      <c r="P45" s="83">
        <v>1</v>
      </c>
      <c r="Q45" s="83" t="s">
        <v>521</v>
      </c>
      <c r="R45" s="83" t="s">
        <v>553</v>
      </c>
      <c r="S45" s="83">
        <v>37391</v>
      </c>
      <c r="T45" s="82" t="str">
        <f>REPLACE(INDEX(GroupVertices[Group],MATCH(Edges[[#This Row],[Vertex 1]],GroupVertices[Vertex],0)),1,1,"")</f>
        <v>1</v>
      </c>
      <c r="U45" s="82" t="str">
        <f>REPLACE(INDEX(GroupVertices[Group],MATCH(Edges[[#This Row],[Vertex 2]],GroupVertices[Vertex],0)),1,1,"")</f>
        <v>2</v>
      </c>
      <c r="V45" s="49">
        <v>0</v>
      </c>
      <c r="W45" s="50">
        <v>0</v>
      </c>
      <c r="X45" s="49">
        <v>0</v>
      </c>
      <c r="Y45" s="50">
        <v>0</v>
      </c>
      <c r="Z45" s="49">
        <v>0</v>
      </c>
      <c r="AA45" s="50">
        <v>0</v>
      </c>
      <c r="AB45" s="49">
        <v>6</v>
      </c>
      <c r="AC45" s="50">
        <v>100</v>
      </c>
      <c r="AD45" s="49">
        <v>6</v>
      </c>
    </row>
    <row r="46" spans="1:30" ht="15">
      <c r="A46" s="68" t="s">
        <v>334</v>
      </c>
      <c r="B46" s="68" t="s">
        <v>328</v>
      </c>
      <c r="C46" s="69" t="s">
        <v>1691</v>
      </c>
      <c r="D46" s="70">
        <v>3</v>
      </c>
      <c r="E46" s="71"/>
      <c r="F46" s="72">
        <v>70</v>
      </c>
      <c r="G46" s="69"/>
      <c r="H46" s="73"/>
      <c r="I46" s="74"/>
      <c r="J46" s="74"/>
      <c r="K46" s="35" t="s">
        <v>66</v>
      </c>
      <c r="L46" s="81">
        <v>46</v>
      </c>
      <c r="M46" s="81"/>
      <c r="N46" s="76"/>
      <c r="O46" s="83" t="s">
        <v>520</v>
      </c>
      <c r="P46" s="83">
        <v>1</v>
      </c>
      <c r="Q46" s="83" t="s">
        <v>521</v>
      </c>
      <c r="R46" s="83"/>
      <c r="S46" s="83">
        <v>37152</v>
      </c>
      <c r="T46" s="82" t="str">
        <f>REPLACE(INDEX(GroupVertices[Group],MATCH(Edges[[#This Row],[Vertex 1]],GroupVertices[Vertex],0)),1,1,"")</f>
        <v>2</v>
      </c>
      <c r="U46" s="82" t="str">
        <f>REPLACE(INDEX(GroupVertices[Group],MATCH(Edges[[#This Row],[Vertex 2]],GroupVertices[Vertex],0)),1,1,"")</f>
        <v>1</v>
      </c>
      <c r="V46" s="49"/>
      <c r="W46" s="50"/>
      <c r="X46" s="49"/>
      <c r="Y46" s="50"/>
      <c r="Z46" s="49"/>
      <c r="AA46" s="50"/>
      <c r="AB46" s="49"/>
      <c r="AC46" s="50"/>
      <c r="AD46" s="49"/>
    </row>
    <row r="47" spans="1:30" ht="15">
      <c r="A47" s="68" t="s">
        <v>334</v>
      </c>
      <c r="B47" s="68" t="s">
        <v>334</v>
      </c>
      <c r="C47" s="69" t="s">
        <v>1692</v>
      </c>
      <c r="D47" s="70">
        <v>10</v>
      </c>
      <c r="E47" s="71"/>
      <c r="F47" s="72">
        <v>40</v>
      </c>
      <c r="G47" s="69"/>
      <c r="H47" s="73"/>
      <c r="I47" s="74"/>
      <c r="J47" s="74"/>
      <c r="K47" s="35" t="s">
        <v>65</v>
      </c>
      <c r="L47" s="81">
        <v>47</v>
      </c>
      <c r="M47" s="81"/>
      <c r="N47" s="76"/>
      <c r="O47" s="83" t="s">
        <v>520</v>
      </c>
      <c r="P47" s="83">
        <v>2</v>
      </c>
      <c r="Q47" s="83" t="s">
        <v>521</v>
      </c>
      <c r="R47" s="83"/>
      <c r="S47" s="83">
        <v>37209</v>
      </c>
      <c r="T47" s="82" t="str">
        <f>REPLACE(INDEX(GroupVertices[Group],MATCH(Edges[[#This Row],[Vertex 1]],GroupVertices[Vertex],0)),1,1,"")</f>
        <v>2</v>
      </c>
      <c r="U47" s="82" t="str">
        <f>REPLACE(INDEX(GroupVertices[Group],MATCH(Edges[[#This Row],[Vertex 2]],GroupVertices[Vertex],0)),1,1,"")</f>
        <v>2</v>
      </c>
      <c r="V47" s="49"/>
      <c r="W47" s="50"/>
      <c r="X47" s="49"/>
      <c r="Y47" s="50"/>
      <c r="Z47" s="49"/>
      <c r="AA47" s="50"/>
      <c r="AB47" s="49"/>
      <c r="AC47" s="50"/>
      <c r="AD47" s="49"/>
    </row>
    <row r="48" spans="1:30" ht="15">
      <c r="A48" s="68" t="s">
        <v>329</v>
      </c>
      <c r="B48" s="68" t="s">
        <v>334</v>
      </c>
      <c r="C48" s="69" t="s">
        <v>1691</v>
      </c>
      <c r="D48" s="70">
        <v>3</v>
      </c>
      <c r="E48" s="71"/>
      <c r="F48" s="72">
        <v>70</v>
      </c>
      <c r="G48" s="69"/>
      <c r="H48" s="73"/>
      <c r="I48" s="74"/>
      <c r="J48" s="74"/>
      <c r="K48" s="35" t="s">
        <v>65</v>
      </c>
      <c r="L48" s="81">
        <v>48</v>
      </c>
      <c r="M48" s="81"/>
      <c r="N48" s="76"/>
      <c r="O48" s="83" t="s">
        <v>520</v>
      </c>
      <c r="P48" s="83">
        <v>1</v>
      </c>
      <c r="Q48" s="83" t="s">
        <v>521</v>
      </c>
      <c r="R48" s="83" t="s">
        <v>554</v>
      </c>
      <c r="S48" s="83">
        <v>39091</v>
      </c>
      <c r="T48" s="82" t="str">
        <f>REPLACE(INDEX(GroupVertices[Group],MATCH(Edges[[#This Row],[Vertex 1]],GroupVertices[Vertex],0)),1,1,"")</f>
        <v>2</v>
      </c>
      <c r="U48" s="82" t="str">
        <f>REPLACE(INDEX(GroupVertices[Group],MATCH(Edges[[#This Row],[Vertex 2]],GroupVertices[Vertex],0)),1,1,"")</f>
        <v>2</v>
      </c>
      <c r="V48" s="49">
        <v>0</v>
      </c>
      <c r="W48" s="50">
        <v>0</v>
      </c>
      <c r="X48" s="49">
        <v>0</v>
      </c>
      <c r="Y48" s="50">
        <v>0</v>
      </c>
      <c r="Z48" s="49">
        <v>0</v>
      </c>
      <c r="AA48" s="50">
        <v>0</v>
      </c>
      <c r="AB48" s="49">
        <v>9</v>
      </c>
      <c r="AC48" s="50">
        <v>100</v>
      </c>
      <c r="AD48" s="49">
        <v>9</v>
      </c>
    </row>
    <row r="49" spans="1:30" ht="15">
      <c r="A49" s="68" t="s">
        <v>329</v>
      </c>
      <c r="B49" s="68" t="s">
        <v>329</v>
      </c>
      <c r="C49" s="69" t="s">
        <v>1692</v>
      </c>
      <c r="D49" s="70">
        <v>10</v>
      </c>
      <c r="E49" s="71"/>
      <c r="F49" s="72">
        <v>40</v>
      </c>
      <c r="G49" s="69"/>
      <c r="H49" s="73"/>
      <c r="I49" s="74"/>
      <c r="J49" s="74"/>
      <c r="K49" s="35" t="s">
        <v>65</v>
      </c>
      <c r="L49" s="81">
        <v>49</v>
      </c>
      <c r="M49" s="81"/>
      <c r="N49" s="76"/>
      <c r="O49" s="83" t="s">
        <v>520</v>
      </c>
      <c r="P49" s="83">
        <v>5</v>
      </c>
      <c r="Q49" s="83" t="s">
        <v>521</v>
      </c>
      <c r="R49" s="83" t="s">
        <v>555</v>
      </c>
      <c r="S49" s="83">
        <v>27959</v>
      </c>
      <c r="T49" s="82" t="str">
        <f>REPLACE(INDEX(GroupVertices[Group],MATCH(Edges[[#This Row],[Vertex 1]],GroupVertices[Vertex],0)),1,1,"")</f>
        <v>2</v>
      </c>
      <c r="U49" s="82" t="str">
        <f>REPLACE(INDEX(GroupVertices[Group],MATCH(Edges[[#This Row],[Vertex 2]],GroupVertices[Vertex],0)),1,1,"")</f>
        <v>2</v>
      </c>
      <c r="V49" s="49">
        <v>0</v>
      </c>
      <c r="W49" s="50">
        <v>0</v>
      </c>
      <c r="X49" s="49">
        <v>0</v>
      </c>
      <c r="Y49" s="50">
        <v>0</v>
      </c>
      <c r="Z49" s="49">
        <v>0</v>
      </c>
      <c r="AA49" s="50">
        <v>0</v>
      </c>
      <c r="AB49" s="49">
        <v>3</v>
      </c>
      <c r="AC49" s="50">
        <v>100</v>
      </c>
      <c r="AD49" s="49">
        <v>3</v>
      </c>
    </row>
    <row r="50" spans="1:30" ht="15">
      <c r="A50" s="68" t="s">
        <v>339</v>
      </c>
      <c r="B50" s="68" t="s">
        <v>329</v>
      </c>
      <c r="C50" s="69" t="s">
        <v>1691</v>
      </c>
      <c r="D50" s="70">
        <v>3</v>
      </c>
      <c r="E50" s="71"/>
      <c r="F50" s="72">
        <v>70</v>
      </c>
      <c r="G50" s="69"/>
      <c r="H50" s="73"/>
      <c r="I50" s="74"/>
      <c r="J50" s="74"/>
      <c r="K50" s="35" t="s">
        <v>65</v>
      </c>
      <c r="L50" s="81">
        <v>50</v>
      </c>
      <c r="M50" s="81"/>
      <c r="N50" s="76"/>
      <c r="O50" s="83" t="s">
        <v>520</v>
      </c>
      <c r="P50" s="83">
        <v>1</v>
      </c>
      <c r="Q50" s="83" t="s">
        <v>521</v>
      </c>
      <c r="R50" s="83" t="s">
        <v>556</v>
      </c>
      <c r="S50" s="83">
        <v>40476</v>
      </c>
      <c r="T50" s="82" t="str">
        <f>REPLACE(INDEX(GroupVertices[Group],MATCH(Edges[[#This Row],[Vertex 1]],GroupVertices[Vertex],0)),1,1,"")</f>
        <v>8</v>
      </c>
      <c r="U50" s="82" t="str">
        <f>REPLACE(INDEX(GroupVertices[Group],MATCH(Edges[[#This Row],[Vertex 2]],GroupVertices[Vertex],0)),1,1,"")</f>
        <v>2</v>
      </c>
      <c r="V50" s="49">
        <v>0</v>
      </c>
      <c r="W50" s="50">
        <v>0</v>
      </c>
      <c r="X50" s="49">
        <v>0</v>
      </c>
      <c r="Y50" s="50">
        <v>0</v>
      </c>
      <c r="Z50" s="49">
        <v>0</v>
      </c>
      <c r="AA50" s="50">
        <v>0</v>
      </c>
      <c r="AB50" s="49">
        <v>6</v>
      </c>
      <c r="AC50" s="50">
        <v>100</v>
      </c>
      <c r="AD50" s="49">
        <v>6</v>
      </c>
    </row>
    <row r="51" spans="1:30" ht="15">
      <c r="A51" s="68" t="s">
        <v>339</v>
      </c>
      <c r="B51" s="68" t="s">
        <v>339</v>
      </c>
      <c r="C51" s="69" t="s">
        <v>1692</v>
      </c>
      <c r="D51" s="70">
        <v>10</v>
      </c>
      <c r="E51" s="71"/>
      <c r="F51" s="72">
        <v>40</v>
      </c>
      <c r="G51" s="69"/>
      <c r="H51" s="73"/>
      <c r="I51" s="74"/>
      <c r="J51" s="74"/>
      <c r="K51" s="35" t="s">
        <v>65</v>
      </c>
      <c r="L51" s="81">
        <v>51</v>
      </c>
      <c r="M51" s="81"/>
      <c r="N51" s="76"/>
      <c r="O51" s="83" t="s">
        <v>520</v>
      </c>
      <c r="P51" s="83">
        <v>6</v>
      </c>
      <c r="Q51" s="83" t="s">
        <v>521</v>
      </c>
      <c r="R51" s="83" t="s">
        <v>557</v>
      </c>
      <c r="S51" s="83">
        <v>40595</v>
      </c>
      <c r="T51" s="82" t="str">
        <f>REPLACE(INDEX(GroupVertices[Group],MATCH(Edges[[#This Row],[Vertex 1]],GroupVertices[Vertex],0)),1,1,"")</f>
        <v>8</v>
      </c>
      <c r="U51" s="82" t="str">
        <f>REPLACE(INDEX(GroupVertices[Group],MATCH(Edges[[#This Row],[Vertex 2]],GroupVertices[Vertex],0)),1,1,"")</f>
        <v>8</v>
      </c>
      <c r="V51" s="49">
        <v>0</v>
      </c>
      <c r="W51" s="50">
        <v>0</v>
      </c>
      <c r="X51" s="49">
        <v>0</v>
      </c>
      <c r="Y51" s="50">
        <v>0</v>
      </c>
      <c r="Z51" s="49">
        <v>0</v>
      </c>
      <c r="AA51" s="50">
        <v>0</v>
      </c>
      <c r="AB51" s="49">
        <v>4</v>
      </c>
      <c r="AC51" s="50">
        <v>100</v>
      </c>
      <c r="AD51" s="49">
        <v>4</v>
      </c>
    </row>
    <row r="52" spans="1:30" ht="15">
      <c r="A52" s="68" t="s">
        <v>340</v>
      </c>
      <c r="B52" s="68" t="s">
        <v>339</v>
      </c>
      <c r="C52" s="69" t="s">
        <v>1691</v>
      </c>
      <c r="D52" s="70">
        <v>3</v>
      </c>
      <c r="E52" s="71"/>
      <c r="F52" s="72">
        <v>70</v>
      </c>
      <c r="G52" s="69"/>
      <c r="H52" s="73"/>
      <c r="I52" s="74"/>
      <c r="J52" s="74"/>
      <c r="K52" s="35" t="s">
        <v>65</v>
      </c>
      <c r="L52" s="81">
        <v>52</v>
      </c>
      <c r="M52" s="81"/>
      <c r="N52" s="76"/>
      <c r="O52" s="83" t="s">
        <v>520</v>
      </c>
      <c r="P52" s="83">
        <v>1</v>
      </c>
      <c r="Q52" s="83" t="s">
        <v>521</v>
      </c>
      <c r="R52" s="83"/>
      <c r="S52" s="83">
        <v>41395</v>
      </c>
      <c r="T52" s="82" t="str">
        <f>REPLACE(INDEX(GroupVertices[Group],MATCH(Edges[[#This Row],[Vertex 1]],GroupVertices[Vertex],0)),1,1,"")</f>
        <v>8</v>
      </c>
      <c r="U52" s="82" t="str">
        <f>REPLACE(INDEX(GroupVertices[Group],MATCH(Edges[[#This Row],[Vertex 2]],GroupVertices[Vertex],0)),1,1,"")</f>
        <v>8</v>
      </c>
      <c r="V52" s="49"/>
      <c r="W52" s="50"/>
      <c r="X52" s="49"/>
      <c r="Y52" s="50"/>
      <c r="Z52" s="49"/>
      <c r="AA52" s="50"/>
      <c r="AB52" s="49"/>
      <c r="AC52" s="50"/>
      <c r="AD52" s="49"/>
    </row>
    <row r="53" spans="1:30" ht="15">
      <c r="A53" s="68" t="s">
        <v>328</v>
      </c>
      <c r="B53" s="68" t="s">
        <v>340</v>
      </c>
      <c r="C53" s="69" t="s">
        <v>1691</v>
      </c>
      <c r="D53" s="70">
        <v>3</v>
      </c>
      <c r="E53" s="71"/>
      <c r="F53" s="72">
        <v>70</v>
      </c>
      <c r="G53" s="69"/>
      <c r="H53" s="73"/>
      <c r="I53" s="74"/>
      <c r="J53" s="74"/>
      <c r="K53" s="35" t="s">
        <v>66</v>
      </c>
      <c r="L53" s="81">
        <v>53</v>
      </c>
      <c r="M53" s="81"/>
      <c r="N53" s="76"/>
      <c r="O53" s="83" t="s">
        <v>520</v>
      </c>
      <c r="P53" s="83">
        <v>1</v>
      </c>
      <c r="Q53" s="83" t="s">
        <v>521</v>
      </c>
      <c r="R53" s="83" t="s">
        <v>558</v>
      </c>
      <c r="S53" s="83">
        <v>41699</v>
      </c>
      <c r="T53" s="82" t="str">
        <f>REPLACE(INDEX(GroupVertices[Group],MATCH(Edges[[#This Row],[Vertex 1]],GroupVertices[Vertex],0)),1,1,"")</f>
        <v>1</v>
      </c>
      <c r="U53" s="82" t="str">
        <f>REPLACE(INDEX(GroupVertices[Group],MATCH(Edges[[#This Row],[Vertex 2]],GroupVertices[Vertex],0)),1,1,"")</f>
        <v>8</v>
      </c>
      <c r="V53" s="49">
        <v>0</v>
      </c>
      <c r="W53" s="50">
        <v>0</v>
      </c>
      <c r="X53" s="49">
        <v>0</v>
      </c>
      <c r="Y53" s="50">
        <v>0</v>
      </c>
      <c r="Z53" s="49">
        <v>0</v>
      </c>
      <c r="AA53" s="50">
        <v>0</v>
      </c>
      <c r="AB53" s="49">
        <v>13</v>
      </c>
      <c r="AC53" s="50">
        <v>100</v>
      </c>
      <c r="AD53" s="49">
        <v>13</v>
      </c>
    </row>
    <row r="54" spans="1:30" ht="15">
      <c r="A54" s="68" t="s">
        <v>340</v>
      </c>
      <c r="B54" s="68" t="s">
        <v>328</v>
      </c>
      <c r="C54" s="69" t="s">
        <v>1691</v>
      </c>
      <c r="D54" s="70">
        <v>3</v>
      </c>
      <c r="E54" s="71"/>
      <c r="F54" s="72">
        <v>70</v>
      </c>
      <c r="G54" s="69"/>
      <c r="H54" s="73"/>
      <c r="I54" s="74"/>
      <c r="J54" s="74"/>
      <c r="K54" s="35" t="s">
        <v>66</v>
      </c>
      <c r="L54" s="81">
        <v>54</v>
      </c>
      <c r="M54" s="81"/>
      <c r="N54" s="76"/>
      <c r="O54" s="83" t="s">
        <v>520</v>
      </c>
      <c r="P54" s="83">
        <v>1</v>
      </c>
      <c r="Q54" s="83" t="s">
        <v>521</v>
      </c>
      <c r="R54" s="83" t="s">
        <v>559</v>
      </c>
      <c r="S54" s="83">
        <v>41711</v>
      </c>
      <c r="T54" s="82" t="str">
        <f>REPLACE(INDEX(GroupVertices[Group],MATCH(Edges[[#This Row],[Vertex 1]],GroupVertices[Vertex],0)),1,1,"")</f>
        <v>8</v>
      </c>
      <c r="U54" s="82" t="str">
        <f>REPLACE(INDEX(GroupVertices[Group],MATCH(Edges[[#This Row],[Vertex 2]],GroupVertices[Vertex],0)),1,1,"")</f>
        <v>1</v>
      </c>
      <c r="V54" s="49">
        <v>0</v>
      </c>
      <c r="W54" s="50">
        <v>0</v>
      </c>
      <c r="X54" s="49">
        <v>0</v>
      </c>
      <c r="Y54" s="50">
        <v>0</v>
      </c>
      <c r="Z54" s="49">
        <v>0</v>
      </c>
      <c r="AA54" s="50">
        <v>0</v>
      </c>
      <c r="AB54" s="49">
        <v>11</v>
      </c>
      <c r="AC54" s="50">
        <v>100</v>
      </c>
      <c r="AD54" s="49">
        <v>11</v>
      </c>
    </row>
    <row r="55" spans="1:30" ht="15">
      <c r="A55" s="68" t="s">
        <v>340</v>
      </c>
      <c r="B55" s="68" t="s">
        <v>340</v>
      </c>
      <c r="C55" s="69" t="s">
        <v>1691</v>
      </c>
      <c r="D55" s="70">
        <v>3</v>
      </c>
      <c r="E55" s="71"/>
      <c r="F55" s="72">
        <v>70</v>
      </c>
      <c r="G55" s="69"/>
      <c r="H55" s="73"/>
      <c r="I55" s="74"/>
      <c r="J55" s="74"/>
      <c r="K55" s="35" t="s">
        <v>65</v>
      </c>
      <c r="L55" s="81">
        <v>55</v>
      </c>
      <c r="M55" s="81"/>
      <c r="N55" s="76"/>
      <c r="O55" s="83" t="s">
        <v>520</v>
      </c>
      <c r="P55" s="83">
        <v>1</v>
      </c>
      <c r="Q55" s="83" t="s">
        <v>521</v>
      </c>
      <c r="R55" s="83" t="s">
        <v>559</v>
      </c>
      <c r="S55" s="83">
        <v>41969</v>
      </c>
      <c r="T55" s="82" t="str">
        <f>REPLACE(INDEX(GroupVertices[Group],MATCH(Edges[[#This Row],[Vertex 1]],GroupVertices[Vertex],0)),1,1,"")</f>
        <v>8</v>
      </c>
      <c r="U55" s="82" t="str">
        <f>REPLACE(INDEX(GroupVertices[Group],MATCH(Edges[[#This Row],[Vertex 2]],GroupVertices[Vertex],0)),1,1,"")</f>
        <v>8</v>
      </c>
      <c r="V55" s="49">
        <v>0</v>
      </c>
      <c r="W55" s="50">
        <v>0</v>
      </c>
      <c r="X55" s="49">
        <v>0</v>
      </c>
      <c r="Y55" s="50">
        <v>0</v>
      </c>
      <c r="Z55" s="49">
        <v>0</v>
      </c>
      <c r="AA55" s="50">
        <v>0</v>
      </c>
      <c r="AB55" s="49">
        <v>11</v>
      </c>
      <c r="AC55" s="50">
        <v>100</v>
      </c>
      <c r="AD55" s="49">
        <v>11</v>
      </c>
    </row>
    <row r="56" spans="1:30" ht="15">
      <c r="A56" s="68" t="s">
        <v>341</v>
      </c>
      <c r="B56" s="68" t="s">
        <v>340</v>
      </c>
      <c r="C56" s="69" t="s">
        <v>1691</v>
      </c>
      <c r="D56" s="70">
        <v>3</v>
      </c>
      <c r="E56" s="71"/>
      <c r="F56" s="72">
        <v>70</v>
      </c>
      <c r="G56" s="69"/>
      <c r="H56" s="73"/>
      <c r="I56" s="74"/>
      <c r="J56" s="74"/>
      <c r="K56" s="35" t="s">
        <v>65</v>
      </c>
      <c r="L56" s="81">
        <v>56</v>
      </c>
      <c r="M56" s="81"/>
      <c r="N56" s="76"/>
      <c r="O56" s="83" t="s">
        <v>520</v>
      </c>
      <c r="P56" s="83">
        <v>1</v>
      </c>
      <c r="Q56" s="83" t="s">
        <v>521</v>
      </c>
      <c r="R56" s="83" t="s">
        <v>560</v>
      </c>
      <c r="S56" s="83">
        <v>42380</v>
      </c>
      <c r="T56" s="82" t="str">
        <f>REPLACE(INDEX(GroupVertices[Group],MATCH(Edges[[#This Row],[Vertex 1]],GroupVertices[Vertex],0)),1,1,"")</f>
        <v>8</v>
      </c>
      <c r="U56" s="82" t="str">
        <f>REPLACE(INDEX(GroupVertices[Group],MATCH(Edges[[#This Row],[Vertex 2]],GroupVertices[Vertex],0)),1,1,"")</f>
        <v>8</v>
      </c>
      <c r="V56" s="49">
        <v>0</v>
      </c>
      <c r="W56" s="50">
        <v>0</v>
      </c>
      <c r="X56" s="49">
        <v>0</v>
      </c>
      <c r="Y56" s="50">
        <v>0</v>
      </c>
      <c r="Z56" s="49">
        <v>0</v>
      </c>
      <c r="AA56" s="50">
        <v>0</v>
      </c>
      <c r="AB56" s="49">
        <v>7</v>
      </c>
      <c r="AC56" s="50">
        <v>100</v>
      </c>
      <c r="AD56" s="49">
        <v>7</v>
      </c>
    </row>
    <row r="57" spans="1:30" ht="15">
      <c r="A57" s="68" t="s">
        <v>342</v>
      </c>
      <c r="B57" s="68" t="s">
        <v>341</v>
      </c>
      <c r="C57" s="69" t="s">
        <v>1691</v>
      </c>
      <c r="D57" s="70">
        <v>3</v>
      </c>
      <c r="E57" s="71"/>
      <c r="F57" s="72">
        <v>70</v>
      </c>
      <c r="G57" s="69"/>
      <c r="H57" s="73"/>
      <c r="I57" s="74"/>
      <c r="J57" s="74"/>
      <c r="K57" s="35" t="s">
        <v>65</v>
      </c>
      <c r="L57" s="81">
        <v>57</v>
      </c>
      <c r="M57" s="81"/>
      <c r="N57" s="76"/>
      <c r="O57" s="83" t="s">
        <v>520</v>
      </c>
      <c r="P57" s="83">
        <v>1</v>
      </c>
      <c r="Q57" s="83" t="s">
        <v>521</v>
      </c>
      <c r="R57" s="83" t="s">
        <v>559</v>
      </c>
      <c r="S57" s="83">
        <v>44179</v>
      </c>
      <c r="T57" s="82" t="str">
        <f>REPLACE(INDEX(GroupVertices[Group],MATCH(Edges[[#This Row],[Vertex 1]],GroupVertices[Vertex],0)),1,1,"")</f>
        <v>8</v>
      </c>
      <c r="U57" s="82" t="str">
        <f>REPLACE(INDEX(GroupVertices[Group],MATCH(Edges[[#This Row],[Vertex 2]],GroupVertices[Vertex],0)),1,1,"")</f>
        <v>8</v>
      </c>
      <c r="V57" s="49">
        <v>0</v>
      </c>
      <c r="W57" s="50">
        <v>0</v>
      </c>
      <c r="X57" s="49">
        <v>0</v>
      </c>
      <c r="Y57" s="50">
        <v>0</v>
      </c>
      <c r="Z57" s="49">
        <v>0</v>
      </c>
      <c r="AA57" s="50">
        <v>0</v>
      </c>
      <c r="AB57" s="49">
        <v>11</v>
      </c>
      <c r="AC57" s="50">
        <v>100</v>
      </c>
      <c r="AD57" s="49">
        <v>11</v>
      </c>
    </row>
    <row r="58" spans="1:30" ht="15">
      <c r="A58" s="68" t="s">
        <v>343</v>
      </c>
      <c r="B58" s="68" t="s">
        <v>342</v>
      </c>
      <c r="C58" s="69" t="s">
        <v>1691</v>
      </c>
      <c r="D58" s="70">
        <v>3</v>
      </c>
      <c r="E58" s="71"/>
      <c r="F58" s="72">
        <v>70</v>
      </c>
      <c r="G58" s="69"/>
      <c r="H58" s="73"/>
      <c r="I58" s="74"/>
      <c r="J58" s="74"/>
      <c r="K58" s="35" t="s">
        <v>65</v>
      </c>
      <c r="L58" s="81">
        <v>58</v>
      </c>
      <c r="M58" s="81"/>
      <c r="N58" s="76"/>
      <c r="O58" s="83" t="s">
        <v>520</v>
      </c>
      <c r="P58" s="83">
        <v>1</v>
      </c>
      <c r="Q58" s="83" t="s">
        <v>521</v>
      </c>
      <c r="R58" s="83" t="s">
        <v>561</v>
      </c>
      <c r="S58" s="83">
        <v>44121</v>
      </c>
      <c r="T58" s="82" t="str">
        <f>REPLACE(INDEX(GroupVertices[Group],MATCH(Edges[[#This Row],[Vertex 1]],GroupVertices[Vertex],0)),1,1,"")</f>
        <v>8</v>
      </c>
      <c r="U58" s="82" t="str">
        <f>REPLACE(INDEX(GroupVertices[Group],MATCH(Edges[[#This Row],[Vertex 2]],GroupVertices[Vertex],0)),1,1,"")</f>
        <v>8</v>
      </c>
      <c r="V58" s="49">
        <v>0</v>
      </c>
      <c r="W58" s="50">
        <v>0</v>
      </c>
      <c r="X58" s="49">
        <v>1</v>
      </c>
      <c r="Y58" s="50">
        <v>33.333333333333336</v>
      </c>
      <c r="Z58" s="49">
        <v>0</v>
      </c>
      <c r="AA58" s="50">
        <v>0</v>
      </c>
      <c r="AB58" s="49">
        <v>2</v>
      </c>
      <c r="AC58" s="50">
        <v>66.66666666666667</v>
      </c>
      <c r="AD58" s="49">
        <v>3</v>
      </c>
    </row>
    <row r="59" spans="1:30" ht="15">
      <c r="A59" s="68" t="s">
        <v>344</v>
      </c>
      <c r="B59" s="68" t="s">
        <v>343</v>
      </c>
      <c r="C59" s="69" t="s">
        <v>1691</v>
      </c>
      <c r="D59" s="70">
        <v>3</v>
      </c>
      <c r="E59" s="71"/>
      <c r="F59" s="72">
        <v>70</v>
      </c>
      <c r="G59" s="69"/>
      <c r="H59" s="73"/>
      <c r="I59" s="74"/>
      <c r="J59" s="74"/>
      <c r="K59" s="35" t="s">
        <v>65</v>
      </c>
      <c r="L59" s="81">
        <v>59</v>
      </c>
      <c r="M59" s="81"/>
      <c r="N59" s="76"/>
      <c r="O59" s="83" t="s">
        <v>520</v>
      </c>
      <c r="P59" s="83">
        <v>1</v>
      </c>
      <c r="Q59" s="83" t="s">
        <v>521</v>
      </c>
      <c r="R59" s="83" t="s">
        <v>554</v>
      </c>
      <c r="S59" s="83">
        <v>45636</v>
      </c>
      <c r="T59" s="82" t="str">
        <f>REPLACE(INDEX(GroupVertices[Group],MATCH(Edges[[#This Row],[Vertex 1]],GroupVertices[Vertex],0)),1,1,"")</f>
        <v>8</v>
      </c>
      <c r="U59" s="82" t="str">
        <f>REPLACE(INDEX(GroupVertices[Group],MATCH(Edges[[#This Row],[Vertex 2]],GroupVertices[Vertex],0)),1,1,"")</f>
        <v>8</v>
      </c>
      <c r="V59" s="49">
        <v>0</v>
      </c>
      <c r="W59" s="50">
        <v>0</v>
      </c>
      <c r="X59" s="49">
        <v>0</v>
      </c>
      <c r="Y59" s="50">
        <v>0</v>
      </c>
      <c r="Z59" s="49">
        <v>0</v>
      </c>
      <c r="AA59" s="50">
        <v>0</v>
      </c>
      <c r="AB59" s="49">
        <v>9</v>
      </c>
      <c r="AC59" s="50">
        <v>100</v>
      </c>
      <c r="AD59" s="49">
        <v>9</v>
      </c>
    </row>
    <row r="60" spans="1:30" ht="15">
      <c r="A60" s="68" t="s">
        <v>345</v>
      </c>
      <c r="B60" s="68" t="s">
        <v>344</v>
      </c>
      <c r="C60" s="69" t="s">
        <v>1691</v>
      </c>
      <c r="D60" s="70">
        <v>3</v>
      </c>
      <c r="E60" s="71"/>
      <c r="F60" s="72">
        <v>70</v>
      </c>
      <c r="G60" s="69"/>
      <c r="H60" s="73"/>
      <c r="I60" s="74"/>
      <c r="J60" s="74"/>
      <c r="K60" s="35" t="s">
        <v>65</v>
      </c>
      <c r="L60" s="81">
        <v>60</v>
      </c>
      <c r="M60" s="81"/>
      <c r="N60" s="76"/>
      <c r="O60" s="83" t="s">
        <v>520</v>
      </c>
      <c r="P60" s="83">
        <v>1</v>
      </c>
      <c r="Q60" s="83" t="s">
        <v>521</v>
      </c>
      <c r="R60" s="83" t="s">
        <v>562</v>
      </c>
      <c r="S60" s="83">
        <v>45953</v>
      </c>
      <c r="T60" s="82" t="str">
        <f>REPLACE(INDEX(GroupVertices[Group],MATCH(Edges[[#This Row],[Vertex 1]],GroupVertices[Vertex],0)),1,1,"")</f>
        <v>8</v>
      </c>
      <c r="U60" s="82" t="str">
        <f>REPLACE(INDEX(GroupVertices[Group],MATCH(Edges[[#This Row],[Vertex 2]],GroupVertices[Vertex],0)),1,1,"")</f>
        <v>8</v>
      </c>
      <c r="V60" s="49">
        <v>0</v>
      </c>
      <c r="W60" s="50">
        <v>0</v>
      </c>
      <c r="X60" s="49">
        <v>0</v>
      </c>
      <c r="Y60" s="50">
        <v>0</v>
      </c>
      <c r="Z60" s="49">
        <v>0</v>
      </c>
      <c r="AA60" s="50">
        <v>0</v>
      </c>
      <c r="AB60" s="49">
        <v>5</v>
      </c>
      <c r="AC60" s="50">
        <v>100</v>
      </c>
      <c r="AD60" s="49">
        <v>5</v>
      </c>
    </row>
    <row r="61" spans="1:30" ht="15">
      <c r="A61" s="68" t="s">
        <v>345</v>
      </c>
      <c r="B61" s="68" t="s">
        <v>345</v>
      </c>
      <c r="C61" s="69" t="s">
        <v>1691</v>
      </c>
      <c r="D61" s="70">
        <v>3</v>
      </c>
      <c r="E61" s="71"/>
      <c r="F61" s="72">
        <v>70</v>
      </c>
      <c r="G61" s="69"/>
      <c r="H61" s="73"/>
      <c r="I61" s="74"/>
      <c r="J61" s="74"/>
      <c r="K61" s="35" t="s">
        <v>65</v>
      </c>
      <c r="L61" s="81">
        <v>61</v>
      </c>
      <c r="M61" s="81"/>
      <c r="N61" s="76"/>
      <c r="O61" s="83" t="s">
        <v>520</v>
      </c>
      <c r="P61" s="83">
        <v>1</v>
      </c>
      <c r="Q61" s="83" t="s">
        <v>521</v>
      </c>
      <c r="R61" s="83" t="s">
        <v>563</v>
      </c>
      <c r="S61" s="83">
        <v>45954</v>
      </c>
      <c r="T61" s="82" t="str">
        <f>REPLACE(INDEX(GroupVertices[Group],MATCH(Edges[[#This Row],[Vertex 1]],GroupVertices[Vertex],0)),1,1,"")</f>
        <v>8</v>
      </c>
      <c r="U61" s="82" t="str">
        <f>REPLACE(INDEX(GroupVertices[Group],MATCH(Edges[[#This Row],[Vertex 2]],GroupVertices[Vertex],0)),1,1,"")</f>
        <v>8</v>
      </c>
      <c r="V61" s="49">
        <v>0</v>
      </c>
      <c r="W61" s="50">
        <v>0</v>
      </c>
      <c r="X61" s="49">
        <v>0</v>
      </c>
      <c r="Y61" s="50">
        <v>0</v>
      </c>
      <c r="Z61" s="49">
        <v>0</v>
      </c>
      <c r="AA61" s="50">
        <v>0</v>
      </c>
      <c r="AB61" s="49">
        <v>5</v>
      </c>
      <c r="AC61" s="50">
        <v>100</v>
      </c>
      <c r="AD61" s="49">
        <v>5</v>
      </c>
    </row>
    <row r="62" spans="1:30" ht="15">
      <c r="A62" s="68" t="s">
        <v>346</v>
      </c>
      <c r="B62" s="68" t="s">
        <v>345</v>
      </c>
      <c r="C62" s="69" t="s">
        <v>1691</v>
      </c>
      <c r="D62" s="70">
        <v>3</v>
      </c>
      <c r="E62" s="71"/>
      <c r="F62" s="72">
        <v>70</v>
      </c>
      <c r="G62" s="69"/>
      <c r="H62" s="73"/>
      <c r="I62" s="74"/>
      <c r="J62" s="74"/>
      <c r="K62" s="35" t="s">
        <v>65</v>
      </c>
      <c r="L62" s="81">
        <v>62</v>
      </c>
      <c r="M62" s="81"/>
      <c r="N62" s="76"/>
      <c r="O62" s="83" t="s">
        <v>520</v>
      </c>
      <c r="P62" s="83">
        <v>1</v>
      </c>
      <c r="Q62" s="83" t="s">
        <v>521</v>
      </c>
      <c r="R62" s="83" t="s">
        <v>564</v>
      </c>
      <c r="S62" s="83">
        <v>46171</v>
      </c>
      <c r="T62" s="82" t="e">
        <f>REPLACE(INDEX(GroupVertices[Group],MATCH(Edges[[#This Row],[Vertex 1]],GroupVertices[Vertex],0)),1,1,"")</f>
        <v>#N/A</v>
      </c>
      <c r="U62" s="82" t="str">
        <f>REPLACE(INDEX(GroupVertices[Group],MATCH(Edges[[#This Row],[Vertex 2]],GroupVertices[Vertex],0)),1,1,"")</f>
        <v>8</v>
      </c>
      <c r="V62" s="49">
        <v>0</v>
      </c>
      <c r="W62" s="50">
        <v>0</v>
      </c>
      <c r="X62" s="49">
        <v>1</v>
      </c>
      <c r="Y62" s="50">
        <v>12.5</v>
      </c>
      <c r="Z62" s="49">
        <v>0</v>
      </c>
      <c r="AA62" s="50">
        <v>0</v>
      </c>
      <c r="AB62" s="49">
        <v>7</v>
      </c>
      <c r="AC62" s="50">
        <v>87.5</v>
      </c>
      <c r="AD62" s="49">
        <v>8</v>
      </c>
    </row>
    <row r="63" spans="1:30" ht="15">
      <c r="A63" s="68" t="s">
        <v>347</v>
      </c>
      <c r="B63" s="68" t="s">
        <v>346</v>
      </c>
      <c r="C63" s="69" t="s">
        <v>1691</v>
      </c>
      <c r="D63" s="70">
        <v>3</v>
      </c>
      <c r="E63" s="71"/>
      <c r="F63" s="72">
        <v>70</v>
      </c>
      <c r="G63" s="69"/>
      <c r="H63" s="73"/>
      <c r="I63" s="74"/>
      <c r="J63" s="74"/>
      <c r="K63" s="35" t="s">
        <v>65</v>
      </c>
      <c r="L63" s="81">
        <v>63</v>
      </c>
      <c r="M63" s="81"/>
      <c r="N63" s="76"/>
      <c r="O63" s="83" t="s">
        <v>520</v>
      </c>
      <c r="P63" s="83">
        <v>1</v>
      </c>
      <c r="Q63" s="83" t="s">
        <v>521</v>
      </c>
      <c r="R63" s="83" t="s">
        <v>565</v>
      </c>
      <c r="S63" s="83">
        <v>46495</v>
      </c>
      <c r="T63" s="82" t="str">
        <f>REPLACE(INDEX(GroupVertices[Group],MATCH(Edges[[#This Row],[Vertex 1]],GroupVertices[Vertex],0)),1,1,"")</f>
        <v>8</v>
      </c>
      <c r="U63" s="82" t="e">
        <f>REPLACE(INDEX(GroupVertices[Group],MATCH(Edges[[#This Row],[Vertex 2]],GroupVertices[Vertex],0)),1,1,"")</f>
        <v>#N/A</v>
      </c>
      <c r="V63" s="49">
        <v>0</v>
      </c>
      <c r="W63" s="50">
        <v>0</v>
      </c>
      <c r="X63" s="49">
        <v>0</v>
      </c>
      <c r="Y63" s="50">
        <v>0</v>
      </c>
      <c r="Z63" s="49">
        <v>0</v>
      </c>
      <c r="AA63" s="50">
        <v>0</v>
      </c>
      <c r="AB63" s="49">
        <v>5</v>
      </c>
      <c r="AC63" s="50">
        <v>100</v>
      </c>
      <c r="AD63" s="49">
        <v>5</v>
      </c>
    </row>
    <row r="64" spans="1:30" ht="15">
      <c r="A64" s="68" t="s">
        <v>347</v>
      </c>
      <c r="B64" s="68" t="s">
        <v>347</v>
      </c>
      <c r="C64" s="69" t="s">
        <v>1691</v>
      </c>
      <c r="D64" s="70">
        <v>3</v>
      </c>
      <c r="E64" s="71"/>
      <c r="F64" s="72">
        <v>70</v>
      </c>
      <c r="G64" s="69"/>
      <c r="H64" s="73"/>
      <c r="I64" s="74"/>
      <c r="J64" s="74"/>
      <c r="K64" s="35" t="s">
        <v>65</v>
      </c>
      <c r="L64" s="81">
        <v>64</v>
      </c>
      <c r="M64" s="81"/>
      <c r="N64" s="76"/>
      <c r="O64" s="83" t="s">
        <v>520</v>
      </c>
      <c r="P64" s="83">
        <v>1</v>
      </c>
      <c r="Q64" s="83" t="s">
        <v>521</v>
      </c>
      <c r="R64" s="83" t="s">
        <v>565</v>
      </c>
      <c r="S64" s="83">
        <v>46567</v>
      </c>
      <c r="T64" s="82" t="str">
        <f>REPLACE(INDEX(GroupVertices[Group],MATCH(Edges[[#This Row],[Vertex 1]],GroupVertices[Vertex],0)),1,1,"")</f>
        <v>8</v>
      </c>
      <c r="U64" s="82" t="str">
        <f>REPLACE(INDEX(GroupVertices[Group],MATCH(Edges[[#This Row],[Vertex 2]],GroupVertices[Vertex],0)),1,1,"")</f>
        <v>8</v>
      </c>
      <c r="V64" s="49">
        <v>0</v>
      </c>
      <c r="W64" s="50">
        <v>0</v>
      </c>
      <c r="X64" s="49">
        <v>0</v>
      </c>
      <c r="Y64" s="50">
        <v>0</v>
      </c>
      <c r="Z64" s="49">
        <v>0</v>
      </c>
      <c r="AA64" s="50">
        <v>0</v>
      </c>
      <c r="AB64" s="49">
        <v>5</v>
      </c>
      <c r="AC64" s="50">
        <v>100</v>
      </c>
      <c r="AD64" s="49">
        <v>5</v>
      </c>
    </row>
    <row r="65" spans="1:30" ht="15">
      <c r="A65" s="68" t="s">
        <v>348</v>
      </c>
      <c r="B65" s="68" t="s">
        <v>347</v>
      </c>
      <c r="C65" s="69" t="s">
        <v>1691</v>
      </c>
      <c r="D65" s="70">
        <v>3</v>
      </c>
      <c r="E65" s="71"/>
      <c r="F65" s="72">
        <v>70</v>
      </c>
      <c r="G65" s="69"/>
      <c r="H65" s="73"/>
      <c r="I65" s="74"/>
      <c r="J65" s="74"/>
      <c r="K65" s="35" t="s">
        <v>65</v>
      </c>
      <c r="L65" s="81">
        <v>65</v>
      </c>
      <c r="M65" s="81"/>
      <c r="N65" s="76"/>
      <c r="O65" s="83" t="s">
        <v>520</v>
      </c>
      <c r="P65" s="83">
        <v>1</v>
      </c>
      <c r="Q65" s="83" t="s">
        <v>521</v>
      </c>
      <c r="R65" s="83" t="s">
        <v>566</v>
      </c>
      <c r="S65" s="83">
        <v>47144</v>
      </c>
      <c r="T65" s="82" t="str">
        <f>REPLACE(INDEX(GroupVertices[Group],MATCH(Edges[[#This Row],[Vertex 1]],GroupVertices[Vertex],0)),1,1,"")</f>
        <v>8</v>
      </c>
      <c r="U65" s="82" t="str">
        <f>REPLACE(INDEX(GroupVertices[Group],MATCH(Edges[[#This Row],[Vertex 2]],GroupVertices[Vertex],0)),1,1,"")</f>
        <v>8</v>
      </c>
      <c r="V65" s="49">
        <v>0</v>
      </c>
      <c r="W65" s="50">
        <v>0</v>
      </c>
      <c r="X65" s="49">
        <v>0</v>
      </c>
      <c r="Y65" s="50">
        <v>0</v>
      </c>
      <c r="Z65" s="49">
        <v>0</v>
      </c>
      <c r="AA65" s="50">
        <v>0</v>
      </c>
      <c r="AB65" s="49">
        <v>4</v>
      </c>
      <c r="AC65" s="50">
        <v>100</v>
      </c>
      <c r="AD65" s="49">
        <v>4</v>
      </c>
    </row>
    <row r="66" spans="1:30" ht="15">
      <c r="A66" s="68" t="s">
        <v>328</v>
      </c>
      <c r="B66" s="68" t="s">
        <v>348</v>
      </c>
      <c r="C66" s="69" t="s">
        <v>1691</v>
      </c>
      <c r="D66" s="70">
        <v>3</v>
      </c>
      <c r="E66" s="71"/>
      <c r="F66" s="72">
        <v>70</v>
      </c>
      <c r="G66" s="69"/>
      <c r="H66" s="73"/>
      <c r="I66" s="74"/>
      <c r="J66" s="74"/>
      <c r="K66" s="35" t="s">
        <v>65</v>
      </c>
      <c r="L66" s="81">
        <v>66</v>
      </c>
      <c r="M66" s="81"/>
      <c r="N66" s="76"/>
      <c r="O66" s="83" t="s">
        <v>520</v>
      </c>
      <c r="P66" s="83">
        <v>1</v>
      </c>
      <c r="Q66" s="83" t="s">
        <v>521</v>
      </c>
      <c r="R66" s="83" t="s">
        <v>567</v>
      </c>
      <c r="S66" s="83">
        <v>47454</v>
      </c>
      <c r="T66" s="82" t="str">
        <f>REPLACE(INDEX(GroupVertices[Group],MATCH(Edges[[#This Row],[Vertex 1]],GroupVertices[Vertex],0)),1,1,"")</f>
        <v>1</v>
      </c>
      <c r="U66" s="82" t="str">
        <f>REPLACE(INDEX(GroupVertices[Group],MATCH(Edges[[#This Row],[Vertex 2]],GroupVertices[Vertex],0)),1,1,"")</f>
        <v>8</v>
      </c>
      <c r="V66" s="49">
        <v>0</v>
      </c>
      <c r="W66" s="50">
        <v>0</v>
      </c>
      <c r="X66" s="49">
        <v>0</v>
      </c>
      <c r="Y66" s="50">
        <v>0</v>
      </c>
      <c r="Z66" s="49">
        <v>0</v>
      </c>
      <c r="AA66" s="50">
        <v>0</v>
      </c>
      <c r="AB66" s="49">
        <v>10</v>
      </c>
      <c r="AC66" s="50">
        <v>100</v>
      </c>
      <c r="AD66" s="49">
        <v>10</v>
      </c>
    </row>
    <row r="67" spans="1:30" ht="15">
      <c r="A67" s="68" t="s">
        <v>341</v>
      </c>
      <c r="B67" s="68" t="s">
        <v>328</v>
      </c>
      <c r="C67" s="69" t="s">
        <v>1691</v>
      </c>
      <c r="D67" s="70">
        <v>3</v>
      </c>
      <c r="E67" s="71"/>
      <c r="F67" s="72">
        <v>70</v>
      </c>
      <c r="G67" s="69"/>
      <c r="H67" s="73"/>
      <c r="I67" s="74"/>
      <c r="J67" s="74"/>
      <c r="K67" s="35" t="s">
        <v>65</v>
      </c>
      <c r="L67" s="81">
        <v>67</v>
      </c>
      <c r="M67" s="81"/>
      <c r="N67" s="76"/>
      <c r="O67" s="83" t="s">
        <v>520</v>
      </c>
      <c r="P67" s="83">
        <v>1</v>
      </c>
      <c r="Q67" s="83" t="s">
        <v>521</v>
      </c>
      <c r="R67" s="83" t="s">
        <v>568</v>
      </c>
      <c r="S67" s="83">
        <v>47694</v>
      </c>
      <c r="T67" s="82" t="str">
        <f>REPLACE(INDEX(GroupVertices[Group],MATCH(Edges[[#This Row],[Vertex 1]],GroupVertices[Vertex],0)),1,1,"")</f>
        <v>8</v>
      </c>
      <c r="U67" s="82" t="str">
        <f>REPLACE(INDEX(GroupVertices[Group],MATCH(Edges[[#This Row],[Vertex 2]],GroupVertices[Vertex],0)),1,1,"")</f>
        <v>1</v>
      </c>
      <c r="V67" s="49">
        <v>0</v>
      </c>
      <c r="W67" s="50">
        <v>0</v>
      </c>
      <c r="X67" s="49">
        <v>0</v>
      </c>
      <c r="Y67" s="50">
        <v>0</v>
      </c>
      <c r="Z67" s="49">
        <v>0</v>
      </c>
      <c r="AA67" s="50">
        <v>0</v>
      </c>
      <c r="AB67" s="49">
        <v>4</v>
      </c>
      <c r="AC67" s="50">
        <v>100</v>
      </c>
      <c r="AD67" s="49">
        <v>4</v>
      </c>
    </row>
    <row r="68" spans="1:30" ht="15">
      <c r="A68" s="68" t="s">
        <v>349</v>
      </c>
      <c r="B68" s="68" t="s">
        <v>341</v>
      </c>
      <c r="C68" s="69" t="s">
        <v>1691</v>
      </c>
      <c r="D68" s="70">
        <v>3</v>
      </c>
      <c r="E68" s="71"/>
      <c r="F68" s="72">
        <v>70</v>
      </c>
      <c r="G68" s="69"/>
      <c r="H68" s="73"/>
      <c r="I68" s="74"/>
      <c r="J68" s="74"/>
      <c r="K68" s="35" t="s">
        <v>65</v>
      </c>
      <c r="L68" s="81">
        <v>68</v>
      </c>
      <c r="M68" s="81"/>
      <c r="N68" s="76"/>
      <c r="O68" s="83" t="s">
        <v>520</v>
      </c>
      <c r="P68" s="83">
        <v>1</v>
      </c>
      <c r="Q68" s="83" t="s">
        <v>521</v>
      </c>
      <c r="R68" s="83" t="s">
        <v>569</v>
      </c>
      <c r="S68" s="83">
        <v>48676</v>
      </c>
      <c r="T68" s="82" t="str">
        <f>REPLACE(INDEX(GroupVertices[Group],MATCH(Edges[[#This Row],[Vertex 1]],GroupVertices[Vertex],0)),1,1,"")</f>
        <v>8</v>
      </c>
      <c r="U68" s="82" t="str">
        <f>REPLACE(INDEX(GroupVertices[Group],MATCH(Edges[[#This Row],[Vertex 2]],GroupVertices[Vertex],0)),1,1,"")</f>
        <v>8</v>
      </c>
      <c r="V68" s="49">
        <v>0</v>
      </c>
      <c r="W68" s="50">
        <v>0</v>
      </c>
      <c r="X68" s="49">
        <v>0</v>
      </c>
      <c r="Y68" s="50">
        <v>0</v>
      </c>
      <c r="Z68" s="49">
        <v>0</v>
      </c>
      <c r="AA68" s="50">
        <v>0</v>
      </c>
      <c r="AB68" s="49">
        <v>6</v>
      </c>
      <c r="AC68" s="50">
        <v>100</v>
      </c>
      <c r="AD68" s="49">
        <v>6</v>
      </c>
    </row>
    <row r="69" spans="1:30" ht="15">
      <c r="A69" s="68" t="s">
        <v>350</v>
      </c>
      <c r="B69" s="68" t="s">
        <v>349</v>
      </c>
      <c r="C69" s="69" t="s">
        <v>1691</v>
      </c>
      <c r="D69" s="70">
        <v>3</v>
      </c>
      <c r="E69" s="71"/>
      <c r="F69" s="72">
        <v>70</v>
      </c>
      <c r="G69" s="69"/>
      <c r="H69" s="73"/>
      <c r="I69" s="74"/>
      <c r="J69" s="74"/>
      <c r="K69" s="35" t="s">
        <v>65</v>
      </c>
      <c r="L69" s="81">
        <v>69</v>
      </c>
      <c r="M69" s="81"/>
      <c r="N69" s="76"/>
      <c r="O69" s="83" t="s">
        <v>520</v>
      </c>
      <c r="P69" s="83">
        <v>1</v>
      </c>
      <c r="Q69" s="83" t="s">
        <v>521</v>
      </c>
      <c r="R69" s="83" t="s">
        <v>570</v>
      </c>
      <c r="S69" s="83">
        <v>50754</v>
      </c>
      <c r="T69" s="82" t="str">
        <f>REPLACE(INDEX(GroupVertices[Group],MATCH(Edges[[#This Row],[Vertex 1]],GroupVertices[Vertex],0)),1,1,"")</f>
        <v>8</v>
      </c>
      <c r="U69" s="82" t="str">
        <f>REPLACE(INDEX(GroupVertices[Group],MATCH(Edges[[#This Row],[Vertex 2]],GroupVertices[Vertex],0)),1,1,"")</f>
        <v>8</v>
      </c>
      <c r="V69" s="49">
        <v>0</v>
      </c>
      <c r="W69" s="50">
        <v>0</v>
      </c>
      <c r="X69" s="49">
        <v>0</v>
      </c>
      <c r="Y69" s="50">
        <v>0</v>
      </c>
      <c r="Z69" s="49">
        <v>0</v>
      </c>
      <c r="AA69" s="50">
        <v>0</v>
      </c>
      <c r="AB69" s="49">
        <v>12</v>
      </c>
      <c r="AC69" s="50">
        <v>100</v>
      </c>
      <c r="AD69" s="49">
        <v>12</v>
      </c>
    </row>
    <row r="70" spans="1:30" ht="15">
      <c r="A70" s="68" t="s">
        <v>351</v>
      </c>
      <c r="B70" s="68" t="s">
        <v>350</v>
      </c>
      <c r="C70" s="69" t="s">
        <v>1691</v>
      </c>
      <c r="D70" s="70">
        <v>3</v>
      </c>
      <c r="E70" s="71"/>
      <c r="F70" s="72">
        <v>70</v>
      </c>
      <c r="G70" s="69"/>
      <c r="H70" s="73"/>
      <c r="I70" s="74"/>
      <c r="J70" s="74"/>
      <c r="K70" s="35" t="s">
        <v>65</v>
      </c>
      <c r="L70" s="81">
        <v>70</v>
      </c>
      <c r="M70" s="81"/>
      <c r="N70" s="76"/>
      <c r="O70" s="83" t="s">
        <v>520</v>
      </c>
      <c r="P70" s="83">
        <v>1</v>
      </c>
      <c r="Q70" s="83" t="s">
        <v>521</v>
      </c>
      <c r="R70" s="83" t="s">
        <v>571</v>
      </c>
      <c r="S70" s="83">
        <v>51228</v>
      </c>
      <c r="T70" s="82" t="str">
        <f>REPLACE(INDEX(GroupVertices[Group],MATCH(Edges[[#This Row],[Vertex 1]],GroupVertices[Vertex],0)),1,1,"")</f>
        <v>8</v>
      </c>
      <c r="U70" s="82" t="str">
        <f>REPLACE(INDEX(GroupVertices[Group],MATCH(Edges[[#This Row],[Vertex 2]],GroupVertices[Vertex],0)),1,1,"")</f>
        <v>8</v>
      </c>
      <c r="V70" s="49">
        <v>0</v>
      </c>
      <c r="W70" s="50">
        <v>0</v>
      </c>
      <c r="X70" s="49">
        <v>0</v>
      </c>
      <c r="Y70" s="50">
        <v>0</v>
      </c>
      <c r="Z70" s="49">
        <v>0</v>
      </c>
      <c r="AA70" s="50">
        <v>0</v>
      </c>
      <c r="AB70" s="49">
        <v>11</v>
      </c>
      <c r="AC70" s="50">
        <v>100</v>
      </c>
      <c r="AD70" s="49">
        <v>11</v>
      </c>
    </row>
    <row r="71" spans="1:30" ht="15">
      <c r="A71" s="68" t="s">
        <v>328</v>
      </c>
      <c r="B71" s="68" t="s">
        <v>351</v>
      </c>
      <c r="C71" s="69" t="s">
        <v>1691</v>
      </c>
      <c r="D71" s="70">
        <v>3</v>
      </c>
      <c r="E71" s="71"/>
      <c r="F71" s="72">
        <v>70</v>
      </c>
      <c r="G71" s="69"/>
      <c r="H71" s="73"/>
      <c r="I71" s="74"/>
      <c r="J71" s="74"/>
      <c r="K71" s="35" t="s">
        <v>65</v>
      </c>
      <c r="L71" s="81">
        <v>71</v>
      </c>
      <c r="M71" s="81"/>
      <c r="N71" s="76"/>
      <c r="O71" s="83" t="s">
        <v>520</v>
      </c>
      <c r="P71" s="83">
        <v>1</v>
      </c>
      <c r="Q71" s="83" t="s">
        <v>521</v>
      </c>
      <c r="R71" s="83" t="s">
        <v>572</v>
      </c>
      <c r="S71" s="83">
        <v>51522</v>
      </c>
      <c r="T71" s="82" t="str">
        <f>REPLACE(INDEX(GroupVertices[Group],MATCH(Edges[[#This Row],[Vertex 1]],GroupVertices[Vertex],0)),1,1,"")</f>
        <v>1</v>
      </c>
      <c r="U71" s="82" t="str">
        <f>REPLACE(INDEX(GroupVertices[Group],MATCH(Edges[[#This Row],[Vertex 2]],GroupVertices[Vertex],0)),1,1,"")</f>
        <v>8</v>
      </c>
      <c r="V71" s="49">
        <v>0</v>
      </c>
      <c r="W71" s="50">
        <v>0</v>
      </c>
      <c r="X71" s="49">
        <v>0</v>
      </c>
      <c r="Y71" s="50">
        <v>0</v>
      </c>
      <c r="Z71" s="49">
        <v>0</v>
      </c>
      <c r="AA71" s="50">
        <v>0</v>
      </c>
      <c r="AB71" s="49">
        <v>17</v>
      </c>
      <c r="AC71" s="50">
        <v>100</v>
      </c>
      <c r="AD71" s="49">
        <v>17</v>
      </c>
    </row>
    <row r="72" spans="1:30" ht="15">
      <c r="A72" s="68" t="s">
        <v>349</v>
      </c>
      <c r="B72" s="68" t="s">
        <v>349</v>
      </c>
      <c r="C72" s="69" t="s">
        <v>1691</v>
      </c>
      <c r="D72" s="70">
        <v>3</v>
      </c>
      <c r="E72" s="71"/>
      <c r="F72" s="72">
        <v>70</v>
      </c>
      <c r="G72" s="69"/>
      <c r="H72" s="73"/>
      <c r="I72" s="74"/>
      <c r="J72" s="74"/>
      <c r="K72" s="35" t="s">
        <v>65</v>
      </c>
      <c r="L72" s="81">
        <v>72</v>
      </c>
      <c r="M72" s="81"/>
      <c r="N72" s="76"/>
      <c r="O72" s="83" t="s">
        <v>520</v>
      </c>
      <c r="P72" s="83">
        <v>1</v>
      </c>
      <c r="Q72" s="83" t="s">
        <v>521</v>
      </c>
      <c r="R72" s="83" t="s">
        <v>573</v>
      </c>
      <c r="S72" s="83">
        <v>50301</v>
      </c>
      <c r="T72" s="82" t="str">
        <f>REPLACE(INDEX(GroupVertices[Group],MATCH(Edges[[#This Row],[Vertex 1]],GroupVertices[Vertex],0)),1,1,"")</f>
        <v>8</v>
      </c>
      <c r="U72" s="82" t="str">
        <f>REPLACE(INDEX(GroupVertices[Group],MATCH(Edges[[#This Row],[Vertex 2]],GroupVertices[Vertex],0)),1,1,"")</f>
        <v>8</v>
      </c>
      <c r="V72" s="49">
        <v>0</v>
      </c>
      <c r="W72" s="50">
        <v>0</v>
      </c>
      <c r="X72" s="49">
        <v>0</v>
      </c>
      <c r="Y72" s="50">
        <v>0</v>
      </c>
      <c r="Z72" s="49">
        <v>0</v>
      </c>
      <c r="AA72" s="50">
        <v>0</v>
      </c>
      <c r="AB72" s="49">
        <v>10</v>
      </c>
      <c r="AC72" s="50">
        <v>100</v>
      </c>
      <c r="AD72" s="49">
        <v>10</v>
      </c>
    </row>
    <row r="73" spans="1:30" ht="15">
      <c r="A73" s="68" t="s">
        <v>349</v>
      </c>
      <c r="B73" s="68" t="s">
        <v>328</v>
      </c>
      <c r="C73" s="69" t="s">
        <v>1691</v>
      </c>
      <c r="D73" s="70">
        <v>3</v>
      </c>
      <c r="E73" s="71"/>
      <c r="F73" s="72">
        <v>70</v>
      </c>
      <c r="G73" s="69"/>
      <c r="H73" s="73"/>
      <c r="I73" s="74"/>
      <c r="J73" s="74"/>
      <c r="K73" s="35" t="s">
        <v>65</v>
      </c>
      <c r="L73" s="81">
        <v>73</v>
      </c>
      <c r="M73" s="81"/>
      <c r="N73" s="76"/>
      <c r="O73" s="83" t="s">
        <v>520</v>
      </c>
      <c r="P73" s="83">
        <v>1</v>
      </c>
      <c r="Q73" s="83" t="s">
        <v>521</v>
      </c>
      <c r="R73" s="83" t="s">
        <v>574</v>
      </c>
      <c r="S73" s="83">
        <v>52580</v>
      </c>
      <c r="T73" s="82" t="str">
        <f>REPLACE(INDEX(GroupVertices[Group],MATCH(Edges[[#This Row],[Vertex 1]],GroupVertices[Vertex],0)),1,1,"")</f>
        <v>8</v>
      </c>
      <c r="U73" s="82" t="str">
        <f>REPLACE(INDEX(GroupVertices[Group],MATCH(Edges[[#This Row],[Vertex 2]],GroupVertices[Vertex],0)),1,1,"")</f>
        <v>1</v>
      </c>
      <c r="V73" s="49">
        <v>0</v>
      </c>
      <c r="W73" s="50">
        <v>0</v>
      </c>
      <c r="X73" s="49">
        <v>0</v>
      </c>
      <c r="Y73" s="50">
        <v>0</v>
      </c>
      <c r="Z73" s="49">
        <v>0</v>
      </c>
      <c r="AA73" s="50">
        <v>0</v>
      </c>
      <c r="AB73" s="49">
        <v>8</v>
      </c>
      <c r="AC73" s="50">
        <v>100</v>
      </c>
      <c r="AD73" s="49">
        <v>8</v>
      </c>
    </row>
    <row r="74" spans="1:30" ht="15">
      <c r="A74" s="68" t="s">
        <v>352</v>
      </c>
      <c r="B74" s="68" t="s">
        <v>349</v>
      </c>
      <c r="C74" s="69" t="s">
        <v>1691</v>
      </c>
      <c r="D74" s="70">
        <v>3</v>
      </c>
      <c r="E74" s="71"/>
      <c r="F74" s="72">
        <v>70</v>
      </c>
      <c r="G74" s="69"/>
      <c r="H74" s="73"/>
      <c r="I74" s="74"/>
      <c r="J74" s="74"/>
      <c r="K74" s="35" t="s">
        <v>65</v>
      </c>
      <c r="L74" s="81">
        <v>74</v>
      </c>
      <c r="M74" s="81"/>
      <c r="N74" s="76"/>
      <c r="O74" s="83" t="s">
        <v>520</v>
      </c>
      <c r="P74" s="83">
        <v>1</v>
      </c>
      <c r="Q74" s="83" t="s">
        <v>521</v>
      </c>
      <c r="R74" s="83" t="s">
        <v>575</v>
      </c>
      <c r="S74" s="83">
        <v>52566</v>
      </c>
      <c r="T74" s="82" t="str">
        <f>REPLACE(INDEX(GroupVertices[Group],MATCH(Edges[[#This Row],[Vertex 1]],GroupVertices[Vertex],0)),1,1,"")</f>
        <v>8</v>
      </c>
      <c r="U74" s="82" t="str">
        <f>REPLACE(INDEX(GroupVertices[Group],MATCH(Edges[[#This Row],[Vertex 2]],GroupVertices[Vertex],0)),1,1,"")</f>
        <v>8</v>
      </c>
      <c r="V74" s="49">
        <v>0</v>
      </c>
      <c r="W74" s="50">
        <v>0</v>
      </c>
      <c r="X74" s="49">
        <v>0</v>
      </c>
      <c r="Y74" s="50">
        <v>0</v>
      </c>
      <c r="Z74" s="49">
        <v>0</v>
      </c>
      <c r="AA74" s="50">
        <v>0</v>
      </c>
      <c r="AB74" s="49">
        <v>2</v>
      </c>
      <c r="AC74" s="50">
        <v>100</v>
      </c>
      <c r="AD74" s="49">
        <v>2</v>
      </c>
    </row>
    <row r="75" spans="1:30" ht="15">
      <c r="A75" s="68" t="s">
        <v>353</v>
      </c>
      <c r="B75" s="68" t="s">
        <v>352</v>
      </c>
      <c r="C75" s="69" t="s">
        <v>1691</v>
      </c>
      <c r="D75" s="70">
        <v>3</v>
      </c>
      <c r="E75" s="71"/>
      <c r="F75" s="72">
        <v>70</v>
      </c>
      <c r="G75" s="69"/>
      <c r="H75" s="73"/>
      <c r="I75" s="74"/>
      <c r="J75" s="74"/>
      <c r="K75" s="35" t="s">
        <v>65</v>
      </c>
      <c r="L75" s="81">
        <v>75</v>
      </c>
      <c r="M75" s="81"/>
      <c r="N75" s="76"/>
      <c r="O75" s="83" t="s">
        <v>520</v>
      </c>
      <c r="P75" s="83">
        <v>1</v>
      </c>
      <c r="Q75" s="83" t="s">
        <v>521</v>
      </c>
      <c r="R75" s="83" t="s">
        <v>576</v>
      </c>
      <c r="S75" s="83">
        <v>53172</v>
      </c>
      <c r="T75" s="82" t="str">
        <f>REPLACE(INDEX(GroupVertices[Group],MATCH(Edges[[#This Row],[Vertex 1]],GroupVertices[Vertex],0)),1,1,"")</f>
        <v>8</v>
      </c>
      <c r="U75" s="82" t="str">
        <f>REPLACE(INDEX(GroupVertices[Group],MATCH(Edges[[#This Row],[Vertex 2]],GroupVertices[Vertex],0)),1,1,"")</f>
        <v>8</v>
      </c>
      <c r="V75" s="49">
        <v>0</v>
      </c>
      <c r="W75" s="50">
        <v>0</v>
      </c>
      <c r="X75" s="49">
        <v>0</v>
      </c>
      <c r="Y75" s="50">
        <v>0</v>
      </c>
      <c r="Z75" s="49">
        <v>0</v>
      </c>
      <c r="AA75" s="50">
        <v>0</v>
      </c>
      <c r="AB75" s="49">
        <v>14</v>
      </c>
      <c r="AC75" s="50">
        <v>100</v>
      </c>
      <c r="AD75" s="49">
        <v>14</v>
      </c>
    </row>
    <row r="76" spans="1:30" ht="15">
      <c r="A76" s="68" t="s">
        <v>353</v>
      </c>
      <c r="B76" s="68" t="s">
        <v>353</v>
      </c>
      <c r="C76" s="69" t="s">
        <v>1692</v>
      </c>
      <c r="D76" s="70">
        <v>10</v>
      </c>
      <c r="E76" s="71"/>
      <c r="F76" s="72">
        <v>40</v>
      </c>
      <c r="G76" s="69"/>
      <c r="H76" s="73"/>
      <c r="I76" s="74"/>
      <c r="J76" s="74"/>
      <c r="K76" s="35" t="s">
        <v>65</v>
      </c>
      <c r="L76" s="81">
        <v>76</v>
      </c>
      <c r="M76" s="81"/>
      <c r="N76" s="76"/>
      <c r="O76" s="83" t="s">
        <v>520</v>
      </c>
      <c r="P76" s="83">
        <v>2</v>
      </c>
      <c r="Q76" s="83" t="s">
        <v>521</v>
      </c>
      <c r="R76" s="83" t="s">
        <v>577</v>
      </c>
      <c r="S76" s="83">
        <v>53215</v>
      </c>
      <c r="T76" s="82" t="str">
        <f>REPLACE(INDEX(GroupVertices[Group],MATCH(Edges[[#This Row],[Vertex 1]],GroupVertices[Vertex],0)),1,1,"")</f>
        <v>8</v>
      </c>
      <c r="U76" s="82" t="str">
        <f>REPLACE(INDEX(GroupVertices[Group],MATCH(Edges[[#This Row],[Vertex 2]],GroupVertices[Vertex],0)),1,1,"")</f>
        <v>8</v>
      </c>
      <c r="V76" s="49">
        <v>0</v>
      </c>
      <c r="W76" s="50">
        <v>0</v>
      </c>
      <c r="X76" s="49">
        <v>1</v>
      </c>
      <c r="Y76" s="50">
        <v>6.25</v>
      </c>
      <c r="Z76" s="49">
        <v>0</v>
      </c>
      <c r="AA76" s="50">
        <v>0</v>
      </c>
      <c r="AB76" s="49">
        <v>15</v>
      </c>
      <c r="AC76" s="50">
        <v>93.75</v>
      </c>
      <c r="AD76" s="49">
        <v>16</v>
      </c>
    </row>
    <row r="77" spans="1:30" ht="15">
      <c r="A77" s="68" t="s">
        <v>354</v>
      </c>
      <c r="B77" s="68" t="s">
        <v>353</v>
      </c>
      <c r="C77" s="69" t="s">
        <v>1691</v>
      </c>
      <c r="D77" s="70">
        <v>3</v>
      </c>
      <c r="E77" s="71"/>
      <c r="F77" s="72">
        <v>70</v>
      </c>
      <c r="G77" s="69"/>
      <c r="H77" s="73"/>
      <c r="I77" s="74"/>
      <c r="J77" s="74"/>
      <c r="K77" s="35" t="s">
        <v>65</v>
      </c>
      <c r="L77" s="81">
        <v>77</v>
      </c>
      <c r="M77" s="81"/>
      <c r="N77" s="76"/>
      <c r="O77" s="83" t="s">
        <v>520</v>
      </c>
      <c r="P77" s="83">
        <v>1</v>
      </c>
      <c r="Q77" s="83" t="s">
        <v>521</v>
      </c>
      <c r="R77" s="83" t="s">
        <v>578</v>
      </c>
      <c r="S77" s="83">
        <v>53926</v>
      </c>
      <c r="T77" s="82" t="str">
        <f>REPLACE(INDEX(GroupVertices[Group],MATCH(Edges[[#This Row],[Vertex 1]],GroupVertices[Vertex],0)),1,1,"")</f>
        <v>8</v>
      </c>
      <c r="U77" s="82" t="str">
        <f>REPLACE(INDEX(GroupVertices[Group],MATCH(Edges[[#This Row],[Vertex 2]],GroupVertices[Vertex],0)),1,1,"")</f>
        <v>8</v>
      </c>
      <c r="V77" s="49">
        <v>0</v>
      </c>
      <c r="W77" s="50">
        <v>0</v>
      </c>
      <c r="X77" s="49">
        <v>1</v>
      </c>
      <c r="Y77" s="50">
        <v>7.6923076923076925</v>
      </c>
      <c r="Z77" s="49">
        <v>0</v>
      </c>
      <c r="AA77" s="50">
        <v>0</v>
      </c>
      <c r="AB77" s="49">
        <v>12</v>
      </c>
      <c r="AC77" s="50">
        <v>92.3076923076923</v>
      </c>
      <c r="AD77" s="49">
        <v>13</v>
      </c>
    </row>
    <row r="78" spans="1:30" ht="15">
      <c r="A78" s="68" t="s">
        <v>355</v>
      </c>
      <c r="B78" s="68" t="s">
        <v>354</v>
      </c>
      <c r="C78" s="69" t="s">
        <v>1691</v>
      </c>
      <c r="D78" s="70">
        <v>3</v>
      </c>
      <c r="E78" s="71"/>
      <c r="F78" s="72">
        <v>70</v>
      </c>
      <c r="G78" s="69"/>
      <c r="H78" s="73"/>
      <c r="I78" s="74"/>
      <c r="J78" s="74"/>
      <c r="K78" s="35" t="s">
        <v>65</v>
      </c>
      <c r="L78" s="81">
        <v>78</v>
      </c>
      <c r="M78" s="81"/>
      <c r="N78" s="76"/>
      <c r="O78" s="83" t="s">
        <v>520</v>
      </c>
      <c r="P78" s="83">
        <v>1</v>
      </c>
      <c r="Q78" s="83" t="s">
        <v>521</v>
      </c>
      <c r="R78" s="83" t="s">
        <v>579</v>
      </c>
      <c r="S78" s="83">
        <v>54116</v>
      </c>
      <c r="T78" s="82" t="str">
        <f>REPLACE(INDEX(GroupVertices[Group],MATCH(Edges[[#This Row],[Vertex 1]],GroupVertices[Vertex],0)),1,1,"")</f>
        <v>1</v>
      </c>
      <c r="U78" s="82" t="str">
        <f>REPLACE(INDEX(GroupVertices[Group],MATCH(Edges[[#This Row],[Vertex 2]],GroupVertices[Vertex],0)),1,1,"")</f>
        <v>8</v>
      </c>
      <c r="V78" s="49">
        <v>0</v>
      </c>
      <c r="W78" s="50">
        <v>0</v>
      </c>
      <c r="X78" s="49">
        <v>0</v>
      </c>
      <c r="Y78" s="50">
        <v>0</v>
      </c>
      <c r="Z78" s="49">
        <v>0</v>
      </c>
      <c r="AA78" s="50">
        <v>0</v>
      </c>
      <c r="AB78" s="49">
        <v>2</v>
      </c>
      <c r="AC78" s="50">
        <v>100</v>
      </c>
      <c r="AD78" s="49">
        <v>2</v>
      </c>
    </row>
    <row r="79" spans="1:30" ht="15">
      <c r="A79" s="68" t="s">
        <v>356</v>
      </c>
      <c r="B79" s="68" t="s">
        <v>355</v>
      </c>
      <c r="C79" s="69" t="s">
        <v>1691</v>
      </c>
      <c r="D79" s="70">
        <v>3</v>
      </c>
      <c r="E79" s="71"/>
      <c r="F79" s="72">
        <v>70</v>
      </c>
      <c r="G79" s="69"/>
      <c r="H79" s="73"/>
      <c r="I79" s="74"/>
      <c r="J79" s="74"/>
      <c r="K79" s="35" t="s">
        <v>65</v>
      </c>
      <c r="L79" s="81">
        <v>79</v>
      </c>
      <c r="M79" s="81"/>
      <c r="N79" s="76"/>
      <c r="O79" s="83" t="s">
        <v>520</v>
      </c>
      <c r="P79" s="83">
        <v>1</v>
      </c>
      <c r="Q79" s="83" t="s">
        <v>521</v>
      </c>
      <c r="R79" s="83"/>
      <c r="S79" s="83">
        <v>57451</v>
      </c>
      <c r="T79" s="82" t="str">
        <f>REPLACE(INDEX(GroupVertices[Group],MATCH(Edges[[#This Row],[Vertex 1]],GroupVertices[Vertex],0)),1,1,"")</f>
        <v>1</v>
      </c>
      <c r="U79" s="82" t="str">
        <f>REPLACE(INDEX(GroupVertices[Group],MATCH(Edges[[#This Row],[Vertex 2]],GroupVertices[Vertex],0)),1,1,"")</f>
        <v>1</v>
      </c>
      <c r="V79" s="49"/>
      <c r="W79" s="50"/>
      <c r="X79" s="49"/>
      <c r="Y79" s="50"/>
      <c r="Z79" s="49"/>
      <c r="AA79" s="50"/>
      <c r="AB79" s="49"/>
      <c r="AC79" s="50"/>
      <c r="AD79" s="49"/>
    </row>
    <row r="80" spans="1:30" ht="15">
      <c r="A80" s="68" t="s">
        <v>328</v>
      </c>
      <c r="B80" s="68" t="s">
        <v>356</v>
      </c>
      <c r="C80" s="69" t="s">
        <v>1691</v>
      </c>
      <c r="D80" s="70">
        <v>3</v>
      </c>
      <c r="E80" s="71"/>
      <c r="F80" s="72">
        <v>70</v>
      </c>
      <c r="G80" s="69"/>
      <c r="H80" s="73"/>
      <c r="I80" s="74"/>
      <c r="J80" s="74"/>
      <c r="K80" s="35" t="s">
        <v>66</v>
      </c>
      <c r="L80" s="81">
        <v>80</v>
      </c>
      <c r="M80" s="81"/>
      <c r="N80" s="76"/>
      <c r="O80" s="83" t="s">
        <v>520</v>
      </c>
      <c r="P80" s="83">
        <v>1</v>
      </c>
      <c r="Q80" s="83" t="s">
        <v>521</v>
      </c>
      <c r="R80" s="83" t="s">
        <v>580</v>
      </c>
      <c r="S80" s="83">
        <v>57728</v>
      </c>
      <c r="T80" s="82" t="str">
        <f>REPLACE(INDEX(GroupVertices[Group],MATCH(Edges[[#This Row],[Vertex 1]],GroupVertices[Vertex],0)),1,1,"")</f>
        <v>1</v>
      </c>
      <c r="U80" s="82" t="str">
        <f>REPLACE(INDEX(GroupVertices[Group],MATCH(Edges[[#This Row],[Vertex 2]],GroupVertices[Vertex],0)),1,1,"")</f>
        <v>1</v>
      </c>
      <c r="V80" s="49">
        <v>0</v>
      </c>
      <c r="W80" s="50">
        <v>0</v>
      </c>
      <c r="X80" s="49">
        <v>0</v>
      </c>
      <c r="Y80" s="50">
        <v>0</v>
      </c>
      <c r="Z80" s="49">
        <v>0</v>
      </c>
      <c r="AA80" s="50">
        <v>0</v>
      </c>
      <c r="AB80" s="49">
        <v>6</v>
      </c>
      <c r="AC80" s="50">
        <v>100</v>
      </c>
      <c r="AD80" s="49">
        <v>6</v>
      </c>
    </row>
    <row r="81" spans="1:30" ht="15">
      <c r="A81" s="68" t="s">
        <v>356</v>
      </c>
      <c r="B81" s="68" t="s">
        <v>328</v>
      </c>
      <c r="C81" s="69" t="s">
        <v>1691</v>
      </c>
      <c r="D81" s="70">
        <v>3</v>
      </c>
      <c r="E81" s="71"/>
      <c r="F81" s="72">
        <v>70</v>
      </c>
      <c r="G81" s="69"/>
      <c r="H81" s="73"/>
      <c r="I81" s="74"/>
      <c r="J81" s="74"/>
      <c r="K81" s="35" t="s">
        <v>66</v>
      </c>
      <c r="L81" s="81">
        <v>81</v>
      </c>
      <c r="M81" s="81"/>
      <c r="N81" s="76"/>
      <c r="O81" s="83" t="s">
        <v>520</v>
      </c>
      <c r="P81" s="83">
        <v>1</v>
      </c>
      <c r="Q81" s="83" t="s">
        <v>521</v>
      </c>
      <c r="R81" s="83" t="s">
        <v>564</v>
      </c>
      <c r="S81" s="83">
        <v>58265</v>
      </c>
      <c r="T81" s="82" t="str">
        <f>REPLACE(INDEX(GroupVertices[Group],MATCH(Edges[[#This Row],[Vertex 1]],GroupVertices[Vertex],0)),1,1,"")</f>
        <v>1</v>
      </c>
      <c r="U81" s="82" t="str">
        <f>REPLACE(INDEX(GroupVertices[Group],MATCH(Edges[[#This Row],[Vertex 2]],GroupVertices[Vertex],0)),1,1,"")</f>
        <v>1</v>
      </c>
      <c r="V81" s="49">
        <v>0</v>
      </c>
      <c r="W81" s="50">
        <v>0</v>
      </c>
      <c r="X81" s="49">
        <v>1</v>
      </c>
      <c r="Y81" s="50">
        <v>12.5</v>
      </c>
      <c r="Z81" s="49">
        <v>0</v>
      </c>
      <c r="AA81" s="50">
        <v>0</v>
      </c>
      <c r="AB81" s="49">
        <v>7</v>
      </c>
      <c r="AC81" s="50">
        <v>87.5</v>
      </c>
      <c r="AD81" s="49">
        <v>8</v>
      </c>
    </row>
    <row r="82" spans="1:30" ht="15">
      <c r="A82" s="68" t="s">
        <v>356</v>
      </c>
      <c r="B82" s="68" t="s">
        <v>356</v>
      </c>
      <c r="C82" s="69" t="s">
        <v>1691</v>
      </c>
      <c r="D82" s="70">
        <v>3</v>
      </c>
      <c r="E82" s="71"/>
      <c r="F82" s="72">
        <v>70</v>
      </c>
      <c r="G82" s="69"/>
      <c r="H82" s="73"/>
      <c r="I82" s="74"/>
      <c r="J82" s="74"/>
      <c r="K82" s="35" t="s">
        <v>65</v>
      </c>
      <c r="L82" s="81">
        <v>82</v>
      </c>
      <c r="M82" s="81"/>
      <c r="N82" s="76"/>
      <c r="O82" s="83" t="s">
        <v>520</v>
      </c>
      <c r="P82" s="83">
        <v>1</v>
      </c>
      <c r="Q82" s="83" t="s">
        <v>521</v>
      </c>
      <c r="R82" s="83" t="s">
        <v>564</v>
      </c>
      <c r="S82" s="83">
        <v>58259</v>
      </c>
      <c r="T82" s="82" t="str">
        <f>REPLACE(INDEX(GroupVertices[Group],MATCH(Edges[[#This Row],[Vertex 1]],GroupVertices[Vertex],0)),1,1,"")</f>
        <v>1</v>
      </c>
      <c r="U82" s="82" t="str">
        <f>REPLACE(INDEX(GroupVertices[Group],MATCH(Edges[[#This Row],[Vertex 2]],GroupVertices[Vertex],0)),1,1,"")</f>
        <v>1</v>
      </c>
      <c r="V82" s="49">
        <v>0</v>
      </c>
      <c r="W82" s="50">
        <v>0</v>
      </c>
      <c r="X82" s="49">
        <v>1</v>
      </c>
      <c r="Y82" s="50">
        <v>12.5</v>
      </c>
      <c r="Z82" s="49">
        <v>0</v>
      </c>
      <c r="AA82" s="50">
        <v>0</v>
      </c>
      <c r="AB82" s="49">
        <v>7</v>
      </c>
      <c r="AC82" s="50">
        <v>87.5</v>
      </c>
      <c r="AD82" s="49">
        <v>8</v>
      </c>
    </row>
    <row r="83" spans="1:30" ht="15">
      <c r="A83" s="68" t="s">
        <v>357</v>
      </c>
      <c r="B83" s="68" t="s">
        <v>356</v>
      </c>
      <c r="C83" s="69" t="s">
        <v>1691</v>
      </c>
      <c r="D83" s="70">
        <v>3</v>
      </c>
      <c r="E83" s="71"/>
      <c r="F83" s="72">
        <v>70</v>
      </c>
      <c r="G83" s="69"/>
      <c r="H83" s="73"/>
      <c r="I83" s="74"/>
      <c r="J83" s="74"/>
      <c r="K83" s="35" t="s">
        <v>65</v>
      </c>
      <c r="L83" s="81">
        <v>83</v>
      </c>
      <c r="M83" s="81"/>
      <c r="N83" s="76"/>
      <c r="O83" s="83" t="s">
        <v>520</v>
      </c>
      <c r="P83" s="83">
        <v>1</v>
      </c>
      <c r="Q83" s="83" t="s">
        <v>521</v>
      </c>
      <c r="R83" s="83" t="s">
        <v>581</v>
      </c>
      <c r="S83" s="83">
        <v>58499</v>
      </c>
      <c r="T83" s="82" t="str">
        <f>REPLACE(INDEX(GroupVertices[Group],MATCH(Edges[[#This Row],[Vertex 1]],GroupVertices[Vertex],0)),1,1,"")</f>
        <v>1</v>
      </c>
      <c r="U83" s="82" t="str">
        <f>REPLACE(INDEX(GroupVertices[Group],MATCH(Edges[[#This Row],[Vertex 2]],GroupVertices[Vertex],0)),1,1,"")</f>
        <v>1</v>
      </c>
      <c r="V83" s="49">
        <v>0</v>
      </c>
      <c r="W83" s="50">
        <v>0</v>
      </c>
      <c r="X83" s="49">
        <v>0</v>
      </c>
      <c r="Y83" s="50">
        <v>0</v>
      </c>
      <c r="Z83" s="49">
        <v>0</v>
      </c>
      <c r="AA83" s="50">
        <v>0</v>
      </c>
      <c r="AB83" s="49">
        <v>4</v>
      </c>
      <c r="AC83" s="50">
        <v>100</v>
      </c>
      <c r="AD83" s="49">
        <v>4</v>
      </c>
    </row>
    <row r="84" spans="1:30" ht="15">
      <c r="A84" s="68" t="s">
        <v>358</v>
      </c>
      <c r="B84" s="68" t="s">
        <v>357</v>
      </c>
      <c r="C84" s="69" t="s">
        <v>1691</v>
      </c>
      <c r="D84" s="70">
        <v>3</v>
      </c>
      <c r="E84" s="71"/>
      <c r="F84" s="72">
        <v>70</v>
      </c>
      <c r="G84" s="69"/>
      <c r="H84" s="73"/>
      <c r="I84" s="74"/>
      <c r="J84" s="74"/>
      <c r="K84" s="35" t="s">
        <v>65</v>
      </c>
      <c r="L84" s="81">
        <v>84</v>
      </c>
      <c r="M84" s="81"/>
      <c r="N84" s="76"/>
      <c r="O84" s="83" t="s">
        <v>520</v>
      </c>
      <c r="P84" s="83">
        <v>1</v>
      </c>
      <c r="Q84" s="83" t="s">
        <v>521</v>
      </c>
      <c r="R84" s="83" t="s">
        <v>579</v>
      </c>
      <c r="S84" s="83">
        <v>58946</v>
      </c>
      <c r="T84" s="82" t="str">
        <f>REPLACE(INDEX(GroupVertices[Group],MATCH(Edges[[#This Row],[Vertex 1]],GroupVertices[Vertex],0)),1,1,"")</f>
        <v>1</v>
      </c>
      <c r="U84" s="82" t="str">
        <f>REPLACE(INDEX(GroupVertices[Group],MATCH(Edges[[#This Row],[Vertex 2]],GroupVertices[Vertex],0)),1,1,"")</f>
        <v>1</v>
      </c>
      <c r="V84" s="49">
        <v>0</v>
      </c>
      <c r="W84" s="50">
        <v>0</v>
      </c>
      <c r="X84" s="49">
        <v>0</v>
      </c>
      <c r="Y84" s="50">
        <v>0</v>
      </c>
      <c r="Z84" s="49">
        <v>0</v>
      </c>
      <c r="AA84" s="50">
        <v>0</v>
      </c>
      <c r="AB84" s="49">
        <v>2</v>
      </c>
      <c r="AC84" s="50">
        <v>100</v>
      </c>
      <c r="AD84" s="49">
        <v>2</v>
      </c>
    </row>
    <row r="85" spans="1:30" ht="15">
      <c r="A85" s="68" t="s">
        <v>358</v>
      </c>
      <c r="B85" s="68" t="s">
        <v>358</v>
      </c>
      <c r="C85" s="69" t="s">
        <v>1691</v>
      </c>
      <c r="D85" s="70">
        <v>3</v>
      </c>
      <c r="E85" s="71"/>
      <c r="F85" s="72">
        <v>70</v>
      </c>
      <c r="G85" s="69"/>
      <c r="H85" s="73"/>
      <c r="I85" s="74"/>
      <c r="J85" s="74"/>
      <c r="K85" s="35" t="s">
        <v>65</v>
      </c>
      <c r="L85" s="81">
        <v>85</v>
      </c>
      <c r="M85" s="81"/>
      <c r="N85" s="76"/>
      <c r="O85" s="83" t="s">
        <v>520</v>
      </c>
      <c r="P85" s="83">
        <v>1</v>
      </c>
      <c r="Q85" s="83" t="s">
        <v>521</v>
      </c>
      <c r="R85" s="83" t="s">
        <v>579</v>
      </c>
      <c r="S85" s="83">
        <v>58947</v>
      </c>
      <c r="T85" s="82" t="str">
        <f>REPLACE(INDEX(GroupVertices[Group],MATCH(Edges[[#This Row],[Vertex 1]],GroupVertices[Vertex],0)),1,1,"")</f>
        <v>1</v>
      </c>
      <c r="U85" s="82" t="str">
        <f>REPLACE(INDEX(GroupVertices[Group],MATCH(Edges[[#This Row],[Vertex 2]],GroupVertices[Vertex],0)),1,1,"")</f>
        <v>1</v>
      </c>
      <c r="V85" s="49">
        <v>0</v>
      </c>
      <c r="W85" s="50">
        <v>0</v>
      </c>
      <c r="X85" s="49">
        <v>0</v>
      </c>
      <c r="Y85" s="50">
        <v>0</v>
      </c>
      <c r="Z85" s="49">
        <v>0</v>
      </c>
      <c r="AA85" s="50">
        <v>0</v>
      </c>
      <c r="AB85" s="49">
        <v>2</v>
      </c>
      <c r="AC85" s="50">
        <v>100</v>
      </c>
      <c r="AD85" s="49">
        <v>2</v>
      </c>
    </row>
    <row r="86" spans="1:30" ht="15">
      <c r="A86" s="68" t="s">
        <v>355</v>
      </c>
      <c r="B86" s="68" t="s">
        <v>358</v>
      </c>
      <c r="C86" s="69" t="s">
        <v>1691</v>
      </c>
      <c r="D86" s="70">
        <v>3</v>
      </c>
      <c r="E86" s="71"/>
      <c r="F86" s="72">
        <v>70</v>
      </c>
      <c r="G86" s="69"/>
      <c r="H86" s="73"/>
      <c r="I86" s="74"/>
      <c r="J86" s="74"/>
      <c r="K86" s="35" t="s">
        <v>65</v>
      </c>
      <c r="L86" s="81">
        <v>86</v>
      </c>
      <c r="M86" s="81"/>
      <c r="N86" s="76"/>
      <c r="O86" s="83" t="s">
        <v>520</v>
      </c>
      <c r="P86" s="83">
        <v>1</v>
      </c>
      <c r="Q86" s="83" t="s">
        <v>521</v>
      </c>
      <c r="R86" s="83" t="s">
        <v>582</v>
      </c>
      <c r="S86" s="83">
        <v>59845</v>
      </c>
      <c r="T86" s="82" t="str">
        <f>REPLACE(INDEX(GroupVertices[Group],MATCH(Edges[[#This Row],[Vertex 1]],GroupVertices[Vertex],0)),1,1,"")</f>
        <v>1</v>
      </c>
      <c r="U86" s="82" t="str">
        <f>REPLACE(INDEX(GroupVertices[Group],MATCH(Edges[[#This Row],[Vertex 2]],GroupVertices[Vertex],0)),1,1,"")</f>
        <v>1</v>
      </c>
      <c r="V86" s="49">
        <v>0</v>
      </c>
      <c r="W86" s="50">
        <v>0</v>
      </c>
      <c r="X86" s="49">
        <v>0</v>
      </c>
      <c r="Y86" s="50">
        <v>0</v>
      </c>
      <c r="Z86" s="49">
        <v>0</v>
      </c>
      <c r="AA86" s="50">
        <v>0</v>
      </c>
      <c r="AB86" s="49">
        <v>7</v>
      </c>
      <c r="AC86" s="50">
        <v>100</v>
      </c>
      <c r="AD86" s="49">
        <v>7</v>
      </c>
    </row>
    <row r="87" spans="1:30" ht="15">
      <c r="A87" s="68" t="s">
        <v>359</v>
      </c>
      <c r="B87" s="68" t="s">
        <v>355</v>
      </c>
      <c r="C87" s="69" t="s">
        <v>1691</v>
      </c>
      <c r="D87" s="70">
        <v>3</v>
      </c>
      <c r="E87" s="71"/>
      <c r="F87" s="72">
        <v>70</v>
      </c>
      <c r="G87" s="69"/>
      <c r="H87" s="73"/>
      <c r="I87" s="74"/>
      <c r="J87" s="74"/>
      <c r="K87" s="35" t="s">
        <v>65</v>
      </c>
      <c r="L87" s="81">
        <v>87</v>
      </c>
      <c r="M87" s="81"/>
      <c r="N87" s="76"/>
      <c r="O87" s="83" t="s">
        <v>520</v>
      </c>
      <c r="P87" s="83">
        <v>1</v>
      </c>
      <c r="Q87" s="83" t="s">
        <v>521</v>
      </c>
      <c r="R87" s="83" t="s">
        <v>583</v>
      </c>
      <c r="S87" s="83">
        <v>59880</v>
      </c>
      <c r="T87" s="82" t="str">
        <f>REPLACE(INDEX(GroupVertices[Group],MATCH(Edges[[#This Row],[Vertex 1]],GroupVertices[Vertex],0)),1,1,"")</f>
        <v>1</v>
      </c>
      <c r="U87" s="82" t="str">
        <f>REPLACE(INDEX(GroupVertices[Group],MATCH(Edges[[#This Row],[Vertex 2]],GroupVertices[Vertex],0)),1,1,"")</f>
        <v>1</v>
      </c>
      <c r="V87" s="49">
        <v>0</v>
      </c>
      <c r="W87" s="50">
        <v>0</v>
      </c>
      <c r="X87" s="49">
        <v>0</v>
      </c>
      <c r="Y87" s="50">
        <v>0</v>
      </c>
      <c r="Z87" s="49">
        <v>0</v>
      </c>
      <c r="AA87" s="50">
        <v>0</v>
      </c>
      <c r="AB87" s="49">
        <v>7</v>
      </c>
      <c r="AC87" s="50">
        <v>100</v>
      </c>
      <c r="AD87" s="49">
        <v>7</v>
      </c>
    </row>
    <row r="88" spans="1:30" ht="15">
      <c r="A88" s="68" t="s">
        <v>328</v>
      </c>
      <c r="B88" s="68" t="s">
        <v>359</v>
      </c>
      <c r="C88" s="69" t="s">
        <v>1691</v>
      </c>
      <c r="D88" s="70">
        <v>3</v>
      </c>
      <c r="E88" s="71"/>
      <c r="F88" s="72">
        <v>70</v>
      </c>
      <c r="G88" s="69"/>
      <c r="H88" s="73"/>
      <c r="I88" s="74"/>
      <c r="J88" s="74"/>
      <c r="K88" s="35" t="s">
        <v>65</v>
      </c>
      <c r="L88" s="81">
        <v>88</v>
      </c>
      <c r="M88" s="81"/>
      <c r="N88" s="76"/>
      <c r="O88" s="83" t="s">
        <v>520</v>
      </c>
      <c r="P88" s="83">
        <v>1</v>
      </c>
      <c r="Q88" s="83" t="s">
        <v>521</v>
      </c>
      <c r="R88" s="83" t="s">
        <v>584</v>
      </c>
      <c r="S88" s="83">
        <v>60201</v>
      </c>
      <c r="T88" s="82" t="str">
        <f>REPLACE(INDEX(GroupVertices[Group],MATCH(Edges[[#This Row],[Vertex 1]],GroupVertices[Vertex],0)),1,1,"")</f>
        <v>1</v>
      </c>
      <c r="U88" s="82" t="str">
        <f>REPLACE(INDEX(GroupVertices[Group],MATCH(Edges[[#This Row],[Vertex 2]],GroupVertices[Vertex],0)),1,1,"")</f>
        <v>1</v>
      </c>
      <c r="V88" s="49">
        <v>0</v>
      </c>
      <c r="W88" s="50">
        <v>0</v>
      </c>
      <c r="X88" s="49">
        <v>0</v>
      </c>
      <c r="Y88" s="50">
        <v>0</v>
      </c>
      <c r="Z88" s="49">
        <v>0</v>
      </c>
      <c r="AA88" s="50">
        <v>0</v>
      </c>
      <c r="AB88" s="49">
        <v>15</v>
      </c>
      <c r="AC88" s="50">
        <v>100</v>
      </c>
      <c r="AD88" s="49">
        <v>15</v>
      </c>
    </row>
    <row r="89" spans="1:30" ht="15">
      <c r="A89" s="68" t="s">
        <v>360</v>
      </c>
      <c r="B89" s="68" t="s">
        <v>355</v>
      </c>
      <c r="C89" s="69" t="s">
        <v>1691</v>
      </c>
      <c r="D89" s="70">
        <v>3</v>
      </c>
      <c r="E89" s="71"/>
      <c r="F89" s="72">
        <v>70</v>
      </c>
      <c r="G89" s="69"/>
      <c r="H89" s="73"/>
      <c r="I89" s="74"/>
      <c r="J89" s="74"/>
      <c r="K89" s="35" t="s">
        <v>66</v>
      </c>
      <c r="L89" s="81">
        <v>89</v>
      </c>
      <c r="M89" s="81"/>
      <c r="N89" s="76"/>
      <c r="O89" s="83" t="s">
        <v>520</v>
      </c>
      <c r="P89" s="83">
        <v>1</v>
      </c>
      <c r="Q89" s="83" t="s">
        <v>521</v>
      </c>
      <c r="R89" s="83" t="s">
        <v>585</v>
      </c>
      <c r="S89" s="83">
        <v>60934</v>
      </c>
      <c r="T89" s="82" t="str">
        <f>REPLACE(INDEX(GroupVertices[Group],MATCH(Edges[[#This Row],[Vertex 1]],GroupVertices[Vertex],0)),1,1,"")</f>
        <v>1</v>
      </c>
      <c r="U89" s="82" t="str">
        <f>REPLACE(INDEX(GroupVertices[Group],MATCH(Edges[[#This Row],[Vertex 2]],GroupVertices[Vertex],0)),1,1,"")</f>
        <v>1</v>
      </c>
      <c r="V89" s="49">
        <v>1</v>
      </c>
      <c r="W89" s="50">
        <v>14.285714285714286</v>
      </c>
      <c r="X89" s="49">
        <v>2</v>
      </c>
      <c r="Y89" s="50">
        <v>28.571428571428573</v>
      </c>
      <c r="Z89" s="49">
        <v>0</v>
      </c>
      <c r="AA89" s="50">
        <v>0</v>
      </c>
      <c r="AB89" s="49">
        <v>4</v>
      </c>
      <c r="AC89" s="50">
        <v>57.142857142857146</v>
      </c>
      <c r="AD89" s="49">
        <v>7</v>
      </c>
    </row>
    <row r="90" spans="1:30" ht="15">
      <c r="A90" s="68" t="s">
        <v>355</v>
      </c>
      <c r="B90" s="68" t="s">
        <v>360</v>
      </c>
      <c r="C90" s="69" t="s">
        <v>1691</v>
      </c>
      <c r="D90" s="70">
        <v>3</v>
      </c>
      <c r="E90" s="71"/>
      <c r="F90" s="72">
        <v>70</v>
      </c>
      <c r="G90" s="69"/>
      <c r="H90" s="73"/>
      <c r="I90" s="74"/>
      <c r="J90" s="74"/>
      <c r="K90" s="35" t="s">
        <v>66</v>
      </c>
      <c r="L90" s="81">
        <v>90</v>
      </c>
      <c r="M90" s="81"/>
      <c r="N90" s="76"/>
      <c r="O90" s="83" t="s">
        <v>520</v>
      </c>
      <c r="P90" s="83">
        <v>1</v>
      </c>
      <c r="Q90" s="83" t="s">
        <v>521</v>
      </c>
      <c r="R90" s="83" t="s">
        <v>579</v>
      </c>
      <c r="S90" s="83">
        <v>61063</v>
      </c>
      <c r="T90" s="82" t="str">
        <f>REPLACE(INDEX(GroupVertices[Group],MATCH(Edges[[#This Row],[Vertex 1]],GroupVertices[Vertex],0)),1,1,"")</f>
        <v>1</v>
      </c>
      <c r="U90" s="82" t="str">
        <f>REPLACE(INDEX(GroupVertices[Group],MATCH(Edges[[#This Row],[Vertex 2]],GroupVertices[Vertex],0)),1,1,"")</f>
        <v>1</v>
      </c>
      <c r="V90" s="49">
        <v>0</v>
      </c>
      <c r="W90" s="50">
        <v>0</v>
      </c>
      <c r="X90" s="49">
        <v>0</v>
      </c>
      <c r="Y90" s="50">
        <v>0</v>
      </c>
      <c r="Z90" s="49">
        <v>0</v>
      </c>
      <c r="AA90" s="50">
        <v>0</v>
      </c>
      <c r="AB90" s="49">
        <v>2</v>
      </c>
      <c r="AC90" s="50">
        <v>100</v>
      </c>
      <c r="AD90" s="49">
        <v>2</v>
      </c>
    </row>
    <row r="91" spans="1:30" ht="15">
      <c r="A91" s="68" t="s">
        <v>355</v>
      </c>
      <c r="B91" s="68" t="s">
        <v>361</v>
      </c>
      <c r="C91" s="69" t="s">
        <v>1691</v>
      </c>
      <c r="D91" s="70">
        <v>3</v>
      </c>
      <c r="E91" s="71"/>
      <c r="F91" s="72">
        <v>70</v>
      </c>
      <c r="G91" s="69"/>
      <c r="H91" s="73"/>
      <c r="I91" s="74"/>
      <c r="J91" s="74"/>
      <c r="K91" s="35" t="s">
        <v>66</v>
      </c>
      <c r="L91" s="81">
        <v>91</v>
      </c>
      <c r="M91" s="81"/>
      <c r="N91" s="76"/>
      <c r="O91" s="83" t="s">
        <v>520</v>
      </c>
      <c r="P91" s="83">
        <v>1</v>
      </c>
      <c r="Q91" s="83" t="s">
        <v>521</v>
      </c>
      <c r="R91" s="83" t="s">
        <v>586</v>
      </c>
      <c r="S91" s="83">
        <v>56134</v>
      </c>
      <c r="T91" s="82" t="str">
        <f>REPLACE(INDEX(GroupVertices[Group],MATCH(Edges[[#This Row],[Vertex 1]],GroupVertices[Vertex],0)),1,1,"")</f>
        <v>1</v>
      </c>
      <c r="U91" s="82" t="str">
        <f>REPLACE(INDEX(GroupVertices[Group],MATCH(Edges[[#This Row],[Vertex 2]],GroupVertices[Vertex],0)),1,1,"")</f>
        <v>4</v>
      </c>
      <c r="V91" s="49">
        <v>0</v>
      </c>
      <c r="W91" s="50">
        <v>0</v>
      </c>
      <c r="X91" s="49">
        <v>0</v>
      </c>
      <c r="Y91" s="50">
        <v>0</v>
      </c>
      <c r="Z91" s="49">
        <v>0</v>
      </c>
      <c r="AA91" s="50">
        <v>0</v>
      </c>
      <c r="AB91" s="49">
        <v>9</v>
      </c>
      <c r="AC91" s="50">
        <v>100</v>
      </c>
      <c r="AD91" s="49">
        <v>9</v>
      </c>
    </row>
    <row r="92" spans="1:30" ht="15">
      <c r="A92" s="68" t="s">
        <v>355</v>
      </c>
      <c r="B92" s="68" t="s">
        <v>328</v>
      </c>
      <c r="C92" s="69" t="s">
        <v>1691</v>
      </c>
      <c r="D92" s="70">
        <v>3</v>
      </c>
      <c r="E92" s="71"/>
      <c r="F92" s="72">
        <v>70</v>
      </c>
      <c r="G92" s="69"/>
      <c r="H92" s="73"/>
      <c r="I92" s="74"/>
      <c r="J92" s="74"/>
      <c r="K92" s="35" t="s">
        <v>65</v>
      </c>
      <c r="L92" s="81">
        <v>92</v>
      </c>
      <c r="M92" s="81"/>
      <c r="N92" s="76"/>
      <c r="O92" s="83" t="s">
        <v>520</v>
      </c>
      <c r="P92" s="83">
        <v>1</v>
      </c>
      <c r="Q92" s="83" t="s">
        <v>521</v>
      </c>
      <c r="R92" s="83" t="s">
        <v>587</v>
      </c>
      <c r="S92" s="83">
        <v>60572</v>
      </c>
      <c r="T92" s="82" t="str">
        <f>REPLACE(INDEX(GroupVertices[Group],MATCH(Edges[[#This Row],[Vertex 1]],GroupVertices[Vertex],0)),1,1,"")</f>
        <v>1</v>
      </c>
      <c r="U92" s="82" t="str">
        <f>REPLACE(INDEX(GroupVertices[Group],MATCH(Edges[[#This Row],[Vertex 2]],GroupVertices[Vertex],0)),1,1,"")</f>
        <v>1</v>
      </c>
      <c r="V92" s="49">
        <v>0</v>
      </c>
      <c r="W92" s="50">
        <v>0</v>
      </c>
      <c r="X92" s="49">
        <v>0</v>
      </c>
      <c r="Y92" s="50">
        <v>0</v>
      </c>
      <c r="Z92" s="49">
        <v>0</v>
      </c>
      <c r="AA92" s="50">
        <v>0</v>
      </c>
      <c r="AB92" s="49">
        <v>5</v>
      </c>
      <c r="AC92" s="50">
        <v>100</v>
      </c>
      <c r="AD92" s="49">
        <v>5</v>
      </c>
    </row>
    <row r="93" spans="1:30" ht="15">
      <c r="A93" s="68" t="s">
        <v>355</v>
      </c>
      <c r="B93" s="68" t="s">
        <v>355</v>
      </c>
      <c r="C93" s="69" t="s">
        <v>1692</v>
      </c>
      <c r="D93" s="70">
        <v>10</v>
      </c>
      <c r="E93" s="71"/>
      <c r="F93" s="72">
        <v>40</v>
      </c>
      <c r="G93" s="69"/>
      <c r="H93" s="73"/>
      <c r="I93" s="74"/>
      <c r="J93" s="74"/>
      <c r="K93" s="35" t="s">
        <v>65</v>
      </c>
      <c r="L93" s="81">
        <v>93</v>
      </c>
      <c r="M93" s="81"/>
      <c r="N93" s="76"/>
      <c r="O93" s="83" t="s">
        <v>520</v>
      </c>
      <c r="P93" s="83">
        <v>2</v>
      </c>
      <c r="Q93" s="83" t="s">
        <v>521</v>
      </c>
      <c r="R93" s="83" t="s">
        <v>564</v>
      </c>
      <c r="S93" s="83">
        <v>61225</v>
      </c>
      <c r="T93" s="82" t="str">
        <f>REPLACE(INDEX(GroupVertices[Group],MATCH(Edges[[#This Row],[Vertex 1]],GroupVertices[Vertex],0)),1,1,"")</f>
        <v>1</v>
      </c>
      <c r="U93" s="82" t="str">
        <f>REPLACE(INDEX(GroupVertices[Group],MATCH(Edges[[#This Row],[Vertex 2]],GroupVertices[Vertex],0)),1,1,"")</f>
        <v>1</v>
      </c>
      <c r="V93" s="49">
        <v>0</v>
      </c>
      <c r="W93" s="50">
        <v>0</v>
      </c>
      <c r="X93" s="49">
        <v>1</v>
      </c>
      <c r="Y93" s="50">
        <v>12.5</v>
      </c>
      <c r="Z93" s="49">
        <v>0</v>
      </c>
      <c r="AA93" s="50">
        <v>0</v>
      </c>
      <c r="AB93" s="49">
        <v>7</v>
      </c>
      <c r="AC93" s="50">
        <v>87.5</v>
      </c>
      <c r="AD93" s="49">
        <v>8</v>
      </c>
    </row>
    <row r="94" spans="1:30" ht="15">
      <c r="A94" s="68" t="s">
        <v>361</v>
      </c>
      <c r="B94" s="68" t="s">
        <v>355</v>
      </c>
      <c r="C94" s="69" t="s">
        <v>1692</v>
      </c>
      <c r="D94" s="70">
        <v>10</v>
      </c>
      <c r="E94" s="71"/>
      <c r="F94" s="72">
        <v>40</v>
      </c>
      <c r="G94" s="69"/>
      <c r="H94" s="73"/>
      <c r="I94" s="74"/>
      <c r="J94" s="74"/>
      <c r="K94" s="35" t="s">
        <v>66</v>
      </c>
      <c r="L94" s="81">
        <v>94</v>
      </c>
      <c r="M94" s="81"/>
      <c r="N94" s="76"/>
      <c r="O94" s="83" t="s">
        <v>520</v>
      </c>
      <c r="P94" s="83">
        <v>2</v>
      </c>
      <c r="Q94" s="83" t="s">
        <v>521</v>
      </c>
      <c r="R94" s="83" t="s">
        <v>586</v>
      </c>
      <c r="S94" s="83">
        <v>62010</v>
      </c>
      <c r="T94" s="82" t="str">
        <f>REPLACE(INDEX(GroupVertices[Group],MATCH(Edges[[#This Row],[Vertex 1]],GroupVertices[Vertex],0)),1,1,"")</f>
        <v>4</v>
      </c>
      <c r="U94" s="82" t="str">
        <f>REPLACE(INDEX(GroupVertices[Group],MATCH(Edges[[#This Row],[Vertex 2]],GroupVertices[Vertex],0)),1,1,"")</f>
        <v>1</v>
      </c>
      <c r="V94" s="49">
        <v>0</v>
      </c>
      <c r="W94" s="50">
        <v>0</v>
      </c>
      <c r="X94" s="49">
        <v>0</v>
      </c>
      <c r="Y94" s="50">
        <v>0</v>
      </c>
      <c r="Z94" s="49">
        <v>0</v>
      </c>
      <c r="AA94" s="50">
        <v>0</v>
      </c>
      <c r="AB94" s="49">
        <v>9</v>
      </c>
      <c r="AC94" s="50">
        <v>100</v>
      </c>
      <c r="AD94" s="49">
        <v>9</v>
      </c>
    </row>
    <row r="95" spans="1:30" ht="15">
      <c r="A95" s="68" t="s">
        <v>362</v>
      </c>
      <c r="B95" s="68" t="s">
        <v>363</v>
      </c>
      <c r="C95" s="69" t="s">
        <v>1691</v>
      </c>
      <c r="D95" s="70">
        <v>3</v>
      </c>
      <c r="E95" s="71"/>
      <c r="F95" s="72">
        <v>70</v>
      </c>
      <c r="G95" s="69"/>
      <c r="H95" s="73"/>
      <c r="I95" s="74"/>
      <c r="J95" s="74"/>
      <c r="K95" s="35" t="s">
        <v>65</v>
      </c>
      <c r="L95" s="81">
        <v>95</v>
      </c>
      <c r="M95" s="81"/>
      <c r="N95" s="76"/>
      <c r="O95" s="83" t="s">
        <v>520</v>
      </c>
      <c r="P95" s="83">
        <v>1</v>
      </c>
      <c r="Q95" s="83" t="s">
        <v>521</v>
      </c>
      <c r="R95" s="83" t="s">
        <v>588</v>
      </c>
      <c r="S95" s="83">
        <v>62578</v>
      </c>
      <c r="T95" s="82" t="str">
        <f>REPLACE(INDEX(GroupVertices[Group],MATCH(Edges[[#This Row],[Vertex 1]],GroupVertices[Vertex],0)),1,1,"")</f>
        <v>1</v>
      </c>
      <c r="U95" s="82" t="str">
        <f>REPLACE(INDEX(GroupVertices[Group],MATCH(Edges[[#This Row],[Vertex 2]],GroupVertices[Vertex],0)),1,1,"")</f>
        <v>1</v>
      </c>
      <c r="V95" s="49">
        <v>1</v>
      </c>
      <c r="W95" s="50">
        <v>8.333333333333334</v>
      </c>
      <c r="X95" s="49">
        <v>0</v>
      </c>
      <c r="Y95" s="50">
        <v>0</v>
      </c>
      <c r="Z95" s="49">
        <v>0</v>
      </c>
      <c r="AA95" s="50">
        <v>0</v>
      </c>
      <c r="AB95" s="49">
        <v>11</v>
      </c>
      <c r="AC95" s="50">
        <v>91.66666666666667</v>
      </c>
      <c r="AD95" s="49">
        <v>12</v>
      </c>
    </row>
    <row r="96" spans="1:30" ht="15">
      <c r="A96" s="68" t="s">
        <v>362</v>
      </c>
      <c r="B96" s="68" t="s">
        <v>362</v>
      </c>
      <c r="C96" s="69" t="s">
        <v>1692</v>
      </c>
      <c r="D96" s="70">
        <v>10</v>
      </c>
      <c r="E96" s="71"/>
      <c r="F96" s="72">
        <v>40</v>
      </c>
      <c r="G96" s="69"/>
      <c r="H96" s="73"/>
      <c r="I96" s="74"/>
      <c r="J96" s="74"/>
      <c r="K96" s="35" t="s">
        <v>65</v>
      </c>
      <c r="L96" s="81">
        <v>96</v>
      </c>
      <c r="M96" s="81"/>
      <c r="N96" s="76"/>
      <c r="O96" s="83" t="s">
        <v>520</v>
      </c>
      <c r="P96" s="83">
        <v>2</v>
      </c>
      <c r="Q96" s="83" t="s">
        <v>521</v>
      </c>
      <c r="R96" s="83" t="s">
        <v>588</v>
      </c>
      <c r="S96" s="83">
        <v>62578</v>
      </c>
      <c r="T96" s="82" t="str">
        <f>REPLACE(INDEX(GroupVertices[Group],MATCH(Edges[[#This Row],[Vertex 1]],GroupVertices[Vertex],0)),1,1,"")</f>
        <v>1</v>
      </c>
      <c r="U96" s="82" t="str">
        <f>REPLACE(INDEX(GroupVertices[Group],MATCH(Edges[[#This Row],[Vertex 2]],GroupVertices[Vertex],0)),1,1,"")</f>
        <v>1</v>
      </c>
      <c r="V96" s="49">
        <v>1</v>
      </c>
      <c r="W96" s="50">
        <v>8.333333333333334</v>
      </c>
      <c r="X96" s="49">
        <v>0</v>
      </c>
      <c r="Y96" s="50">
        <v>0</v>
      </c>
      <c r="Z96" s="49">
        <v>0</v>
      </c>
      <c r="AA96" s="50">
        <v>0</v>
      </c>
      <c r="AB96" s="49">
        <v>11</v>
      </c>
      <c r="AC96" s="50">
        <v>91.66666666666667</v>
      </c>
      <c r="AD96" s="49">
        <v>12</v>
      </c>
    </row>
    <row r="97" spans="1:30" ht="15">
      <c r="A97" s="68" t="s">
        <v>328</v>
      </c>
      <c r="B97" s="68" t="s">
        <v>362</v>
      </c>
      <c r="C97" s="69" t="s">
        <v>1691</v>
      </c>
      <c r="D97" s="70">
        <v>3</v>
      </c>
      <c r="E97" s="71"/>
      <c r="F97" s="72">
        <v>70</v>
      </c>
      <c r="G97" s="69"/>
      <c r="H97" s="73"/>
      <c r="I97" s="74"/>
      <c r="J97" s="74"/>
      <c r="K97" s="35" t="s">
        <v>65</v>
      </c>
      <c r="L97" s="81">
        <v>97</v>
      </c>
      <c r="M97" s="81"/>
      <c r="N97" s="76"/>
      <c r="O97" s="83" t="s">
        <v>520</v>
      </c>
      <c r="P97" s="83">
        <v>1</v>
      </c>
      <c r="Q97" s="83" t="s">
        <v>521</v>
      </c>
      <c r="R97" s="83" t="s">
        <v>589</v>
      </c>
      <c r="S97" s="83">
        <v>62878</v>
      </c>
      <c r="T97" s="82" t="str">
        <f>REPLACE(INDEX(GroupVertices[Group],MATCH(Edges[[#This Row],[Vertex 1]],GroupVertices[Vertex],0)),1,1,"")</f>
        <v>1</v>
      </c>
      <c r="U97" s="82" t="str">
        <f>REPLACE(INDEX(GroupVertices[Group],MATCH(Edges[[#This Row],[Vertex 2]],GroupVertices[Vertex],0)),1,1,"")</f>
        <v>1</v>
      </c>
      <c r="V97" s="49">
        <v>1</v>
      </c>
      <c r="W97" s="50">
        <v>5.555555555555555</v>
      </c>
      <c r="X97" s="49">
        <v>0</v>
      </c>
      <c r="Y97" s="50">
        <v>0</v>
      </c>
      <c r="Z97" s="49">
        <v>0</v>
      </c>
      <c r="AA97" s="50">
        <v>0</v>
      </c>
      <c r="AB97" s="49">
        <v>17</v>
      </c>
      <c r="AC97" s="50">
        <v>94.44444444444444</v>
      </c>
      <c r="AD97" s="49">
        <v>18</v>
      </c>
    </row>
    <row r="98" spans="1:30" ht="15">
      <c r="A98" s="68" t="s">
        <v>363</v>
      </c>
      <c r="B98" s="68" t="s">
        <v>361</v>
      </c>
      <c r="C98" s="69" t="s">
        <v>1691</v>
      </c>
      <c r="D98" s="70">
        <v>3</v>
      </c>
      <c r="E98" s="71"/>
      <c r="F98" s="72">
        <v>70</v>
      </c>
      <c r="G98" s="69"/>
      <c r="H98" s="73"/>
      <c r="I98" s="74"/>
      <c r="J98" s="74"/>
      <c r="K98" s="35" t="s">
        <v>65</v>
      </c>
      <c r="L98" s="81">
        <v>98</v>
      </c>
      <c r="M98" s="81"/>
      <c r="N98" s="76"/>
      <c r="O98" s="83" t="s">
        <v>520</v>
      </c>
      <c r="P98" s="83">
        <v>1</v>
      </c>
      <c r="Q98" s="83" t="s">
        <v>521</v>
      </c>
      <c r="R98" s="83"/>
      <c r="S98" s="83">
        <v>62225</v>
      </c>
      <c r="T98" s="82" t="str">
        <f>REPLACE(INDEX(GroupVertices[Group],MATCH(Edges[[#This Row],[Vertex 1]],GroupVertices[Vertex],0)),1,1,"")</f>
        <v>1</v>
      </c>
      <c r="U98" s="82" t="str">
        <f>REPLACE(INDEX(GroupVertices[Group],MATCH(Edges[[#This Row],[Vertex 2]],GroupVertices[Vertex],0)),1,1,"")</f>
        <v>4</v>
      </c>
      <c r="V98" s="49"/>
      <c r="W98" s="50"/>
      <c r="X98" s="49"/>
      <c r="Y98" s="50"/>
      <c r="Z98" s="49"/>
      <c r="AA98" s="50"/>
      <c r="AB98" s="49"/>
      <c r="AC98" s="50"/>
      <c r="AD98" s="49"/>
    </row>
    <row r="99" spans="1:30" ht="15">
      <c r="A99" s="68" t="s">
        <v>363</v>
      </c>
      <c r="B99" s="68" t="s">
        <v>363</v>
      </c>
      <c r="C99" s="69" t="s">
        <v>1691</v>
      </c>
      <c r="D99" s="70">
        <v>3</v>
      </c>
      <c r="E99" s="71"/>
      <c r="F99" s="72">
        <v>70</v>
      </c>
      <c r="G99" s="69"/>
      <c r="H99" s="73"/>
      <c r="I99" s="74"/>
      <c r="J99" s="74"/>
      <c r="K99" s="35" t="s">
        <v>65</v>
      </c>
      <c r="L99" s="81">
        <v>99</v>
      </c>
      <c r="M99" s="81"/>
      <c r="N99" s="76"/>
      <c r="O99" s="83" t="s">
        <v>520</v>
      </c>
      <c r="P99" s="83">
        <v>1</v>
      </c>
      <c r="Q99" s="83" t="s">
        <v>521</v>
      </c>
      <c r="R99" s="83"/>
      <c r="S99" s="83">
        <v>62441</v>
      </c>
      <c r="T99" s="82" t="str">
        <f>REPLACE(INDEX(GroupVertices[Group],MATCH(Edges[[#This Row],[Vertex 1]],GroupVertices[Vertex],0)),1,1,"")</f>
        <v>1</v>
      </c>
      <c r="U99" s="82" t="str">
        <f>REPLACE(INDEX(GroupVertices[Group],MATCH(Edges[[#This Row],[Vertex 2]],GroupVertices[Vertex],0)),1,1,"")</f>
        <v>1</v>
      </c>
      <c r="V99" s="49"/>
      <c r="W99" s="50"/>
      <c r="X99" s="49"/>
      <c r="Y99" s="50"/>
      <c r="Z99" s="49"/>
      <c r="AA99" s="50"/>
      <c r="AB99" s="49"/>
      <c r="AC99" s="50"/>
      <c r="AD99" s="49"/>
    </row>
    <row r="100" spans="1:30" ht="15">
      <c r="A100" s="68" t="s">
        <v>363</v>
      </c>
      <c r="B100" s="68" t="s">
        <v>328</v>
      </c>
      <c r="C100" s="69" t="s">
        <v>1691</v>
      </c>
      <c r="D100" s="70">
        <v>3</v>
      </c>
      <c r="E100" s="71"/>
      <c r="F100" s="72">
        <v>70</v>
      </c>
      <c r="G100" s="69"/>
      <c r="H100" s="73"/>
      <c r="I100" s="74"/>
      <c r="J100" s="74"/>
      <c r="K100" s="35" t="s">
        <v>65</v>
      </c>
      <c r="L100" s="81">
        <v>100</v>
      </c>
      <c r="M100" s="81"/>
      <c r="N100" s="76"/>
      <c r="O100" s="83" t="s">
        <v>520</v>
      </c>
      <c r="P100" s="83">
        <v>1</v>
      </c>
      <c r="Q100" s="83" t="s">
        <v>521</v>
      </c>
      <c r="R100" s="83"/>
      <c r="S100" s="83">
        <v>63361</v>
      </c>
      <c r="T100" s="82" t="str">
        <f>REPLACE(INDEX(GroupVertices[Group],MATCH(Edges[[#This Row],[Vertex 1]],GroupVertices[Vertex],0)),1,1,"")</f>
        <v>1</v>
      </c>
      <c r="U100" s="82" t="str">
        <f>REPLACE(INDEX(GroupVertices[Group],MATCH(Edges[[#This Row],[Vertex 2]],GroupVertices[Vertex],0)),1,1,"")</f>
        <v>1</v>
      </c>
      <c r="V100" s="49"/>
      <c r="W100" s="50"/>
      <c r="X100" s="49"/>
      <c r="Y100" s="50"/>
      <c r="Z100" s="49"/>
      <c r="AA100" s="50"/>
      <c r="AB100" s="49"/>
      <c r="AC100" s="50"/>
      <c r="AD100" s="49"/>
    </row>
    <row r="101" spans="1:30" ht="15">
      <c r="A101" s="68" t="s">
        <v>364</v>
      </c>
      <c r="B101" s="68" t="s">
        <v>363</v>
      </c>
      <c r="C101" s="69" t="s">
        <v>1691</v>
      </c>
      <c r="D101" s="70">
        <v>3</v>
      </c>
      <c r="E101" s="71"/>
      <c r="F101" s="72">
        <v>70</v>
      </c>
      <c r="G101" s="69"/>
      <c r="H101" s="73"/>
      <c r="I101" s="74"/>
      <c r="J101" s="74"/>
      <c r="K101" s="35" t="s">
        <v>65</v>
      </c>
      <c r="L101" s="81">
        <v>101</v>
      </c>
      <c r="M101" s="81"/>
      <c r="N101" s="76"/>
      <c r="O101" s="83" t="s">
        <v>520</v>
      </c>
      <c r="P101" s="83">
        <v>1</v>
      </c>
      <c r="Q101" s="83" t="s">
        <v>521</v>
      </c>
      <c r="R101" s="83"/>
      <c r="S101" s="83">
        <v>63460</v>
      </c>
      <c r="T101" s="82" t="str">
        <f>REPLACE(INDEX(GroupVertices[Group],MATCH(Edges[[#This Row],[Vertex 1]],GroupVertices[Vertex],0)),1,1,"")</f>
        <v>9</v>
      </c>
      <c r="U101" s="82" t="str">
        <f>REPLACE(INDEX(GroupVertices[Group],MATCH(Edges[[#This Row],[Vertex 2]],GroupVertices[Vertex],0)),1,1,"")</f>
        <v>1</v>
      </c>
      <c r="V101" s="49"/>
      <c r="W101" s="50"/>
      <c r="X101" s="49"/>
      <c r="Y101" s="50"/>
      <c r="Z101" s="49"/>
      <c r="AA101" s="50"/>
      <c r="AB101" s="49"/>
      <c r="AC101" s="50"/>
      <c r="AD101" s="49"/>
    </row>
    <row r="102" spans="1:30" ht="15">
      <c r="A102" s="68" t="s">
        <v>365</v>
      </c>
      <c r="B102" s="68" t="s">
        <v>364</v>
      </c>
      <c r="C102" s="69" t="s">
        <v>1691</v>
      </c>
      <c r="D102" s="70">
        <v>3</v>
      </c>
      <c r="E102" s="71"/>
      <c r="F102" s="72">
        <v>70</v>
      </c>
      <c r="G102" s="69"/>
      <c r="H102" s="73"/>
      <c r="I102" s="74"/>
      <c r="J102" s="74"/>
      <c r="K102" s="35" t="s">
        <v>65</v>
      </c>
      <c r="L102" s="81">
        <v>102</v>
      </c>
      <c r="M102" s="81"/>
      <c r="N102" s="76"/>
      <c r="O102" s="83" t="s">
        <v>520</v>
      </c>
      <c r="P102" s="83">
        <v>1</v>
      </c>
      <c r="Q102" s="83" t="s">
        <v>521</v>
      </c>
      <c r="R102" s="83"/>
      <c r="S102" s="83">
        <v>63604</v>
      </c>
      <c r="T102" s="82" t="str">
        <f>REPLACE(INDEX(GroupVertices[Group],MATCH(Edges[[#This Row],[Vertex 1]],GroupVertices[Vertex],0)),1,1,"")</f>
        <v>9</v>
      </c>
      <c r="U102" s="82" t="str">
        <f>REPLACE(INDEX(GroupVertices[Group],MATCH(Edges[[#This Row],[Vertex 2]],GroupVertices[Vertex],0)),1,1,"")</f>
        <v>9</v>
      </c>
      <c r="V102" s="49"/>
      <c r="W102" s="50"/>
      <c r="X102" s="49"/>
      <c r="Y102" s="50"/>
      <c r="Z102" s="49"/>
      <c r="AA102" s="50"/>
      <c r="AB102" s="49"/>
      <c r="AC102" s="50"/>
      <c r="AD102" s="49"/>
    </row>
    <row r="103" spans="1:30" ht="15">
      <c r="A103" s="68" t="s">
        <v>366</v>
      </c>
      <c r="B103" s="68" t="s">
        <v>365</v>
      </c>
      <c r="C103" s="69" t="s">
        <v>1691</v>
      </c>
      <c r="D103" s="70">
        <v>3</v>
      </c>
      <c r="E103" s="71"/>
      <c r="F103" s="72">
        <v>70</v>
      </c>
      <c r="G103" s="69"/>
      <c r="H103" s="73"/>
      <c r="I103" s="74"/>
      <c r="J103" s="74"/>
      <c r="K103" s="35" t="s">
        <v>65</v>
      </c>
      <c r="L103" s="81">
        <v>103</v>
      </c>
      <c r="M103" s="81"/>
      <c r="N103" s="76"/>
      <c r="O103" s="83" t="s">
        <v>520</v>
      </c>
      <c r="P103" s="83">
        <v>1</v>
      </c>
      <c r="Q103" s="83" t="s">
        <v>521</v>
      </c>
      <c r="R103" s="83" t="s">
        <v>590</v>
      </c>
      <c r="S103" s="83">
        <v>63934</v>
      </c>
      <c r="T103" s="82" t="str">
        <f>REPLACE(INDEX(GroupVertices[Group],MATCH(Edges[[#This Row],[Vertex 1]],GroupVertices[Vertex],0)),1,1,"")</f>
        <v>9</v>
      </c>
      <c r="U103" s="82" t="str">
        <f>REPLACE(INDEX(GroupVertices[Group],MATCH(Edges[[#This Row],[Vertex 2]],GroupVertices[Vertex],0)),1,1,"")</f>
        <v>9</v>
      </c>
      <c r="V103" s="49">
        <v>0</v>
      </c>
      <c r="W103" s="50">
        <v>0</v>
      </c>
      <c r="X103" s="49">
        <v>1</v>
      </c>
      <c r="Y103" s="50">
        <v>33.333333333333336</v>
      </c>
      <c r="Z103" s="49">
        <v>0</v>
      </c>
      <c r="AA103" s="50">
        <v>0</v>
      </c>
      <c r="AB103" s="49">
        <v>2</v>
      </c>
      <c r="AC103" s="50">
        <v>66.66666666666667</v>
      </c>
      <c r="AD103" s="49">
        <v>3</v>
      </c>
    </row>
    <row r="104" spans="1:30" ht="15">
      <c r="A104" s="68" t="s">
        <v>367</v>
      </c>
      <c r="B104" s="68" t="s">
        <v>366</v>
      </c>
      <c r="C104" s="69" t="s">
        <v>1691</v>
      </c>
      <c r="D104" s="70">
        <v>3</v>
      </c>
      <c r="E104" s="71"/>
      <c r="F104" s="72">
        <v>70</v>
      </c>
      <c r="G104" s="69"/>
      <c r="H104" s="73"/>
      <c r="I104" s="74"/>
      <c r="J104" s="74"/>
      <c r="K104" s="35" t="s">
        <v>65</v>
      </c>
      <c r="L104" s="81">
        <v>104</v>
      </c>
      <c r="M104" s="81"/>
      <c r="N104" s="76"/>
      <c r="O104" s="83" t="s">
        <v>520</v>
      </c>
      <c r="P104" s="83">
        <v>1</v>
      </c>
      <c r="Q104" s="83" t="s">
        <v>521</v>
      </c>
      <c r="R104" s="83" t="s">
        <v>591</v>
      </c>
      <c r="S104" s="83">
        <v>64189</v>
      </c>
      <c r="T104" s="82" t="str">
        <f>REPLACE(INDEX(GroupVertices[Group],MATCH(Edges[[#This Row],[Vertex 1]],GroupVertices[Vertex],0)),1,1,"")</f>
        <v>9</v>
      </c>
      <c r="U104" s="82" t="str">
        <f>REPLACE(INDEX(GroupVertices[Group],MATCH(Edges[[#This Row],[Vertex 2]],GroupVertices[Vertex],0)),1,1,"")</f>
        <v>9</v>
      </c>
      <c r="V104" s="49">
        <v>0</v>
      </c>
      <c r="W104" s="50">
        <v>0</v>
      </c>
      <c r="X104" s="49">
        <v>1</v>
      </c>
      <c r="Y104" s="50">
        <v>20</v>
      </c>
      <c r="Z104" s="49">
        <v>0</v>
      </c>
      <c r="AA104" s="50">
        <v>0</v>
      </c>
      <c r="AB104" s="49">
        <v>4</v>
      </c>
      <c r="AC104" s="50">
        <v>80</v>
      </c>
      <c r="AD104" s="49">
        <v>5</v>
      </c>
    </row>
    <row r="105" spans="1:30" ht="15">
      <c r="A105" s="68" t="s">
        <v>368</v>
      </c>
      <c r="B105" s="68" t="s">
        <v>367</v>
      </c>
      <c r="C105" s="69" t="s">
        <v>1691</v>
      </c>
      <c r="D105" s="70">
        <v>3</v>
      </c>
      <c r="E105" s="71"/>
      <c r="F105" s="72">
        <v>70</v>
      </c>
      <c r="G105" s="69"/>
      <c r="H105" s="73"/>
      <c r="I105" s="74"/>
      <c r="J105" s="74"/>
      <c r="K105" s="35" t="s">
        <v>65</v>
      </c>
      <c r="L105" s="81">
        <v>105</v>
      </c>
      <c r="M105" s="81"/>
      <c r="N105" s="76"/>
      <c r="O105" s="83" t="s">
        <v>520</v>
      </c>
      <c r="P105" s="83">
        <v>1</v>
      </c>
      <c r="Q105" s="83" t="s">
        <v>521</v>
      </c>
      <c r="R105" s="83" t="s">
        <v>523</v>
      </c>
      <c r="S105" s="83">
        <v>64201</v>
      </c>
      <c r="T105" s="82" t="str">
        <f>REPLACE(INDEX(GroupVertices[Group],MATCH(Edges[[#This Row],[Vertex 1]],GroupVertices[Vertex],0)),1,1,"")</f>
        <v>9</v>
      </c>
      <c r="U105" s="82" t="str">
        <f>REPLACE(INDEX(GroupVertices[Group],MATCH(Edges[[#This Row],[Vertex 2]],GroupVertices[Vertex],0)),1,1,"")</f>
        <v>9</v>
      </c>
      <c r="V105" s="49">
        <v>0</v>
      </c>
      <c r="W105" s="50">
        <v>0</v>
      </c>
      <c r="X105" s="49">
        <v>0</v>
      </c>
      <c r="Y105" s="50">
        <v>0</v>
      </c>
      <c r="Z105" s="49">
        <v>0</v>
      </c>
      <c r="AA105" s="50">
        <v>0</v>
      </c>
      <c r="AB105" s="49">
        <v>10</v>
      </c>
      <c r="AC105" s="50">
        <v>100</v>
      </c>
      <c r="AD105" s="49">
        <v>10</v>
      </c>
    </row>
    <row r="106" spans="1:30" ht="15">
      <c r="A106" s="68" t="s">
        <v>369</v>
      </c>
      <c r="B106" s="68" t="s">
        <v>368</v>
      </c>
      <c r="C106" s="69" t="s">
        <v>1691</v>
      </c>
      <c r="D106" s="70">
        <v>3</v>
      </c>
      <c r="E106" s="71"/>
      <c r="F106" s="72">
        <v>70</v>
      </c>
      <c r="G106" s="69"/>
      <c r="H106" s="73"/>
      <c r="I106" s="74"/>
      <c r="J106" s="74"/>
      <c r="K106" s="35" t="s">
        <v>65</v>
      </c>
      <c r="L106" s="81">
        <v>106</v>
      </c>
      <c r="M106" s="81"/>
      <c r="N106" s="76"/>
      <c r="O106" s="83" t="s">
        <v>520</v>
      </c>
      <c r="P106" s="83">
        <v>1</v>
      </c>
      <c r="Q106" s="83" t="s">
        <v>521</v>
      </c>
      <c r="R106" s="83" t="s">
        <v>592</v>
      </c>
      <c r="S106" s="83">
        <v>65002</v>
      </c>
      <c r="T106" s="82" t="str">
        <f>REPLACE(INDEX(GroupVertices[Group],MATCH(Edges[[#This Row],[Vertex 1]],GroupVertices[Vertex],0)),1,1,"")</f>
        <v>9</v>
      </c>
      <c r="U106" s="82" t="str">
        <f>REPLACE(INDEX(GroupVertices[Group],MATCH(Edges[[#This Row],[Vertex 2]],GroupVertices[Vertex],0)),1,1,"")</f>
        <v>9</v>
      </c>
      <c r="V106" s="49">
        <v>0</v>
      </c>
      <c r="W106" s="50">
        <v>0</v>
      </c>
      <c r="X106" s="49">
        <v>0</v>
      </c>
      <c r="Y106" s="50">
        <v>0</v>
      </c>
      <c r="Z106" s="49">
        <v>0</v>
      </c>
      <c r="AA106" s="50">
        <v>0</v>
      </c>
      <c r="AB106" s="49">
        <v>13</v>
      </c>
      <c r="AC106" s="50">
        <v>100</v>
      </c>
      <c r="AD106" s="49">
        <v>13</v>
      </c>
    </row>
    <row r="107" spans="1:30" ht="15">
      <c r="A107" s="68" t="s">
        <v>370</v>
      </c>
      <c r="B107" s="68" t="s">
        <v>369</v>
      </c>
      <c r="C107" s="69" t="s">
        <v>1691</v>
      </c>
      <c r="D107" s="70">
        <v>3</v>
      </c>
      <c r="E107" s="71"/>
      <c r="F107" s="72">
        <v>70</v>
      </c>
      <c r="G107" s="69"/>
      <c r="H107" s="73"/>
      <c r="I107" s="74"/>
      <c r="J107" s="74"/>
      <c r="K107" s="35" t="s">
        <v>65</v>
      </c>
      <c r="L107" s="81">
        <v>107</v>
      </c>
      <c r="M107" s="81"/>
      <c r="N107" s="76"/>
      <c r="O107" s="83" t="s">
        <v>520</v>
      </c>
      <c r="P107" s="83">
        <v>1</v>
      </c>
      <c r="Q107" s="83" t="s">
        <v>521</v>
      </c>
      <c r="R107" s="83" t="s">
        <v>593</v>
      </c>
      <c r="S107" s="83">
        <v>66910</v>
      </c>
      <c r="T107" s="82" t="str">
        <f>REPLACE(INDEX(GroupVertices[Group],MATCH(Edges[[#This Row],[Vertex 1]],GroupVertices[Vertex],0)),1,1,"")</f>
        <v>9</v>
      </c>
      <c r="U107" s="82" t="str">
        <f>REPLACE(INDEX(GroupVertices[Group],MATCH(Edges[[#This Row],[Vertex 2]],GroupVertices[Vertex],0)),1,1,"")</f>
        <v>9</v>
      </c>
      <c r="V107" s="49">
        <v>0</v>
      </c>
      <c r="W107" s="50">
        <v>0</v>
      </c>
      <c r="X107" s="49">
        <v>0</v>
      </c>
      <c r="Y107" s="50">
        <v>0</v>
      </c>
      <c r="Z107" s="49">
        <v>0</v>
      </c>
      <c r="AA107" s="50">
        <v>0</v>
      </c>
      <c r="AB107" s="49">
        <v>8</v>
      </c>
      <c r="AC107" s="50">
        <v>100</v>
      </c>
      <c r="AD107" s="49">
        <v>8</v>
      </c>
    </row>
    <row r="108" spans="1:30" ht="15">
      <c r="A108" s="68" t="s">
        <v>328</v>
      </c>
      <c r="B108" s="68" t="s">
        <v>370</v>
      </c>
      <c r="C108" s="69" t="s">
        <v>1691</v>
      </c>
      <c r="D108" s="70">
        <v>3</v>
      </c>
      <c r="E108" s="71"/>
      <c r="F108" s="72">
        <v>70</v>
      </c>
      <c r="G108" s="69"/>
      <c r="H108" s="73"/>
      <c r="I108" s="74"/>
      <c r="J108" s="74"/>
      <c r="K108" s="35" t="s">
        <v>65</v>
      </c>
      <c r="L108" s="81">
        <v>108</v>
      </c>
      <c r="M108" s="81"/>
      <c r="N108" s="76"/>
      <c r="O108" s="83" t="s">
        <v>520</v>
      </c>
      <c r="P108" s="83">
        <v>1</v>
      </c>
      <c r="Q108" s="83" t="s">
        <v>521</v>
      </c>
      <c r="R108" s="83" t="s">
        <v>594</v>
      </c>
      <c r="S108" s="83">
        <v>67214</v>
      </c>
      <c r="T108" s="82" t="str">
        <f>REPLACE(INDEX(GroupVertices[Group],MATCH(Edges[[#This Row],[Vertex 1]],GroupVertices[Vertex],0)),1,1,"")</f>
        <v>1</v>
      </c>
      <c r="U108" s="82" t="str">
        <f>REPLACE(INDEX(GroupVertices[Group],MATCH(Edges[[#This Row],[Vertex 2]],GroupVertices[Vertex],0)),1,1,"")</f>
        <v>9</v>
      </c>
      <c r="V108" s="49">
        <v>0</v>
      </c>
      <c r="W108" s="50">
        <v>0</v>
      </c>
      <c r="X108" s="49">
        <v>0</v>
      </c>
      <c r="Y108" s="50">
        <v>0</v>
      </c>
      <c r="Z108" s="49">
        <v>0</v>
      </c>
      <c r="AA108" s="50">
        <v>0</v>
      </c>
      <c r="AB108" s="49">
        <v>21</v>
      </c>
      <c r="AC108" s="50">
        <v>100</v>
      </c>
      <c r="AD108" s="49">
        <v>21</v>
      </c>
    </row>
    <row r="109" spans="1:30" ht="15">
      <c r="A109" s="68" t="s">
        <v>371</v>
      </c>
      <c r="B109" s="68" t="s">
        <v>328</v>
      </c>
      <c r="C109" s="69" t="s">
        <v>1691</v>
      </c>
      <c r="D109" s="70">
        <v>3</v>
      </c>
      <c r="E109" s="71"/>
      <c r="F109" s="72">
        <v>70</v>
      </c>
      <c r="G109" s="69"/>
      <c r="H109" s="73"/>
      <c r="I109" s="74"/>
      <c r="J109" s="74"/>
      <c r="K109" s="35" t="s">
        <v>65</v>
      </c>
      <c r="L109" s="81">
        <v>109</v>
      </c>
      <c r="M109" s="81"/>
      <c r="N109" s="76"/>
      <c r="O109" s="83" t="s">
        <v>520</v>
      </c>
      <c r="P109" s="83">
        <v>1</v>
      </c>
      <c r="Q109" s="83" t="s">
        <v>521</v>
      </c>
      <c r="R109" s="83"/>
      <c r="S109" s="83">
        <v>67308</v>
      </c>
      <c r="T109" s="82" t="str">
        <f>REPLACE(INDEX(GroupVertices[Group],MATCH(Edges[[#This Row],[Vertex 1]],GroupVertices[Vertex],0)),1,1,"")</f>
        <v>9</v>
      </c>
      <c r="U109" s="82" t="str">
        <f>REPLACE(INDEX(GroupVertices[Group],MATCH(Edges[[#This Row],[Vertex 2]],GroupVertices[Vertex],0)),1,1,"")</f>
        <v>1</v>
      </c>
      <c r="V109" s="49"/>
      <c r="W109" s="50"/>
      <c r="X109" s="49"/>
      <c r="Y109" s="50"/>
      <c r="Z109" s="49"/>
      <c r="AA109" s="50"/>
      <c r="AB109" s="49"/>
      <c r="AC109" s="50"/>
      <c r="AD109" s="49"/>
    </row>
    <row r="110" spans="1:30" ht="15">
      <c r="A110" s="68" t="s">
        <v>372</v>
      </c>
      <c r="B110" s="68" t="s">
        <v>371</v>
      </c>
      <c r="C110" s="69" t="s">
        <v>1691</v>
      </c>
      <c r="D110" s="70">
        <v>3</v>
      </c>
      <c r="E110" s="71"/>
      <c r="F110" s="72">
        <v>70</v>
      </c>
      <c r="G110" s="69"/>
      <c r="H110" s="73"/>
      <c r="I110" s="74"/>
      <c r="J110" s="74"/>
      <c r="K110" s="35" t="s">
        <v>65</v>
      </c>
      <c r="L110" s="81">
        <v>110</v>
      </c>
      <c r="M110" s="81"/>
      <c r="N110" s="76"/>
      <c r="O110" s="83" t="s">
        <v>520</v>
      </c>
      <c r="P110" s="83">
        <v>1</v>
      </c>
      <c r="Q110" s="83" t="s">
        <v>521</v>
      </c>
      <c r="R110" s="83" t="s">
        <v>595</v>
      </c>
      <c r="S110" s="83">
        <v>65096</v>
      </c>
      <c r="T110" s="82" t="str">
        <f>REPLACE(INDEX(GroupVertices[Group],MATCH(Edges[[#This Row],[Vertex 1]],GroupVertices[Vertex],0)),1,1,"")</f>
        <v>9</v>
      </c>
      <c r="U110" s="82" t="str">
        <f>REPLACE(INDEX(GroupVertices[Group],MATCH(Edges[[#This Row],[Vertex 2]],GroupVertices[Vertex],0)),1,1,"")</f>
        <v>9</v>
      </c>
      <c r="V110" s="49">
        <v>0</v>
      </c>
      <c r="W110" s="50">
        <v>0</v>
      </c>
      <c r="X110" s="49">
        <v>1</v>
      </c>
      <c r="Y110" s="50">
        <v>11.11111111111111</v>
      </c>
      <c r="Z110" s="49">
        <v>0</v>
      </c>
      <c r="AA110" s="50">
        <v>0</v>
      </c>
      <c r="AB110" s="49">
        <v>8</v>
      </c>
      <c r="AC110" s="50">
        <v>88.88888888888889</v>
      </c>
      <c r="AD110" s="49">
        <v>9</v>
      </c>
    </row>
    <row r="111" spans="1:30" ht="15">
      <c r="A111" s="68" t="s">
        <v>372</v>
      </c>
      <c r="B111" s="68" t="s">
        <v>372</v>
      </c>
      <c r="C111" s="69" t="s">
        <v>1691</v>
      </c>
      <c r="D111" s="70">
        <v>3</v>
      </c>
      <c r="E111" s="71"/>
      <c r="F111" s="72">
        <v>70</v>
      </c>
      <c r="G111" s="69"/>
      <c r="H111" s="73"/>
      <c r="I111" s="74"/>
      <c r="J111" s="74"/>
      <c r="K111" s="35" t="s">
        <v>65</v>
      </c>
      <c r="L111" s="81">
        <v>111</v>
      </c>
      <c r="M111" s="81"/>
      <c r="N111" s="76"/>
      <c r="O111" s="83" t="s">
        <v>520</v>
      </c>
      <c r="P111" s="83">
        <v>1</v>
      </c>
      <c r="Q111" s="83" t="s">
        <v>521</v>
      </c>
      <c r="R111" s="83" t="s">
        <v>596</v>
      </c>
      <c r="S111" s="83">
        <v>68077</v>
      </c>
      <c r="T111" s="82" t="str">
        <f>REPLACE(INDEX(GroupVertices[Group],MATCH(Edges[[#This Row],[Vertex 1]],GroupVertices[Vertex],0)),1,1,"")</f>
        <v>9</v>
      </c>
      <c r="U111" s="82" t="str">
        <f>REPLACE(INDEX(GroupVertices[Group],MATCH(Edges[[#This Row],[Vertex 2]],GroupVertices[Vertex],0)),1,1,"")</f>
        <v>9</v>
      </c>
      <c r="V111" s="49">
        <v>0</v>
      </c>
      <c r="W111" s="50">
        <v>0</v>
      </c>
      <c r="X111" s="49">
        <v>0</v>
      </c>
      <c r="Y111" s="50">
        <v>0</v>
      </c>
      <c r="Z111" s="49">
        <v>0</v>
      </c>
      <c r="AA111" s="50">
        <v>0</v>
      </c>
      <c r="AB111" s="49">
        <v>9</v>
      </c>
      <c r="AC111" s="50">
        <v>100</v>
      </c>
      <c r="AD111" s="49">
        <v>9</v>
      </c>
    </row>
    <row r="112" spans="1:30" ht="15">
      <c r="A112" s="68" t="s">
        <v>373</v>
      </c>
      <c r="B112" s="68" t="s">
        <v>372</v>
      </c>
      <c r="C112" s="69" t="s">
        <v>1691</v>
      </c>
      <c r="D112" s="70">
        <v>3</v>
      </c>
      <c r="E112" s="71"/>
      <c r="F112" s="72">
        <v>70</v>
      </c>
      <c r="G112" s="69"/>
      <c r="H112" s="73"/>
      <c r="I112" s="74"/>
      <c r="J112" s="74"/>
      <c r="K112" s="35" t="s">
        <v>65</v>
      </c>
      <c r="L112" s="81">
        <v>112</v>
      </c>
      <c r="M112" s="81"/>
      <c r="N112" s="76"/>
      <c r="O112" s="83" t="s">
        <v>520</v>
      </c>
      <c r="P112" s="83">
        <v>1</v>
      </c>
      <c r="Q112" s="83" t="s">
        <v>521</v>
      </c>
      <c r="R112" s="83" t="s">
        <v>597</v>
      </c>
      <c r="S112" s="83">
        <v>68812</v>
      </c>
      <c r="T112" s="82" t="str">
        <f>REPLACE(INDEX(GroupVertices[Group],MATCH(Edges[[#This Row],[Vertex 1]],GroupVertices[Vertex],0)),1,1,"")</f>
        <v>9</v>
      </c>
      <c r="U112" s="82" t="str">
        <f>REPLACE(INDEX(GroupVertices[Group],MATCH(Edges[[#This Row],[Vertex 2]],GroupVertices[Vertex],0)),1,1,"")</f>
        <v>9</v>
      </c>
      <c r="V112" s="49">
        <v>0</v>
      </c>
      <c r="W112" s="50">
        <v>0</v>
      </c>
      <c r="X112" s="49">
        <v>0</v>
      </c>
      <c r="Y112" s="50">
        <v>0</v>
      </c>
      <c r="Z112" s="49">
        <v>0</v>
      </c>
      <c r="AA112" s="50">
        <v>0</v>
      </c>
      <c r="AB112" s="49">
        <v>8</v>
      </c>
      <c r="AC112" s="50">
        <v>100</v>
      </c>
      <c r="AD112" s="49">
        <v>8</v>
      </c>
    </row>
    <row r="113" spans="1:30" ht="15">
      <c r="A113" s="68" t="s">
        <v>374</v>
      </c>
      <c r="B113" s="68" t="s">
        <v>373</v>
      </c>
      <c r="C113" s="69" t="s">
        <v>1691</v>
      </c>
      <c r="D113" s="70">
        <v>3</v>
      </c>
      <c r="E113" s="71"/>
      <c r="F113" s="72">
        <v>70</v>
      </c>
      <c r="G113" s="69"/>
      <c r="H113" s="73"/>
      <c r="I113" s="74"/>
      <c r="J113" s="74"/>
      <c r="K113" s="35" t="s">
        <v>65</v>
      </c>
      <c r="L113" s="81">
        <v>113</v>
      </c>
      <c r="M113" s="81"/>
      <c r="N113" s="76"/>
      <c r="O113" s="83" t="s">
        <v>520</v>
      </c>
      <c r="P113" s="83">
        <v>1</v>
      </c>
      <c r="Q113" s="83" t="s">
        <v>521</v>
      </c>
      <c r="R113" s="83" t="s">
        <v>598</v>
      </c>
      <c r="S113" s="83">
        <v>69499</v>
      </c>
      <c r="T113" s="82" t="str">
        <f>REPLACE(INDEX(GroupVertices[Group],MATCH(Edges[[#This Row],[Vertex 1]],GroupVertices[Vertex],0)),1,1,"")</f>
        <v>9</v>
      </c>
      <c r="U113" s="82" t="str">
        <f>REPLACE(INDEX(GroupVertices[Group],MATCH(Edges[[#This Row],[Vertex 2]],GroupVertices[Vertex],0)),1,1,"")</f>
        <v>9</v>
      </c>
      <c r="V113" s="49">
        <v>0</v>
      </c>
      <c r="W113" s="50">
        <v>0</v>
      </c>
      <c r="X113" s="49">
        <v>0</v>
      </c>
      <c r="Y113" s="50">
        <v>0</v>
      </c>
      <c r="Z113" s="49">
        <v>0</v>
      </c>
      <c r="AA113" s="50">
        <v>0</v>
      </c>
      <c r="AB113" s="49">
        <v>7</v>
      </c>
      <c r="AC113" s="50">
        <v>100</v>
      </c>
      <c r="AD113" s="49">
        <v>7</v>
      </c>
    </row>
    <row r="114" spans="1:30" ht="15">
      <c r="A114" s="68" t="s">
        <v>375</v>
      </c>
      <c r="B114" s="68" t="s">
        <v>374</v>
      </c>
      <c r="C114" s="69" t="s">
        <v>1691</v>
      </c>
      <c r="D114" s="70">
        <v>3</v>
      </c>
      <c r="E114" s="71"/>
      <c r="F114" s="72">
        <v>70</v>
      </c>
      <c r="G114" s="69"/>
      <c r="H114" s="73"/>
      <c r="I114" s="74"/>
      <c r="J114" s="74"/>
      <c r="K114" s="35" t="s">
        <v>65</v>
      </c>
      <c r="L114" s="81">
        <v>114</v>
      </c>
      <c r="M114" s="81"/>
      <c r="N114" s="76"/>
      <c r="O114" s="83" t="s">
        <v>520</v>
      </c>
      <c r="P114" s="83">
        <v>1</v>
      </c>
      <c r="Q114" s="83" t="s">
        <v>521</v>
      </c>
      <c r="R114" s="83" t="s">
        <v>599</v>
      </c>
      <c r="S114" s="83">
        <v>69780</v>
      </c>
      <c r="T114" s="82" t="str">
        <f>REPLACE(INDEX(GroupVertices[Group],MATCH(Edges[[#This Row],[Vertex 1]],GroupVertices[Vertex],0)),1,1,"")</f>
        <v>9</v>
      </c>
      <c r="U114" s="82" t="str">
        <f>REPLACE(INDEX(GroupVertices[Group],MATCH(Edges[[#This Row],[Vertex 2]],GroupVertices[Vertex],0)),1,1,"")</f>
        <v>9</v>
      </c>
      <c r="V114" s="49">
        <v>0</v>
      </c>
      <c r="W114" s="50">
        <v>0</v>
      </c>
      <c r="X114" s="49">
        <v>0</v>
      </c>
      <c r="Y114" s="50">
        <v>0</v>
      </c>
      <c r="Z114" s="49">
        <v>0</v>
      </c>
      <c r="AA114" s="50">
        <v>0</v>
      </c>
      <c r="AB114" s="49">
        <v>8</v>
      </c>
      <c r="AC114" s="50">
        <v>100</v>
      </c>
      <c r="AD114" s="49">
        <v>8</v>
      </c>
    </row>
    <row r="115" spans="1:30" ht="15">
      <c r="A115" s="68" t="s">
        <v>369</v>
      </c>
      <c r="B115" s="68" t="s">
        <v>375</v>
      </c>
      <c r="C115" s="69" t="s">
        <v>1691</v>
      </c>
      <c r="D115" s="70">
        <v>3</v>
      </c>
      <c r="E115" s="71"/>
      <c r="F115" s="72">
        <v>70</v>
      </c>
      <c r="G115" s="69"/>
      <c r="H115" s="73"/>
      <c r="I115" s="74"/>
      <c r="J115" s="74"/>
      <c r="K115" s="35" t="s">
        <v>65</v>
      </c>
      <c r="L115" s="81">
        <v>115</v>
      </c>
      <c r="M115" s="81"/>
      <c r="N115" s="76"/>
      <c r="O115" s="83" t="s">
        <v>520</v>
      </c>
      <c r="P115" s="83">
        <v>1</v>
      </c>
      <c r="Q115" s="83" t="s">
        <v>521</v>
      </c>
      <c r="R115" s="83" t="s">
        <v>600</v>
      </c>
      <c r="S115" s="83">
        <v>71122</v>
      </c>
      <c r="T115" s="82" t="str">
        <f>REPLACE(INDEX(GroupVertices[Group],MATCH(Edges[[#This Row],[Vertex 1]],GroupVertices[Vertex],0)),1,1,"")</f>
        <v>9</v>
      </c>
      <c r="U115" s="82" t="str">
        <f>REPLACE(INDEX(GroupVertices[Group],MATCH(Edges[[#This Row],[Vertex 2]],GroupVertices[Vertex],0)),1,1,"")</f>
        <v>9</v>
      </c>
      <c r="V115" s="49">
        <v>0</v>
      </c>
      <c r="W115" s="50">
        <v>0</v>
      </c>
      <c r="X115" s="49">
        <v>0</v>
      </c>
      <c r="Y115" s="50">
        <v>0</v>
      </c>
      <c r="Z115" s="49">
        <v>0</v>
      </c>
      <c r="AA115" s="50">
        <v>0</v>
      </c>
      <c r="AB115" s="49">
        <v>19</v>
      </c>
      <c r="AC115" s="50">
        <v>100</v>
      </c>
      <c r="AD115" s="49">
        <v>19</v>
      </c>
    </row>
    <row r="116" spans="1:30" ht="15">
      <c r="A116" s="68" t="s">
        <v>376</v>
      </c>
      <c r="B116" s="68" t="s">
        <v>369</v>
      </c>
      <c r="C116" s="69" t="s">
        <v>1691</v>
      </c>
      <c r="D116" s="70">
        <v>3</v>
      </c>
      <c r="E116" s="71"/>
      <c r="F116" s="72">
        <v>70</v>
      </c>
      <c r="G116" s="69"/>
      <c r="H116" s="73"/>
      <c r="I116" s="74"/>
      <c r="J116" s="74"/>
      <c r="K116" s="35" t="s">
        <v>65</v>
      </c>
      <c r="L116" s="81">
        <v>116</v>
      </c>
      <c r="M116" s="81"/>
      <c r="N116" s="76"/>
      <c r="O116" s="83" t="s">
        <v>520</v>
      </c>
      <c r="P116" s="83">
        <v>1</v>
      </c>
      <c r="Q116" s="83" t="s">
        <v>521</v>
      </c>
      <c r="R116" s="83" t="s">
        <v>601</v>
      </c>
      <c r="S116" s="83">
        <v>71465</v>
      </c>
      <c r="T116" s="82" t="str">
        <f>REPLACE(INDEX(GroupVertices[Group],MATCH(Edges[[#This Row],[Vertex 1]],GroupVertices[Vertex],0)),1,1,"")</f>
        <v>9</v>
      </c>
      <c r="U116" s="82" t="str">
        <f>REPLACE(INDEX(GroupVertices[Group],MATCH(Edges[[#This Row],[Vertex 2]],GroupVertices[Vertex],0)),1,1,"")</f>
        <v>9</v>
      </c>
      <c r="V116" s="49">
        <v>0</v>
      </c>
      <c r="W116" s="50">
        <v>0</v>
      </c>
      <c r="X116" s="49">
        <v>1</v>
      </c>
      <c r="Y116" s="50">
        <v>12.5</v>
      </c>
      <c r="Z116" s="49">
        <v>0</v>
      </c>
      <c r="AA116" s="50">
        <v>0</v>
      </c>
      <c r="AB116" s="49">
        <v>7</v>
      </c>
      <c r="AC116" s="50">
        <v>87.5</v>
      </c>
      <c r="AD116" s="49">
        <v>8</v>
      </c>
    </row>
    <row r="117" spans="1:30" ht="15">
      <c r="A117" s="68" t="s">
        <v>328</v>
      </c>
      <c r="B117" s="68" t="s">
        <v>376</v>
      </c>
      <c r="C117" s="69" t="s">
        <v>1691</v>
      </c>
      <c r="D117" s="70">
        <v>3</v>
      </c>
      <c r="E117" s="71"/>
      <c r="F117" s="72">
        <v>70</v>
      </c>
      <c r="G117" s="69"/>
      <c r="H117" s="73"/>
      <c r="I117" s="74"/>
      <c r="J117" s="74"/>
      <c r="K117" s="35" t="s">
        <v>65</v>
      </c>
      <c r="L117" s="81">
        <v>117</v>
      </c>
      <c r="M117" s="81"/>
      <c r="N117" s="76"/>
      <c r="O117" s="83" t="s">
        <v>520</v>
      </c>
      <c r="P117" s="83">
        <v>1</v>
      </c>
      <c r="Q117" s="83" t="s">
        <v>521</v>
      </c>
      <c r="R117" s="83" t="s">
        <v>602</v>
      </c>
      <c r="S117" s="83">
        <v>71776</v>
      </c>
      <c r="T117" s="82" t="str">
        <f>REPLACE(INDEX(GroupVertices[Group],MATCH(Edges[[#This Row],[Vertex 1]],GroupVertices[Vertex],0)),1,1,"")</f>
        <v>1</v>
      </c>
      <c r="U117" s="82" t="str">
        <f>REPLACE(INDEX(GroupVertices[Group],MATCH(Edges[[#This Row],[Vertex 2]],GroupVertices[Vertex],0)),1,1,"")</f>
        <v>9</v>
      </c>
      <c r="V117" s="49">
        <v>0</v>
      </c>
      <c r="W117" s="50">
        <v>0</v>
      </c>
      <c r="X117" s="49">
        <v>1</v>
      </c>
      <c r="Y117" s="50">
        <v>7.142857142857143</v>
      </c>
      <c r="Z117" s="49">
        <v>0</v>
      </c>
      <c r="AA117" s="50">
        <v>0</v>
      </c>
      <c r="AB117" s="49">
        <v>13</v>
      </c>
      <c r="AC117" s="50">
        <v>92.85714285714286</v>
      </c>
      <c r="AD117" s="49">
        <v>14</v>
      </c>
    </row>
    <row r="118" spans="1:30" ht="15">
      <c r="A118" s="68" t="s">
        <v>377</v>
      </c>
      <c r="B118" s="68" t="s">
        <v>328</v>
      </c>
      <c r="C118" s="69" t="s">
        <v>1691</v>
      </c>
      <c r="D118" s="70">
        <v>3</v>
      </c>
      <c r="E118" s="71"/>
      <c r="F118" s="72">
        <v>70</v>
      </c>
      <c r="G118" s="69"/>
      <c r="H118" s="73"/>
      <c r="I118" s="74"/>
      <c r="J118" s="74"/>
      <c r="K118" s="35" t="s">
        <v>65</v>
      </c>
      <c r="L118" s="81">
        <v>118</v>
      </c>
      <c r="M118" s="81"/>
      <c r="N118" s="76"/>
      <c r="O118" s="83" t="s">
        <v>520</v>
      </c>
      <c r="P118" s="83">
        <v>1</v>
      </c>
      <c r="Q118" s="83" t="s">
        <v>521</v>
      </c>
      <c r="R118" s="83" t="s">
        <v>603</v>
      </c>
      <c r="S118" s="83">
        <v>72165</v>
      </c>
      <c r="T118" s="82" t="str">
        <f>REPLACE(INDEX(GroupVertices[Group],MATCH(Edges[[#This Row],[Vertex 1]],GroupVertices[Vertex],0)),1,1,"")</f>
        <v>1</v>
      </c>
      <c r="U118" s="82" t="str">
        <f>REPLACE(INDEX(GroupVertices[Group],MATCH(Edges[[#This Row],[Vertex 2]],GroupVertices[Vertex],0)),1,1,"")</f>
        <v>1</v>
      </c>
      <c r="V118" s="49">
        <v>0</v>
      </c>
      <c r="W118" s="50">
        <v>0</v>
      </c>
      <c r="X118" s="49">
        <v>1</v>
      </c>
      <c r="Y118" s="50">
        <v>12.5</v>
      </c>
      <c r="Z118" s="49">
        <v>0</v>
      </c>
      <c r="AA118" s="50">
        <v>0</v>
      </c>
      <c r="AB118" s="49">
        <v>7</v>
      </c>
      <c r="AC118" s="50">
        <v>87.5</v>
      </c>
      <c r="AD118" s="49">
        <v>8</v>
      </c>
    </row>
    <row r="119" spans="1:30" ht="15">
      <c r="A119" s="68" t="s">
        <v>377</v>
      </c>
      <c r="B119" s="68" t="s">
        <v>377</v>
      </c>
      <c r="C119" s="69" t="s">
        <v>1691</v>
      </c>
      <c r="D119" s="70">
        <v>3</v>
      </c>
      <c r="E119" s="71"/>
      <c r="F119" s="72">
        <v>70</v>
      </c>
      <c r="G119" s="69"/>
      <c r="H119" s="73"/>
      <c r="I119" s="74"/>
      <c r="J119" s="74"/>
      <c r="K119" s="35" t="s">
        <v>65</v>
      </c>
      <c r="L119" s="81">
        <v>119</v>
      </c>
      <c r="M119" s="81"/>
      <c r="N119" s="76"/>
      <c r="O119" s="83" t="s">
        <v>520</v>
      </c>
      <c r="P119" s="83">
        <v>1</v>
      </c>
      <c r="Q119" s="83" t="s">
        <v>521</v>
      </c>
      <c r="R119" s="83" t="s">
        <v>604</v>
      </c>
      <c r="S119" s="83">
        <v>7475</v>
      </c>
      <c r="T119" s="82" t="str">
        <f>REPLACE(INDEX(GroupVertices[Group],MATCH(Edges[[#This Row],[Vertex 1]],GroupVertices[Vertex],0)),1,1,"")</f>
        <v>1</v>
      </c>
      <c r="U119" s="82" t="str">
        <f>REPLACE(INDEX(GroupVertices[Group],MATCH(Edges[[#This Row],[Vertex 2]],GroupVertices[Vertex],0)),1,1,"")</f>
        <v>1</v>
      </c>
      <c r="V119" s="49">
        <v>0</v>
      </c>
      <c r="W119" s="50">
        <v>0</v>
      </c>
      <c r="X119" s="49">
        <v>0</v>
      </c>
      <c r="Y119" s="50">
        <v>0</v>
      </c>
      <c r="Z119" s="49">
        <v>0</v>
      </c>
      <c r="AA119" s="50">
        <v>0</v>
      </c>
      <c r="AB119" s="49">
        <v>5</v>
      </c>
      <c r="AC119" s="50">
        <v>100</v>
      </c>
      <c r="AD119" s="49">
        <v>5</v>
      </c>
    </row>
    <row r="120" spans="1:30" ht="15">
      <c r="A120" s="68" t="s">
        <v>378</v>
      </c>
      <c r="B120" s="68" t="s">
        <v>377</v>
      </c>
      <c r="C120" s="69" t="s">
        <v>1691</v>
      </c>
      <c r="D120" s="70">
        <v>3</v>
      </c>
      <c r="E120" s="71"/>
      <c r="F120" s="72">
        <v>70</v>
      </c>
      <c r="G120" s="69"/>
      <c r="H120" s="73"/>
      <c r="I120" s="74"/>
      <c r="J120" s="74"/>
      <c r="K120" s="35" t="s">
        <v>66</v>
      </c>
      <c r="L120" s="81">
        <v>120</v>
      </c>
      <c r="M120" s="81"/>
      <c r="N120" s="76"/>
      <c r="O120" s="83" t="s">
        <v>520</v>
      </c>
      <c r="P120" s="83">
        <v>1</v>
      </c>
      <c r="Q120" s="83" t="s">
        <v>521</v>
      </c>
      <c r="R120" s="83" t="s">
        <v>605</v>
      </c>
      <c r="S120" s="83">
        <v>8292</v>
      </c>
      <c r="T120" s="82" t="str">
        <f>REPLACE(INDEX(GroupVertices[Group],MATCH(Edges[[#This Row],[Vertex 1]],GroupVertices[Vertex],0)),1,1,"")</f>
        <v>4</v>
      </c>
      <c r="U120" s="82" t="str">
        <f>REPLACE(INDEX(GroupVertices[Group],MATCH(Edges[[#This Row],[Vertex 2]],GroupVertices[Vertex],0)),1,1,"")</f>
        <v>1</v>
      </c>
      <c r="V120" s="49">
        <v>0</v>
      </c>
      <c r="W120" s="50">
        <v>0</v>
      </c>
      <c r="X120" s="49">
        <v>1</v>
      </c>
      <c r="Y120" s="50">
        <v>14.285714285714286</v>
      </c>
      <c r="Z120" s="49">
        <v>0</v>
      </c>
      <c r="AA120" s="50">
        <v>0</v>
      </c>
      <c r="AB120" s="49">
        <v>6</v>
      </c>
      <c r="AC120" s="50">
        <v>85.71428571428571</v>
      </c>
      <c r="AD120" s="49">
        <v>7</v>
      </c>
    </row>
    <row r="121" spans="1:30" ht="15">
      <c r="A121" s="68" t="s">
        <v>377</v>
      </c>
      <c r="B121" s="68" t="s">
        <v>378</v>
      </c>
      <c r="C121" s="69" t="s">
        <v>1691</v>
      </c>
      <c r="D121" s="70">
        <v>3</v>
      </c>
      <c r="E121" s="71"/>
      <c r="F121" s="72">
        <v>70</v>
      </c>
      <c r="G121" s="69"/>
      <c r="H121" s="73"/>
      <c r="I121" s="74"/>
      <c r="J121" s="74"/>
      <c r="K121" s="35" t="s">
        <v>66</v>
      </c>
      <c r="L121" s="81">
        <v>121</v>
      </c>
      <c r="M121" s="81"/>
      <c r="N121" s="76"/>
      <c r="O121" s="83" t="s">
        <v>520</v>
      </c>
      <c r="P121" s="83">
        <v>1</v>
      </c>
      <c r="Q121" s="83" t="s">
        <v>521</v>
      </c>
      <c r="R121" s="83" t="s">
        <v>606</v>
      </c>
      <c r="S121" s="83">
        <v>8540</v>
      </c>
      <c r="T121" s="82" t="str">
        <f>REPLACE(INDEX(GroupVertices[Group],MATCH(Edges[[#This Row],[Vertex 1]],GroupVertices[Vertex],0)),1,1,"")</f>
        <v>1</v>
      </c>
      <c r="U121" s="82" t="str">
        <f>REPLACE(INDEX(GroupVertices[Group],MATCH(Edges[[#This Row],[Vertex 2]],GroupVertices[Vertex],0)),1,1,"")</f>
        <v>4</v>
      </c>
      <c r="V121" s="49">
        <v>0</v>
      </c>
      <c r="W121" s="50">
        <v>0</v>
      </c>
      <c r="X121" s="49">
        <v>1</v>
      </c>
      <c r="Y121" s="50">
        <v>16.666666666666668</v>
      </c>
      <c r="Z121" s="49">
        <v>0</v>
      </c>
      <c r="AA121" s="50">
        <v>0</v>
      </c>
      <c r="AB121" s="49">
        <v>5</v>
      </c>
      <c r="AC121" s="50">
        <v>83.33333333333333</v>
      </c>
      <c r="AD121" s="49">
        <v>6</v>
      </c>
    </row>
    <row r="122" spans="1:30" ht="15">
      <c r="A122" s="68" t="s">
        <v>379</v>
      </c>
      <c r="B122" s="68" t="s">
        <v>377</v>
      </c>
      <c r="C122" s="69" t="s">
        <v>1691</v>
      </c>
      <c r="D122" s="70">
        <v>3</v>
      </c>
      <c r="E122" s="71"/>
      <c r="F122" s="72">
        <v>70</v>
      </c>
      <c r="G122" s="69"/>
      <c r="H122" s="73"/>
      <c r="I122" s="74"/>
      <c r="J122" s="74"/>
      <c r="K122" s="35" t="s">
        <v>65</v>
      </c>
      <c r="L122" s="81">
        <v>122</v>
      </c>
      <c r="M122" s="81"/>
      <c r="N122" s="76"/>
      <c r="O122" s="83" t="s">
        <v>520</v>
      </c>
      <c r="P122" s="83">
        <v>1</v>
      </c>
      <c r="Q122" s="83" t="s">
        <v>521</v>
      </c>
      <c r="R122" s="83" t="s">
        <v>607</v>
      </c>
      <c r="S122" s="83">
        <v>9646</v>
      </c>
      <c r="T122" s="82" t="str">
        <f>REPLACE(INDEX(GroupVertices[Group],MATCH(Edges[[#This Row],[Vertex 1]],GroupVertices[Vertex],0)),1,1,"")</f>
        <v>1</v>
      </c>
      <c r="U122" s="82" t="str">
        <f>REPLACE(INDEX(GroupVertices[Group],MATCH(Edges[[#This Row],[Vertex 2]],GroupVertices[Vertex],0)),1,1,"")</f>
        <v>1</v>
      </c>
      <c r="V122" s="49">
        <v>0</v>
      </c>
      <c r="W122" s="50">
        <v>0</v>
      </c>
      <c r="X122" s="49">
        <v>2</v>
      </c>
      <c r="Y122" s="50">
        <v>18.181818181818183</v>
      </c>
      <c r="Z122" s="49">
        <v>0</v>
      </c>
      <c r="AA122" s="50">
        <v>0</v>
      </c>
      <c r="AB122" s="49">
        <v>9</v>
      </c>
      <c r="AC122" s="50">
        <v>81.81818181818181</v>
      </c>
      <c r="AD122" s="49">
        <v>11</v>
      </c>
    </row>
    <row r="123" spans="1:30" ht="15">
      <c r="A123" s="68" t="s">
        <v>380</v>
      </c>
      <c r="B123" s="68" t="s">
        <v>379</v>
      </c>
      <c r="C123" s="69" t="s">
        <v>1691</v>
      </c>
      <c r="D123" s="70">
        <v>3</v>
      </c>
      <c r="E123" s="71"/>
      <c r="F123" s="72">
        <v>70</v>
      </c>
      <c r="G123" s="69"/>
      <c r="H123" s="73"/>
      <c r="I123" s="74"/>
      <c r="J123" s="74"/>
      <c r="K123" s="35" t="s">
        <v>65</v>
      </c>
      <c r="L123" s="81">
        <v>123</v>
      </c>
      <c r="M123" s="81"/>
      <c r="N123" s="76"/>
      <c r="O123" s="83" t="s">
        <v>520</v>
      </c>
      <c r="P123" s="83">
        <v>1</v>
      </c>
      <c r="Q123" s="83" t="s">
        <v>521</v>
      </c>
      <c r="R123" s="83" t="s">
        <v>608</v>
      </c>
      <c r="S123" s="83">
        <v>9920</v>
      </c>
      <c r="T123" s="82" t="str">
        <f>REPLACE(INDEX(GroupVertices[Group],MATCH(Edges[[#This Row],[Vertex 1]],GroupVertices[Vertex],0)),1,1,"")</f>
        <v>1</v>
      </c>
      <c r="U123" s="82" t="str">
        <f>REPLACE(INDEX(GroupVertices[Group],MATCH(Edges[[#This Row],[Vertex 2]],GroupVertices[Vertex],0)),1,1,"")</f>
        <v>1</v>
      </c>
      <c r="V123" s="49">
        <v>0</v>
      </c>
      <c r="W123" s="50">
        <v>0</v>
      </c>
      <c r="X123" s="49">
        <v>2</v>
      </c>
      <c r="Y123" s="50">
        <v>22.22222222222222</v>
      </c>
      <c r="Z123" s="49">
        <v>0</v>
      </c>
      <c r="AA123" s="50">
        <v>0</v>
      </c>
      <c r="AB123" s="49">
        <v>7</v>
      </c>
      <c r="AC123" s="50">
        <v>77.77777777777777</v>
      </c>
      <c r="AD123" s="49">
        <v>9</v>
      </c>
    </row>
    <row r="124" spans="1:30" ht="15">
      <c r="A124" s="68" t="s">
        <v>328</v>
      </c>
      <c r="B124" s="68" t="s">
        <v>380</v>
      </c>
      <c r="C124" s="69" t="s">
        <v>1691</v>
      </c>
      <c r="D124" s="70">
        <v>3</v>
      </c>
      <c r="E124" s="71"/>
      <c r="F124" s="72">
        <v>70</v>
      </c>
      <c r="G124" s="69"/>
      <c r="H124" s="73"/>
      <c r="I124" s="74"/>
      <c r="J124" s="74"/>
      <c r="K124" s="35" t="s">
        <v>65</v>
      </c>
      <c r="L124" s="81">
        <v>124</v>
      </c>
      <c r="M124" s="81"/>
      <c r="N124" s="76"/>
      <c r="O124" s="83" t="s">
        <v>520</v>
      </c>
      <c r="P124" s="83">
        <v>1</v>
      </c>
      <c r="Q124" s="83" t="s">
        <v>521</v>
      </c>
      <c r="R124" s="83" t="s">
        <v>609</v>
      </c>
      <c r="S124" s="83">
        <v>10226</v>
      </c>
      <c r="T124" s="82" t="str">
        <f>REPLACE(INDEX(GroupVertices[Group],MATCH(Edges[[#This Row],[Vertex 1]],GroupVertices[Vertex],0)),1,1,"")</f>
        <v>1</v>
      </c>
      <c r="U124" s="82" t="str">
        <f>REPLACE(INDEX(GroupVertices[Group],MATCH(Edges[[#This Row],[Vertex 2]],GroupVertices[Vertex],0)),1,1,"")</f>
        <v>1</v>
      </c>
      <c r="V124" s="49">
        <v>0</v>
      </c>
      <c r="W124" s="50">
        <v>0</v>
      </c>
      <c r="X124" s="49">
        <v>2</v>
      </c>
      <c r="Y124" s="50">
        <v>13.333333333333334</v>
      </c>
      <c r="Z124" s="49">
        <v>0</v>
      </c>
      <c r="AA124" s="50">
        <v>0</v>
      </c>
      <c r="AB124" s="49">
        <v>13</v>
      </c>
      <c r="AC124" s="50">
        <v>86.66666666666667</v>
      </c>
      <c r="AD124" s="49">
        <v>15</v>
      </c>
    </row>
    <row r="125" spans="1:30" ht="15">
      <c r="A125" s="68" t="s">
        <v>381</v>
      </c>
      <c r="B125" s="68" t="s">
        <v>328</v>
      </c>
      <c r="C125" s="69" t="s">
        <v>1691</v>
      </c>
      <c r="D125" s="70">
        <v>3</v>
      </c>
      <c r="E125" s="71"/>
      <c r="F125" s="72">
        <v>70</v>
      </c>
      <c r="G125" s="69"/>
      <c r="H125" s="73"/>
      <c r="I125" s="74"/>
      <c r="J125" s="74"/>
      <c r="K125" s="35" t="s">
        <v>66</v>
      </c>
      <c r="L125" s="81">
        <v>125</v>
      </c>
      <c r="M125" s="81"/>
      <c r="N125" s="76"/>
      <c r="O125" s="83" t="s">
        <v>520</v>
      </c>
      <c r="P125" s="83">
        <v>1</v>
      </c>
      <c r="Q125" s="83" t="s">
        <v>521</v>
      </c>
      <c r="R125" s="83" t="s">
        <v>598</v>
      </c>
      <c r="S125" s="83">
        <v>10708</v>
      </c>
      <c r="T125" s="82" t="str">
        <f>REPLACE(INDEX(GroupVertices[Group],MATCH(Edges[[#This Row],[Vertex 1]],GroupVertices[Vertex],0)),1,1,"")</f>
        <v>1</v>
      </c>
      <c r="U125" s="82" t="str">
        <f>REPLACE(INDEX(GroupVertices[Group],MATCH(Edges[[#This Row],[Vertex 2]],GroupVertices[Vertex],0)),1,1,"")</f>
        <v>1</v>
      </c>
      <c r="V125" s="49">
        <v>0</v>
      </c>
      <c r="W125" s="50">
        <v>0</v>
      </c>
      <c r="X125" s="49">
        <v>0</v>
      </c>
      <c r="Y125" s="50">
        <v>0</v>
      </c>
      <c r="Z125" s="49">
        <v>0</v>
      </c>
      <c r="AA125" s="50">
        <v>0</v>
      </c>
      <c r="AB125" s="49">
        <v>7</v>
      </c>
      <c r="AC125" s="50">
        <v>100</v>
      </c>
      <c r="AD125" s="49">
        <v>7</v>
      </c>
    </row>
    <row r="126" spans="1:30" ht="15">
      <c r="A126" s="68" t="s">
        <v>381</v>
      </c>
      <c r="B126" s="68" t="s">
        <v>381</v>
      </c>
      <c r="C126" s="69" t="s">
        <v>1692</v>
      </c>
      <c r="D126" s="70">
        <v>10</v>
      </c>
      <c r="E126" s="71"/>
      <c r="F126" s="72">
        <v>40</v>
      </c>
      <c r="G126" s="69"/>
      <c r="H126" s="73"/>
      <c r="I126" s="74"/>
      <c r="J126" s="74"/>
      <c r="K126" s="35" t="s">
        <v>65</v>
      </c>
      <c r="L126" s="81">
        <v>126</v>
      </c>
      <c r="M126" s="81"/>
      <c r="N126" s="76"/>
      <c r="O126" s="83" t="s">
        <v>520</v>
      </c>
      <c r="P126" s="83">
        <v>14</v>
      </c>
      <c r="Q126" s="83" t="s">
        <v>521</v>
      </c>
      <c r="R126" s="83" t="s">
        <v>610</v>
      </c>
      <c r="S126" s="83">
        <v>12673</v>
      </c>
      <c r="T126" s="82" t="str">
        <f>REPLACE(INDEX(GroupVertices[Group],MATCH(Edges[[#This Row],[Vertex 1]],GroupVertices[Vertex],0)),1,1,"")</f>
        <v>1</v>
      </c>
      <c r="U126" s="82" t="str">
        <f>REPLACE(INDEX(GroupVertices[Group],MATCH(Edges[[#This Row],[Vertex 2]],GroupVertices[Vertex],0)),1,1,"")</f>
        <v>1</v>
      </c>
      <c r="V126" s="49">
        <v>0</v>
      </c>
      <c r="W126" s="50">
        <v>0</v>
      </c>
      <c r="X126" s="49">
        <v>0</v>
      </c>
      <c r="Y126" s="50">
        <v>0</v>
      </c>
      <c r="Z126" s="49">
        <v>0</v>
      </c>
      <c r="AA126" s="50">
        <v>0</v>
      </c>
      <c r="AB126" s="49">
        <v>4</v>
      </c>
      <c r="AC126" s="50">
        <v>100</v>
      </c>
      <c r="AD126" s="49">
        <v>4</v>
      </c>
    </row>
    <row r="127" spans="1:30" ht="15">
      <c r="A127" s="68" t="s">
        <v>328</v>
      </c>
      <c r="B127" s="68" t="s">
        <v>381</v>
      </c>
      <c r="C127" s="69" t="s">
        <v>1691</v>
      </c>
      <c r="D127" s="70">
        <v>3</v>
      </c>
      <c r="E127" s="71"/>
      <c r="F127" s="72">
        <v>70</v>
      </c>
      <c r="G127" s="69"/>
      <c r="H127" s="73"/>
      <c r="I127" s="74"/>
      <c r="J127" s="74"/>
      <c r="K127" s="35" t="s">
        <v>66</v>
      </c>
      <c r="L127" s="81">
        <v>127</v>
      </c>
      <c r="M127" s="81"/>
      <c r="N127" s="76"/>
      <c r="O127" s="83" t="s">
        <v>520</v>
      </c>
      <c r="P127" s="83">
        <v>1</v>
      </c>
      <c r="Q127" s="83" t="s">
        <v>521</v>
      </c>
      <c r="R127" s="83" t="s">
        <v>611</v>
      </c>
      <c r="S127" s="83">
        <v>12975</v>
      </c>
      <c r="T127" s="82" t="str">
        <f>REPLACE(INDEX(GroupVertices[Group],MATCH(Edges[[#This Row],[Vertex 1]],GroupVertices[Vertex],0)),1,1,"")</f>
        <v>1</v>
      </c>
      <c r="U127" s="82" t="str">
        <f>REPLACE(INDEX(GroupVertices[Group],MATCH(Edges[[#This Row],[Vertex 2]],GroupVertices[Vertex],0)),1,1,"")</f>
        <v>1</v>
      </c>
      <c r="V127" s="49">
        <v>0</v>
      </c>
      <c r="W127" s="50">
        <v>0</v>
      </c>
      <c r="X127" s="49">
        <v>0</v>
      </c>
      <c r="Y127" s="50">
        <v>0</v>
      </c>
      <c r="Z127" s="49">
        <v>0</v>
      </c>
      <c r="AA127" s="50">
        <v>0</v>
      </c>
      <c r="AB127" s="49">
        <v>12</v>
      </c>
      <c r="AC127" s="50">
        <v>100</v>
      </c>
      <c r="AD127" s="49">
        <v>12</v>
      </c>
    </row>
    <row r="128" spans="1:30" ht="15">
      <c r="A128" s="68" t="s">
        <v>382</v>
      </c>
      <c r="B128" s="68" t="s">
        <v>328</v>
      </c>
      <c r="C128" s="69" t="s">
        <v>1691</v>
      </c>
      <c r="D128" s="70">
        <v>3</v>
      </c>
      <c r="E128" s="71"/>
      <c r="F128" s="72">
        <v>70</v>
      </c>
      <c r="G128" s="69"/>
      <c r="H128" s="73"/>
      <c r="I128" s="74"/>
      <c r="J128" s="74"/>
      <c r="K128" s="35" t="s">
        <v>65</v>
      </c>
      <c r="L128" s="81">
        <v>128</v>
      </c>
      <c r="M128" s="81"/>
      <c r="N128" s="76"/>
      <c r="O128" s="83" t="s">
        <v>520</v>
      </c>
      <c r="P128" s="83">
        <v>1</v>
      </c>
      <c r="Q128" s="83" t="s">
        <v>521</v>
      </c>
      <c r="R128" s="83"/>
      <c r="S128" s="83">
        <v>14670</v>
      </c>
      <c r="T128" s="82" t="str">
        <f>REPLACE(INDEX(GroupVertices[Group],MATCH(Edges[[#This Row],[Vertex 1]],GroupVertices[Vertex],0)),1,1,"")</f>
        <v>4</v>
      </c>
      <c r="U128" s="82" t="str">
        <f>REPLACE(INDEX(GroupVertices[Group],MATCH(Edges[[#This Row],[Vertex 2]],GroupVertices[Vertex],0)),1,1,"")</f>
        <v>1</v>
      </c>
      <c r="V128" s="49"/>
      <c r="W128" s="50"/>
      <c r="X128" s="49"/>
      <c r="Y128" s="50"/>
      <c r="Z128" s="49"/>
      <c r="AA128" s="50"/>
      <c r="AB128" s="49"/>
      <c r="AC128" s="50"/>
      <c r="AD128" s="49"/>
    </row>
    <row r="129" spans="1:30" ht="15">
      <c r="A129" s="68" t="s">
        <v>383</v>
      </c>
      <c r="B129" s="68" t="s">
        <v>382</v>
      </c>
      <c r="C129" s="69" t="s">
        <v>1691</v>
      </c>
      <c r="D129" s="70">
        <v>3</v>
      </c>
      <c r="E129" s="71"/>
      <c r="F129" s="72">
        <v>70</v>
      </c>
      <c r="G129" s="69"/>
      <c r="H129" s="73"/>
      <c r="I129" s="74"/>
      <c r="J129" s="74"/>
      <c r="K129" s="35" t="s">
        <v>65</v>
      </c>
      <c r="L129" s="81">
        <v>129</v>
      </c>
      <c r="M129" s="81"/>
      <c r="N129" s="76"/>
      <c r="O129" s="83" t="s">
        <v>520</v>
      </c>
      <c r="P129" s="83">
        <v>1</v>
      </c>
      <c r="Q129" s="83" t="s">
        <v>521</v>
      </c>
      <c r="R129" s="83" t="s">
        <v>612</v>
      </c>
      <c r="S129" s="83">
        <v>14773</v>
      </c>
      <c r="T129" s="82" t="str">
        <f>REPLACE(INDEX(GroupVertices[Group],MATCH(Edges[[#This Row],[Vertex 1]],GroupVertices[Vertex],0)),1,1,"")</f>
        <v>4</v>
      </c>
      <c r="U129" s="82" t="str">
        <f>REPLACE(INDEX(GroupVertices[Group],MATCH(Edges[[#This Row],[Vertex 2]],GroupVertices[Vertex],0)),1,1,"")</f>
        <v>4</v>
      </c>
      <c r="V129" s="49">
        <v>0</v>
      </c>
      <c r="W129" s="50">
        <v>0</v>
      </c>
      <c r="X129" s="49">
        <v>0</v>
      </c>
      <c r="Y129" s="50">
        <v>0</v>
      </c>
      <c r="Z129" s="49">
        <v>0</v>
      </c>
      <c r="AA129" s="50">
        <v>0</v>
      </c>
      <c r="AB129" s="49">
        <v>1</v>
      </c>
      <c r="AC129" s="50">
        <v>100</v>
      </c>
      <c r="AD129" s="49">
        <v>1</v>
      </c>
    </row>
    <row r="130" spans="1:30" ht="15">
      <c r="A130" s="68" t="s">
        <v>383</v>
      </c>
      <c r="B130" s="68" t="s">
        <v>383</v>
      </c>
      <c r="C130" s="69" t="s">
        <v>1691</v>
      </c>
      <c r="D130" s="70">
        <v>3</v>
      </c>
      <c r="E130" s="71"/>
      <c r="F130" s="72">
        <v>70</v>
      </c>
      <c r="G130" s="69"/>
      <c r="H130" s="73"/>
      <c r="I130" s="74"/>
      <c r="J130" s="74"/>
      <c r="K130" s="35" t="s">
        <v>65</v>
      </c>
      <c r="L130" s="81">
        <v>130</v>
      </c>
      <c r="M130" s="81"/>
      <c r="N130" s="76"/>
      <c r="O130" s="83" t="s">
        <v>520</v>
      </c>
      <c r="P130" s="83">
        <v>1</v>
      </c>
      <c r="Q130" s="83" t="s">
        <v>521</v>
      </c>
      <c r="R130" s="83" t="s">
        <v>613</v>
      </c>
      <c r="S130" s="83">
        <v>14762</v>
      </c>
      <c r="T130" s="82" t="str">
        <f>REPLACE(INDEX(GroupVertices[Group],MATCH(Edges[[#This Row],[Vertex 1]],GroupVertices[Vertex],0)),1,1,"")</f>
        <v>4</v>
      </c>
      <c r="U130" s="82" t="str">
        <f>REPLACE(INDEX(GroupVertices[Group],MATCH(Edges[[#This Row],[Vertex 2]],GroupVertices[Vertex],0)),1,1,"")</f>
        <v>4</v>
      </c>
      <c r="V130" s="49">
        <v>0</v>
      </c>
      <c r="W130" s="50">
        <v>0</v>
      </c>
      <c r="X130" s="49">
        <v>0</v>
      </c>
      <c r="Y130" s="50">
        <v>0</v>
      </c>
      <c r="Z130" s="49">
        <v>0</v>
      </c>
      <c r="AA130" s="50">
        <v>0</v>
      </c>
      <c r="AB130" s="49">
        <v>2</v>
      </c>
      <c r="AC130" s="50">
        <v>100</v>
      </c>
      <c r="AD130" s="49">
        <v>2</v>
      </c>
    </row>
    <row r="131" spans="1:30" ht="15">
      <c r="A131" s="68" t="s">
        <v>384</v>
      </c>
      <c r="B131" s="68" t="s">
        <v>383</v>
      </c>
      <c r="C131" s="69" t="s">
        <v>1691</v>
      </c>
      <c r="D131" s="70">
        <v>3</v>
      </c>
      <c r="E131" s="71"/>
      <c r="F131" s="72">
        <v>70</v>
      </c>
      <c r="G131" s="69"/>
      <c r="H131" s="73"/>
      <c r="I131" s="74"/>
      <c r="J131" s="74"/>
      <c r="K131" s="35" t="s">
        <v>65</v>
      </c>
      <c r="L131" s="81">
        <v>131</v>
      </c>
      <c r="M131" s="81"/>
      <c r="N131" s="76"/>
      <c r="O131" s="83" t="s">
        <v>520</v>
      </c>
      <c r="P131" s="83">
        <v>1</v>
      </c>
      <c r="Q131" s="83" t="s">
        <v>521</v>
      </c>
      <c r="R131" s="83" t="s">
        <v>598</v>
      </c>
      <c r="S131" s="83">
        <v>16008</v>
      </c>
      <c r="T131" s="82" t="str">
        <f>REPLACE(INDEX(GroupVertices[Group],MATCH(Edges[[#This Row],[Vertex 1]],GroupVertices[Vertex],0)),1,1,"")</f>
        <v>4</v>
      </c>
      <c r="U131" s="82" t="str">
        <f>REPLACE(INDEX(GroupVertices[Group],MATCH(Edges[[#This Row],[Vertex 2]],GroupVertices[Vertex],0)),1,1,"")</f>
        <v>4</v>
      </c>
      <c r="V131" s="49">
        <v>0</v>
      </c>
      <c r="W131" s="50">
        <v>0</v>
      </c>
      <c r="X131" s="49">
        <v>0</v>
      </c>
      <c r="Y131" s="50">
        <v>0</v>
      </c>
      <c r="Z131" s="49">
        <v>0</v>
      </c>
      <c r="AA131" s="50">
        <v>0</v>
      </c>
      <c r="AB131" s="49">
        <v>7</v>
      </c>
      <c r="AC131" s="50">
        <v>100</v>
      </c>
      <c r="AD131" s="49">
        <v>7</v>
      </c>
    </row>
    <row r="132" spans="1:30" ht="15">
      <c r="A132" s="68" t="s">
        <v>385</v>
      </c>
      <c r="B132" s="68" t="s">
        <v>384</v>
      </c>
      <c r="C132" s="69" t="s">
        <v>1691</v>
      </c>
      <c r="D132" s="70">
        <v>3</v>
      </c>
      <c r="E132" s="71"/>
      <c r="F132" s="72">
        <v>70</v>
      </c>
      <c r="G132" s="69"/>
      <c r="H132" s="73"/>
      <c r="I132" s="74"/>
      <c r="J132" s="74"/>
      <c r="K132" s="35" t="s">
        <v>65</v>
      </c>
      <c r="L132" s="81">
        <v>132</v>
      </c>
      <c r="M132" s="81"/>
      <c r="N132" s="76"/>
      <c r="O132" s="83" t="s">
        <v>520</v>
      </c>
      <c r="P132" s="83">
        <v>1</v>
      </c>
      <c r="Q132" s="83" t="s">
        <v>521</v>
      </c>
      <c r="R132" s="83" t="s">
        <v>614</v>
      </c>
      <c r="S132" s="83">
        <v>16028</v>
      </c>
      <c r="T132" s="82" t="str">
        <f>REPLACE(INDEX(GroupVertices[Group],MATCH(Edges[[#This Row],[Vertex 1]],GroupVertices[Vertex],0)),1,1,"")</f>
        <v>4</v>
      </c>
      <c r="U132" s="82" t="str">
        <f>REPLACE(INDEX(GroupVertices[Group],MATCH(Edges[[#This Row],[Vertex 2]],GroupVertices[Vertex],0)),1,1,"")</f>
        <v>4</v>
      </c>
      <c r="V132" s="49">
        <v>0</v>
      </c>
      <c r="W132" s="50">
        <v>0</v>
      </c>
      <c r="X132" s="49">
        <v>0</v>
      </c>
      <c r="Y132" s="50">
        <v>0</v>
      </c>
      <c r="Z132" s="49">
        <v>0</v>
      </c>
      <c r="AA132" s="50">
        <v>0</v>
      </c>
      <c r="AB132" s="49">
        <v>13</v>
      </c>
      <c r="AC132" s="50">
        <v>100</v>
      </c>
      <c r="AD132" s="49">
        <v>13</v>
      </c>
    </row>
    <row r="133" spans="1:30" ht="15">
      <c r="A133" s="68" t="s">
        <v>386</v>
      </c>
      <c r="B133" s="68" t="s">
        <v>385</v>
      </c>
      <c r="C133" s="69" t="s">
        <v>1691</v>
      </c>
      <c r="D133" s="70">
        <v>3</v>
      </c>
      <c r="E133" s="71"/>
      <c r="F133" s="72">
        <v>70</v>
      </c>
      <c r="G133" s="69"/>
      <c r="H133" s="73"/>
      <c r="I133" s="74"/>
      <c r="J133" s="74"/>
      <c r="K133" s="35" t="s">
        <v>65</v>
      </c>
      <c r="L133" s="81">
        <v>133</v>
      </c>
      <c r="M133" s="81"/>
      <c r="N133" s="76"/>
      <c r="O133" s="83" t="s">
        <v>520</v>
      </c>
      <c r="P133" s="83">
        <v>1</v>
      </c>
      <c r="Q133" s="83" t="s">
        <v>521</v>
      </c>
      <c r="R133" s="83"/>
      <c r="S133" s="83">
        <v>17959</v>
      </c>
      <c r="T133" s="82" t="str">
        <f>REPLACE(INDEX(GroupVertices[Group],MATCH(Edges[[#This Row],[Vertex 1]],GroupVertices[Vertex],0)),1,1,"")</f>
        <v>4</v>
      </c>
      <c r="U133" s="82" t="str">
        <f>REPLACE(INDEX(GroupVertices[Group],MATCH(Edges[[#This Row],[Vertex 2]],GroupVertices[Vertex],0)),1,1,"")</f>
        <v>4</v>
      </c>
      <c r="V133" s="49"/>
      <c r="W133" s="50"/>
      <c r="X133" s="49"/>
      <c r="Y133" s="50"/>
      <c r="Z133" s="49"/>
      <c r="AA133" s="50"/>
      <c r="AB133" s="49"/>
      <c r="AC133" s="50"/>
      <c r="AD133" s="49"/>
    </row>
    <row r="134" spans="1:30" ht="15">
      <c r="A134" s="68" t="s">
        <v>378</v>
      </c>
      <c r="B134" s="68" t="s">
        <v>386</v>
      </c>
      <c r="C134" s="69" t="s">
        <v>1691</v>
      </c>
      <c r="D134" s="70">
        <v>3</v>
      </c>
      <c r="E134" s="71"/>
      <c r="F134" s="72">
        <v>70</v>
      </c>
      <c r="G134" s="69"/>
      <c r="H134" s="73"/>
      <c r="I134" s="74"/>
      <c r="J134" s="74"/>
      <c r="K134" s="35" t="s">
        <v>65</v>
      </c>
      <c r="L134" s="81">
        <v>134</v>
      </c>
      <c r="M134" s="81"/>
      <c r="N134" s="76"/>
      <c r="O134" s="83" t="s">
        <v>520</v>
      </c>
      <c r="P134" s="83">
        <v>1</v>
      </c>
      <c r="Q134" s="83" t="s">
        <v>521</v>
      </c>
      <c r="R134" s="83" t="s">
        <v>615</v>
      </c>
      <c r="S134" s="83">
        <v>16028</v>
      </c>
      <c r="T134" s="82" t="str">
        <f>REPLACE(INDEX(GroupVertices[Group],MATCH(Edges[[#This Row],[Vertex 1]],GroupVertices[Vertex],0)),1,1,"")</f>
        <v>4</v>
      </c>
      <c r="U134" s="82" t="str">
        <f>REPLACE(INDEX(GroupVertices[Group],MATCH(Edges[[#This Row],[Vertex 2]],GroupVertices[Vertex],0)),1,1,"")</f>
        <v>4</v>
      </c>
      <c r="V134" s="49">
        <v>2</v>
      </c>
      <c r="W134" s="50">
        <v>6.666666666666667</v>
      </c>
      <c r="X134" s="49">
        <v>0</v>
      </c>
      <c r="Y134" s="50">
        <v>0</v>
      </c>
      <c r="Z134" s="49">
        <v>0</v>
      </c>
      <c r="AA134" s="50">
        <v>0</v>
      </c>
      <c r="AB134" s="49">
        <v>28</v>
      </c>
      <c r="AC134" s="50">
        <v>93.33333333333333</v>
      </c>
      <c r="AD134" s="49">
        <v>30</v>
      </c>
    </row>
    <row r="135" spans="1:30" ht="15">
      <c r="A135" s="68" t="s">
        <v>387</v>
      </c>
      <c r="B135" s="68" t="s">
        <v>378</v>
      </c>
      <c r="C135" s="69" t="s">
        <v>1691</v>
      </c>
      <c r="D135" s="70">
        <v>3</v>
      </c>
      <c r="E135" s="71"/>
      <c r="F135" s="72">
        <v>70</v>
      </c>
      <c r="G135" s="69"/>
      <c r="H135" s="73"/>
      <c r="I135" s="74"/>
      <c r="J135" s="74"/>
      <c r="K135" s="35" t="s">
        <v>65</v>
      </c>
      <c r="L135" s="81">
        <v>135</v>
      </c>
      <c r="M135" s="81"/>
      <c r="N135" s="76"/>
      <c r="O135" s="83" t="s">
        <v>520</v>
      </c>
      <c r="P135" s="83">
        <v>1</v>
      </c>
      <c r="Q135" s="83" t="s">
        <v>521</v>
      </c>
      <c r="R135" s="83" t="s">
        <v>613</v>
      </c>
      <c r="S135" s="83">
        <v>16447</v>
      </c>
      <c r="T135" s="82" t="str">
        <f>REPLACE(INDEX(GroupVertices[Group],MATCH(Edges[[#This Row],[Vertex 1]],GroupVertices[Vertex],0)),1,1,"")</f>
        <v>4</v>
      </c>
      <c r="U135" s="82" t="str">
        <f>REPLACE(INDEX(GroupVertices[Group],MATCH(Edges[[#This Row],[Vertex 2]],GroupVertices[Vertex],0)),1,1,"")</f>
        <v>4</v>
      </c>
      <c r="V135" s="49">
        <v>0</v>
      </c>
      <c r="W135" s="50">
        <v>0</v>
      </c>
      <c r="X135" s="49">
        <v>0</v>
      </c>
      <c r="Y135" s="50">
        <v>0</v>
      </c>
      <c r="Z135" s="49">
        <v>0</v>
      </c>
      <c r="AA135" s="50">
        <v>0</v>
      </c>
      <c r="AB135" s="49">
        <v>2</v>
      </c>
      <c r="AC135" s="50">
        <v>100</v>
      </c>
      <c r="AD135" s="49">
        <v>2</v>
      </c>
    </row>
    <row r="136" spans="1:30" ht="15">
      <c r="A136" s="68" t="s">
        <v>388</v>
      </c>
      <c r="B136" s="68" t="s">
        <v>387</v>
      </c>
      <c r="C136" s="69" t="s">
        <v>1691</v>
      </c>
      <c r="D136" s="70">
        <v>3</v>
      </c>
      <c r="E136" s="71"/>
      <c r="F136" s="72">
        <v>70</v>
      </c>
      <c r="G136" s="69"/>
      <c r="H136" s="73"/>
      <c r="I136" s="74"/>
      <c r="J136" s="74"/>
      <c r="K136" s="35" t="s">
        <v>65</v>
      </c>
      <c r="L136" s="81">
        <v>136</v>
      </c>
      <c r="M136" s="81"/>
      <c r="N136" s="76"/>
      <c r="O136" s="83" t="s">
        <v>520</v>
      </c>
      <c r="P136" s="83">
        <v>1</v>
      </c>
      <c r="Q136" s="83" t="s">
        <v>521</v>
      </c>
      <c r="R136" s="83" t="s">
        <v>613</v>
      </c>
      <c r="S136" s="83">
        <v>16727</v>
      </c>
      <c r="T136" s="82" t="str">
        <f>REPLACE(INDEX(GroupVertices[Group],MATCH(Edges[[#This Row],[Vertex 1]],GroupVertices[Vertex],0)),1,1,"")</f>
        <v>4</v>
      </c>
      <c r="U136" s="82" t="str">
        <f>REPLACE(INDEX(GroupVertices[Group],MATCH(Edges[[#This Row],[Vertex 2]],GroupVertices[Vertex],0)),1,1,"")</f>
        <v>4</v>
      </c>
      <c r="V136" s="49">
        <v>0</v>
      </c>
      <c r="W136" s="50">
        <v>0</v>
      </c>
      <c r="X136" s="49">
        <v>0</v>
      </c>
      <c r="Y136" s="50">
        <v>0</v>
      </c>
      <c r="Z136" s="49">
        <v>0</v>
      </c>
      <c r="AA136" s="50">
        <v>0</v>
      </c>
      <c r="AB136" s="49">
        <v>2</v>
      </c>
      <c r="AC136" s="50">
        <v>100</v>
      </c>
      <c r="AD136" s="49">
        <v>2</v>
      </c>
    </row>
    <row r="137" spans="1:30" ht="15">
      <c r="A137" s="68" t="s">
        <v>389</v>
      </c>
      <c r="B137" s="68" t="s">
        <v>388</v>
      </c>
      <c r="C137" s="69" t="s">
        <v>1691</v>
      </c>
      <c r="D137" s="70">
        <v>3</v>
      </c>
      <c r="E137" s="71"/>
      <c r="F137" s="72">
        <v>70</v>
      </c>
      <c r="G137" s="69"/>
      <c r="H137" s="73"/>
      <c r="I137" s="74"/>
      <c r="J137" s="74"/>
      <c r="K137" s="35" t="s">
        <v>65</v>
      </c>
      <c r="L137" s="81">
        <v>137</v>
      </c>
      <c r="M137" s="81"/>
      <c r="N137" s="76"/>
      <c r="O137" s="83" t="s">
        <v>520</v>
      </c>
      <c r="P137" s="83">
        <v>1</v>
      </c>
      <c r="Q137" s="83" t="s">
        <v>521</v>
      </c>
      <c r="R137" s="83" t="s">
        <v>616</v>
      </c>
      <c r="S137" s="83">
        <v>16706</v>
      </c>
      <c r="T137" s="82" t="str">
        <f>REPLACE(INDEX(GroupVertices[Group],MATCH(Edges[[#This Row],[Vertex 1]],GroupVertices[Vertex],0)),1,1,"")</f>
        <v>4</v>
      </c>
      <c r="U137" s="82" t="str">
        <f>REPLACE(INDEX(GroupVertices[Group],MATCH(Edges[[#This Row],[Vertex 2]],GroupVertices[Vertex],0)),1,1,"")</f>
        <v>4</v>
      </c>
      <c r="V137" s="49">
        <v>0</v>
      </c>
      <c r="W137" s="50">
        <v>0</v>
      </c>
      <c r="X137" s="49">
        <v>2</v>
      </c>
      <c r="Y137" s="50">
        <v>12.5</v>
      </c>
      <c r="Z137" s="49">
        <v>0</v>
      </c>
      <c r="AA137" s="50">
        <v>0</v>
      </c>
      <c r="AB137" s="49">
        <v>14</v>
      </c>
      <c r="AC137" s="50">
        <v>87.5</v>
      </c>
      <c r="AD137" s="49">
        <v>16</v>
      </c>
    </row>
    <row r="138" spans="1:30" ht="15">
      <c r="A138" s="68" t="s">
        <v>390</v>
      </c>
      <c r="B138" s="68" t="s">
        <v>389</v>
      </c>
      <c r="C138" s="69" t="s">
        <v>1691</v>
      </c>
      <c r="D138" s="70">
        <v>3</v>
      </c>
      <c r="E138" s="71"/>
      <c r="F138" s="72">
        <v>70</v>
      </c>
      <c r="G138" s="69"/>
      <c r="H138" s="73"/>
      <c r="I138" s="74"/>
      <c r="J138" s="74"/>
      <c r="K138" s="35" t="s">
        <v>65</v>
      </c>
      <c r="L138" s="81">
        <v>138</v>
      </c>
      <c r="M138" s="81"/>
      <c r="N138" s="76"/>
      <c r="O138" s="83" t="s">
        <v>520</v>
      </c>
      <c r="P138" s="83">
        <v>1</v>
      </c>
      <c r="Q138" s="83" t="s">
        <v>521</v>
      </c>
      <c r="R138" s="83" t="s">
        <v>617</v>
      </c>
      <c r="S138" s="83">
        <v>16964</v>
      </c>
      <c r="T138" s="82" t="str">
        <f>REPLACE(INDEX(GroupVertices[Group],MATCH(Edges[[#This Row],[Vertex 1]],GroupVertices[Vertex],0)),1,1,"")</f>
        <v>4</v>
      </c>
      <c r="U138" s="82" t="str">
        <f>REPLACE(INDEX(GroupVertices[Group],MATCH(Edges[[#This Row],[Vertex 2]],GroupVertices[Vertex],0)),1,1,"")</f>
        <v>4</v>
      </c>
      <c r="V138" s="49">
        <v>0</v>
      </c>
      <c r="W138" s="50">
        <v>0</v>
      </c>
      <c r="X138" s="49">
        <v>0</v>
      </c>
      <c r="Y138" s="50">
        <v>0</v>
      </c>
      <c r="Z138" s="49">
        <v>0</v>
      </c>
      <c r="AA138" s="50">
        <v>0</v>
      </c>
      <c r="AB138" s="49">
        <v>5</v>
      </c>
      <c r="AC138" s="50">
        <v>100</v>
      </c>
      <c r="AD138" s="49">
        <v>5</v>
      </c>
    </row>
    <row r="139" spans="1:30" ht="15">
      <c r="A139" s="68" t="s">
        <v>378</v>
      </c>
      <c r="B139" s="68" t="s">
        <v>390</v>
      </c>
      <c r="C139" s="69" t="s">
        <v>1691</v>
      </c>
      <c r="D139" s="70">
        <v>3</v>
      </c>
      <c r="E139" s="71"/>
      <c r="F139" s="72">
        <v>70</v>
      </c>
      <c r="G139" s="69"/>
      <c r="H139" s="73"/>
      <c r="I139" s="74"/>
      <c r="J139" s="74"/>
      <c r="K139" s="35" t="s">
        <v>65</v>
      </c>
      <c r="L139" s="81">
        <v>139</v>
      </c>
      <c r="M139" s="81"/>
      <c r="N139" s="76"/>
      <c r="O139" s="83" t="s">
        <v>520</v>
      </c>
      <c r="P139" s="83">
        <v>1</v>
      </c>
      <c r="Q139" s="83" t="s">
        <v>521</v>
      </c>
      <c r="R139" s="83" t="s">
        <v>618</v>
      </c>
      <c r="S139" s="83">
        <v>16706</v>
      </c>
      <c r="T139" s="82" t="str">
        <f>REPLACE(INDEX(GroupVertices[Group],MATCH(Edges[[#This Row],[Vertex 1]],GroupVertices[Vertex],0)),1,1,"")</f>
        <v>4</v>
      </c>
      <c r="U139" s="82" t="str">
        <f>REPLACE(INDEX(GroupVertices[Group],MATCH(Edges[[#This Row],[Vertex 2]],GroupVertices[Vertex],0)),1,1,"")</f>
        <v>4</v>
      </c>
      <c r="V139" s="49">
        <v>0</v>
      </c>
      <c r="W139" s="50">
        <v>0</v>
      </c>
      <c r="X139" s="49">
        <v>0</v>
      </c>
      <c r="Y139" s="50">
        <v>0</v>
      </c>
      <c r="Z139" s="49">
        <v>0</v>
      </c>
      <c r="AA139" s="50">
        <v>0</v>
      </c>
      <c r="AB139" s="49">
        <v>26</v>
      </c>
      <c r="AC139" s="50">
        <v>100</v>
      </c>
      <c r="AD139" s="49">
        <v>26</v>
      </c>
    </row>
    <row r="140" spans="1:30" ht="15">
      <c r="A140" s="68" t="s">
        <v>391</v>
      </c>
      <c r="B140" s="68" t="s">
        <v>378</v>
      </c>
      <c r="C140" s="69" t="s">
        <v>1691</v>
      </c>
      <c r="D140" s="70">
        <v>3</v>
      </c>
      <c r="E140" s="71"/>
      <c r="F140" s="72">
        <v>70</v>
      </c>
      <c r="G140" s="69"/>
      <c r="H140" s="73"/>
      <c r="I140" s="74"/>
      <c r="J140" s="74"/>
      <c r="K140" s="35" t="s">
        <v>65</v>
      </c>
      <c r="L140" s="81">
        <v>140</v>
      </c>
      <c r="M140" s="81"/>
      <c r="N140" s="76"/>
      <c r="O140" s="83" t="s">
        <v>520</v>
      </c>
      <c r="P140" s="83">
        <v>1</v>
      </c>
      <c r="Q140" s="83" t="s">
        <v>521</v>
      </c>
      <c r="R140" s="83" t="s">
        <v>619</v>
      </c>
      <c r="S140" s="83">
        <v>17018</v>
      </c>
      <c r="T140" s="82" t="str">
        <f>REPLACE(INDEX(GroupVertices[Group],MATCH(Edges[[#This Row],[Vertex 1]],GroupVertices[Vertex],0)),1,1,"")</f>
        <v>4</v>
      </c>
      <c r="U140" s="82" t="str">
        <f>REPLACE(INDEX(GroupVertices[Group],MATCH(Edges[[#This Row],[Vertex 2]],GroupVertices[Vertex],0)),1,1,"")</f>
        <v>4</v>
      </c>
      <c r="V140" s="49">
        <v>0</v>
      </c>
      <c r="W140" s="50">
        <v>0</v>
      </c>
      <c r="X140" s="49">
        <v>0</v>
      </c>
      <c r="Y140" s="50">
        <v>0</v>
      </c>
      <c r="Z140" s="49">
        <v>0</v>
      </c>
      <c r="AA140" s="50">
        <v>0</v>
      </c>
      <c r="AB140" s="49">
        <v>5</v>
      </c>
      <c r="AC140" s="50">
        <v>100</v>
      </c>
      <c r="AD140" s="49">
        <v>5</v>
      </c>
    </row>
    <row r="141" spans="1:30" ht="15">
      <c r="A141" s="68" t="s">
        <v>388</v>
      </c>
      <c r="B141" s="68" t="s">
        <v>391</v>
      </c>
      <c r="C141" s="69" t="s">
        <v>1691</v>
      </c>
      <c r="D141" s="70">
        <v>3</v>
      </c>
      <c r="E141" s="71"/>
      <c r="F141" s="72">
        <v>70</v>
      </c>
      <c r="G141" s="69"/>
      <c r="H141" s="73"/>
      <c r="I141" s="74"/>
      <c r="J141" s="74"/>
      <c r="K141" s="35" t="s">
        <v>65</v>
      </c>
      <c r="L141" s="81">
        <v>141</v>
      </c>
      <c r="M141" s="81"/>
      <c r="N141" s="76"/>
      <c r="O141" s="83" t="s">
        <v>520</v>
      </c>
      <c r="P141" s="83">
        <v>1</v>
      </c>
      <c r="Q141" s="83" t="s">
        <v>521</v>
      </c>
      <c r="R141" s="83"/>
      <c r="S141" s="83">
        <v>17494</v>
      </c>
      <c r="T141" s="82" t="str">
        <f>REPLACE(INDEX(GroupVertices[Group],MATCH(Edges[[#This Row],[Vertex 1]],GroupVertices[Vertex],0)),1,1,"")</f>
        <v>4</v>
      </c>
      <c r="U141" s="82" t="str">
        <f>REPLACE(INDEX(GroupVertices[Group],MATCH(Edges[[#This Row],[Vertex 2]],GroupVertices[Vertex],0)),1,1,"")</f>
        <v>4</v>
      </c>
      <c r="V141" s="49"/>
      <c r="W141" s="50"/>
      <c r="X141" s="49"/>
      <c r="Y141" s="50"/>
      <c r="Z141" s="49"/>
      <c r="AA141" s="50"/>
      <c r="AB141" s="49"/>
      <c r="AC141" s="50"/>
      <c r="AD141" s="49"/>
    </row>
    <row r="142" spans="1:30" ht="15">
      <c r="A142" s="68" t="s">
        <v>388</v>
      </c>
      <c r="B142" s="68" t="s">
        <v>388</v>
      </c>
      <c r="C142" s="69" t="s">
        <v>1691</v>
      </c>
      <c r="D142" s="70">
        <v>3</v>
      </c>
      <c r="E142" s="71"/>
      <c r="F142" s="72">
        <v>70</v>
      </c>
      <c r="G142" s="69"/>
      <c r="H142" s="73"/>
      <c r="I142" s="74"/>
      <c r="J142" s="74"/>
      <c r="K142" s="35" t="s">
        <v>65</v>
      </c>
      <c r="L142" s="81">
        <v>142</v>
      </c>
      <c r="M142" s="81"/>
      <c r="N142" s="76"/>
      <c r="O142" s="83" t="s">
        <v>520</v>
      </c>
      <c r="P142" s="83">
        <v>1</v>
      </c>
      <c r="Q142" s="83" t="s">
        <v>521</v>
      </c>
      <c r="R142" s="83"/>
      <c r="S142" s="83">
        <v>17521</v>
      </c>
      <c r="T142" s="82" t="str">
        <f>REPLACE(INDEX(GroupVertices[Group],MATCH(Edges[[#This Row],[Vertex 1]],GroupVertices[Vertex],0)),1,1,"")</f>
        <v>4</v>
      </c>
      <c r="U142" s="82" t="str">
        <f>REPLACE(INDEX(GroupVertices[Group],MATCH(Edges[[#This Row],[Vertex 2]],GroupVertices[Vertex],0)),1,1,"")</f>
        <v>4</v>
      </c>
      <c r="V142" s="49"/>
      <c r="W142" s="50"/>
      <c r="X142" s="49"/>
      <c r="Y142" s="50"/>
      <c r="Z142" s="49"/>
      <c r="AA142" s="50"/>
      <c r="AB142" s="49"/>
      <c r="AC142" s="50"/>
      <c r="AD142" s="49"/>
    </row>
    <row r="143" spans="1:30" ht="15">
      <c r="A143" s="68" t="s">
        <v>361</v>
      </c>
      <c r="B143" s="68" t="s">
        <v>388</v>
      </c>
      <c r="C143" s="69" t="s">
        <v>1691</v>
      </c>
      <c r="D143" s="70">
        <v>3</v>
      </c>
      <c r="E143" s="71"/>
      <c r="F143" s="72">
        <v>70</v>
      </c>
      <c r="G143" s="69"/>
      <c r="H143" s="73"/>
      <c r="I143" s="74"/>
      <c r="J143" s="74"/>
      <c r="K143" s="35" t="s">
        <v>65</v>
      </c>
      <c r="L143" s="81">
        <v>143</v>
      </c>
      <c r="M143" s="81"/>
      <c r="N143" s="76"/>
      <c r="O143" s="83" t="s">
        <v>520</v>
      </c>
      <c r="P143" s="83">
        <v>1</v>
      </c>
      <c r="Q143" s="83" t="s">
        <v>521</v>
      </c>
      <c r="R143" s="83" t="s">
        <v>620</v>
      </c>
      <c r="S143" s="83">
        <v>17930</v>
      </c>
      <c r="T143" s="82" t="str">
        <f>REPLACE(INDEX(GroupVertices[Group],MATCH(Edges[[#This Row],[Vertex 1]],GroupVertices[Vertex],0)),1,1,"")</f>
        <v>4</v>
      </c>
      <c r="U143" s="82" t="str">
        <f>REPLACE(INDEX(GroupVertices[Group],MATCH(Edges[[#This Row],[Vertex 2]],GroupVertices[Vertex],0)),1,1,"")</f>
        <v>4</v>
      </c>
      <c r="V143" s="49">
        <v>0</v>
      </c>
      <c r="W143" s="50">
        <v>0</v>
      </c>
      <c r="X143" s="49">
        <v>0</v>
      </c>
      <c r="Y143" s="50">
        <v>0</v>
      </c>
      <c r="Z143" s="49">
        <v>0</v>
      </c>
      <c r="AA143" s="50">
        <v>0</v>
      </c>
      <c r="AB143" s="49">
        <v>3</v>
      </c>
      <c r="AC143" s="50">
        <v>100</v>
      </c>
      <c r="AD143" s="49">
        <v>3</v>
      </c>
    </row>
    <row r="144" spans="1:30" ht="15">
      <c r="A144" s="68" t="s">
        <v>361</v>
      </c>
      <c r="B144" s="68" t="s">
        <v>361</v>
      </c>
      <c r="C144" s="69" t="s">
        <v>1691</v>
      </c>
      <c r="D144" s="70">
        <v>3</v>
      </c>
      <c r="E144" s="71"/>
      <c r="F144" s="72">
        <v>70</v>
      </c>
      <c r="G144" s="69"/>
      <c r="H144" s="73"/>
      <c r="I144" s="74"/>
      <c r="J144" s="74"/>
      <c r="K144" s="35" t="s">
        <v>65</v>
      </c>
      <c r="L144" s="81">
        <v>144</v>
      </c>
      <c r="M144" s="81"/>
      <c r="N144" s="76"/>
      <c r="O144" s="83" t="s">
        <v>520</v>
      </c>
      <c r="P144" s="83">
        <v>1</v>
      </c>
      <c r="Q144" s="83" t="s">
        <v>521</v>
      </c>
      <c r="R144" s="83" t="s">
        <v>621</v>
      </c>
      <c r="S144" s="83">
        <v>18033</v>
      </c>
      <c r="T144" s="82" t="str">
        <f>REPLACE(INDEX(GroupVertices[Group],MATCH(Edges[[#This Row],[Vertex 1]],GroupVertices[Vertex],0)),1,1,"")</f>
        <v>4</v>
      </c>
      <c r="U144" s="82" t="str">
        <f>REPLACE(INDEX(GroupVertices[Group],MATCH(Edges[[#This Row],[Vertex 2]],GroupVertices[Vertex],0)),1,1,"")</f>
        <v>4</v>
      </c>
      <c r="V144" s="49">
        <v>0</v>
      </c>
      <c r="W144" s="50">
        <v>0</v>
      </c>
      <c r="X144" s="49">
        <v>0</v>
      </c>
      <c r="Y144" s="50">
        <v>0</v>
      </c>
      <c r="Z144" s="49">
        <v>0</v>
      </c>
      <c r="AA144" s="50">
        <v>0</v>
      </c>
      <c r="AB144" s="49">
        <v>5</v>
      </c>
      <c r="AC144" s="50">
        <v>100</v>
      </c>
      <c r="AD144" s="49">
        <v>5</v>
      </c>
    </row>
    <row r="145" spans="1:30" ht="15">
      <c r="A145" s="68" t="s">
        <v>392</v>
      </c>
      <c r="B145" s="68" t="s">
        <v>361</v>
      </c>
      <c r="C145" s="69" t="s">
        <v>1691</v>
      </c>
      <c r="D145" s="70">
        <v>3</v>
      </c>
      <c r="E145" s="71"/>
      <c r="F145" s="72">
        <v>70</v>
      </c>
      <c r="G145" s="69"/>
      <c r="H145" s="73"/>
      <c r="I145" s="74"/>
      <c r="J145" s="74"/>
      <c r="K145" s="35" t="s">
        <v>65</v>
      </c>
      <c r="L145" s="81">
        <v>145</v>
      </c>
      <c r="M145" s="81"/>
      <c r="N145" s="76"/>
      <c r="O145" s="83" t="s">
        <v>520</v>
      </c>
      <c r="P145" s="83">
        <v>1</v>
      </c>
      <c r="Q145" s="83" t="s">
        <v>521</v>
      </c>
      <c r="R145" s="83"/>
      <c r="S145" s="83">
        <v>18193</v>
      </c>
      <c r="T145" s="82" t="str">
        <f>REPLACE(INDEX(GroupVertices[Group],MATCH(Edges[[#This Row],[Vertex 1]],GroupVertices[Vertex],0)),1,1,"")</f>
        <v>4</v>
      </c>
      <c r="U145" s="82" t="str">
        <f>REPLACE(INDEX(GroupVertices[Group],MATCH(Edges[[#This Row],[Vertex 2]],GroupVertices[Vertex],0)),1,1,"")</f>
        <v>4</v>
      </c>
      <c r="V145" s="49"/>
      <c r="W145" s="50"/>
      <c r="X145" s="49"/>
      <c r="Y145" s="50"/>
      <c r="Z145" s="49"/>
      <c r="AA145" s="50"/>
      <c r="AB145" s="49"/>
      <c r="AC145" s="50"/>
      <c r="AD145" s="49"/>
    </row>
    <row r="146" spans="1:30" ht="15">
      <c r="A146" s="68" t="s">
        <v>393</v>
      </c>
      <c r="B146" s="68" t="s">
        <v>392</v>
      </c>
      <c r="C146" s="69" t="s">
        <v>1691</v>
      </c>
      <c r="D146" s="70">
        <v>3</v>
      </c>
      <c r="E146" s="71"/>
      <c r="F146" s="72">
        <v>70</v>
      </c>
      <c r="G146" s="69"/>
      <c r="H146" s="73"/>
      <c r="I146" s="74"/>
      <c r="J146" s="74"/>
      <c r="K146" s="35" t="s">
        <v>65</v>
      </c>
      <c r="L146" s="81">
        <v>146</v>
      </c>
      <c r="M146" s="81"/>
      <c r="N146" s="76"/>
      <c r="O146" s="83" t="s">
        <v>520</v>
      </c>
      <c r="P146" s="83">
        <v>1</v>
      </c>
      <c r="Q146" s="83" t="s">
        <v>521</v>
      </c>
      <c r="R146" s="83"/>
      <c r="S146" s="83">
        <v>18248</v>
      </c>
      <c r="T146" s="82" t="str">
        <f>REPLACE(INDEX(GroupVertices[Group],MATCH(Edges[[#This Row],[Vertex 1]],GroupVertices[Vertex],0)),1,1,"")</f>
        <v>4</v>
      </c>
      <c r="U146" s="82" t="str">
        <f>REPLACE(INDEX(GroupVertices[Group],MATCH(Edges[[#This Row],[Vertex 2]],GroupVertices[Vertex],0)),1,1,"")</f>
        <v>4</v>
      </c>
      <c r="V146" s="49"/>
      <c r="W146" s="50"/>
      <c r="X146" s="49"/>
      <c r="Y146" s="50"/>
      <c r="Z146" s="49"/>
      <c r="AA146" s="50"/>
      <c r="AB146" s="49"/>
      <c r="AC146" s="50"/>
      <c r="AD146" s="49"/>
    </row>
    <row r="147" spans="1:30" ht="15">
      <c r="A147" s="68" t="s">
        <v>393</v>
      </c>
      <c r="B147" s="68" t="s">
        <v>393</v>
      </c>
      <c r="C147" s="69" t="s">
        <v>1692</v>
      </c>
      <c r="D147" s="70">
        <v>10</v>
      </c>
      <c r="E147" s="71"/>
      <c r="F147" s="72">
        <v>40</v>
      </c>
      <c r="G147" s="69"/>
      <c r="H147" s="73"/>
      <c r="I147" s="74"/>
      <c r="J147" s="74"/>
      <c r="K147" s="35" t="s">
        <v>65</v>
      </c>
      <c r="L147" s="81">
        <v>147</v>
      </c>
      <c r="M147" s="81"/>
      <c r="N147" s="76"/>
      <c r="O147" s="83" t="s">
        <v>520</v>
      </c>
      <c r="P147" s="83">
        <v>2</v>
      </c>
      <c r="Q147" s="83" t="s">
        <v>521</v>
      </c>
      <c r="R147" s="83"/>
      <c r="S147" s="83">
        <v>18221</v>
      </c>
      <c r="T147" s="82" t="str">
        <f>REPLACE(INDEX(GroupVertices[Group],MATCH(Edges[[#This Row],[Vertex 1]],GroupVertices[Vertex],0)),1,1,"")</f>
        <v>4</v>
      </c>
      <c r="U147" s="82" t="str">
        <f>REPLACE(INDEX(GroupVertices[Group],MATCH(Edges[[#This Row],[Vertex 2]],GroupVertices[Vertex],0)),1,1,"")</f>
        <v>4</v>
      </c>
      <c r="V147" s="49"/>
      <c r="W147" s="50"/>
      <c r="X147" s="49"/>
      <c r="Y147" s="50"/>
      <c r="Z147" s="49"/>
      <c r="AA147" s="50"/>
      <c r="AB147" s="49"/>
      <c r="AC147" s="50"/>
      <c r="AD147" s="49"/>
    </row>
    <row r="148" spans="1:30" ht="15">
      <c r="A148" s="68" t="s">
        <v>378</v>
      </c>
      <c r="B148" s="68" t="s">
        <v>393</v>
      </c>
      <c r="C148" s="69" t="s">
        <v>1691</v>
      </c>
      <c r="D148" s="70">
        <v>3</v>
      </c>
      <c r="E148" s="71"/>
      <c r="F148" s="72">
        <v>70</v>
      </c>
      <c r="G148" s="69"/>
      <c r="H148" s="73"/>
      <c r="I148" s="74"/>
      <c r="J148" s="74"/>
      <c r="K148" s="35" t="s">
        <v>65</v>
      </c>
      <c r="L148" s="81">
        <v>148</v>
      </c>
      <c r="M148" s="81"/>
      <c r="N148" s="76"/>
      <c r="O148" s="83" t="s">
        <v>520</v>
      </c>
      <c r="P148" s="83">
        <v>1</v>
      </c>
      <c r="Q148" s="83" t="s">
        <v>521</v>
      </c>
      <c r="R148" s="83" t="s">
        <v>622</v>
      </c>
      <c r="S148" s="83">
        <v>18193</v>
      </c>
      <c r="T148" s="82" t="str">
        <f>REPLACE(INDEX(GroupVertices[Group],MATCH(Edges[[#This Row],[Vertex 1]],GroupVertices[Vertex],0)),1,1,"")</f>
        <v>4</v>
      </c>
      <c r="U148" s="82" t="str">
        <f>REPLACE(INDEX(GroupVertices[Group],MATCH(Edges[[#This Row],[Vertex 2]],GroupVertices[Vertex],0)),1,1,"")</f>
        <v>4</v>
      </c>
      <c r="V148" s="49">
        <v>0</v>
      </c>
      <c r="W148" s="50">
        <v>0</v>
      </c>
      <c r="X148" s="49">
        <v>0</v>
      </c>
      <c r="Y148" s="50">
        <v>0</v>
      </c>
      <c r="Z148" s="49">
        <v>0</v>
      </c>
      <c r="AA148" s="50">
        <v>0</v>
      </c>
      <c r="AB148" s="49">
        <v>24</v>
      </c>
      <c r="AC148" s="50">
        <v>100</v>
      </c>
      <c r="AD148" s="49">
        <v>24</v>
      </c>
    </row>
    <row r="149" spans="1:30" ht="15">
      <c r="A149" s="68" t="s">
        <v>394</v>
      </c>
      <c r="B149" s="68" t="s">
        <v>378</v>
      </c>
      <c r="C149" s="69" t="s">
        <v>1691</v>
      </c>
      <c r="D149" s="70">
        <v>3</v>
      </c>
      <c r="E149" s="71"/>
      <c r="F149" s="72">
        <v>70</v>
      </c>
      <c r="G149" s="69"/>
      <c r="H149" s="73"/>
      <c r="I149" s="74"/>
      <c r="J149" s="74"/>
      <c r="K149" s="35" t="s">
        <v>65</v>
      </c>
      <c r="L149" s="81">
        <v>149</v>
      </c>
      <c r="M149" s="81"/>
      <c r="N149" s="76"/>
      <c r="O149" s="83" t="s">
        <v>520</v>
      </c>
      <c r="P149" s="83">
        <v>1</v>
      </c>
      <c r="Q149" s="83" t="s">
        <v>521</v>
      </c>
      <c r="R149" s="83" t="s">
        <v>623</v>
      </c>
      <c r="S149" s="83">
        <v>18603</v>
      </c>
      <c r="T149" s="82" t="str">
        <f>REPLACE(INDEX(GroupVertices[Group],MATCH(Edges[[#This Row],[Vertex 1]],GroupVertices[Vertex],0)),1,1,"")</f>
        <v>4</v>
      </c>
      <c r="U149" s="82" t="str">
        <f>REPLACE(INDEX(GroupVertices[Group],MATCH(Edges[[#This Row],[Vertex 2]],GroupVertices[Vertex],0)),1,1,"")</f>
        <v>4</v>
      </c>
      <c r="V149" s="49">
        <v>0</v>
      </c>
      <c r="W149" s="50">
        <v>0</v>
      </c>
      <c r="X149" s="49">
        <v>0</v>
      </c>
      <c r="Y149" s="50">
        <v>0</v>
      </c>
      <c r="Z149" s="49">
        <v>0</v>
      </c>
      <c r="AA149" s="50">
        <v>0</v>
      </c>
      <c r="AB149" s="49">
        <v>8</v>
      </c>
      <c r="AC149" s="50">
        <v>100</v>
      </c>
      <c r="AD149" s="49">
        <v>8</v>
      </c>
    </row>
    <row r="150" spans="1:30" ht="15">
      <c r="A150" s="68" t="s">
        <v>394</v>
      </c>
      <c r="B150" s="68" t="s">
        <v>394</v>
      </c>
      <c r="C150" s="69" t="s">
        <v>1692</v>
      </c>
      <c r="D150" s="70">
        <v>10</v>
      </c>
      <c r="E150" s="71"/>
      <c r="F150" s="72">
        <v>40</v>
      </c>
      <c r="G150" s="69"/>
      <c r="H150" s="73"/>
      <c r="I150" s="74"/>
      <c r="J150" s="74"/>
      <c r="K150" s="35" t="s">
        <v>65</v>
      </c>
      <c r="L150" s="81">
        <v>150</v>
      </c>
      <c r="M150" s="81"/>
      <c r="N150" s="76"/>
      <c r="O150" s="83" t="s">
        <v>520</v>
      </c>
      <c r="P150" s="83">
        <v>2</v>
      </c>
      <c r="Q150" s="83" t="s">
        <v>521</v>
      </c>
      <c r="R150" s="83" t="s">
        <v>624</v>
      </c>
      <c r="S150" s="83">
        <v>18603</v>
      </c>
      <c r="T150" s="82" t="str">
        <f>REPLACE(INDEX(GroupVertices[Group],MATCH(Edges[[#This Row],[Vertex 1]],GroupVertices[Vertex],0)),1,1,"")</f>
        <v>4</v>
      </c>
      <c r="U150" s="82" t="str">
        <f>REPLACE(INDEX(GroupVertices[Group],MATCH(Edges[[#This Row],[Vertex 2]],GroupVertices[Vertex],0)),1,1,"")</f>
        <v>4</v>
      </c>
      <c r="V150" s="49">
        <v>0</v>
      </c>
      <c r="W150" s="50">
        <v>0</v>
      </c>
      <c r="X150" s="49">
        <v>0</v>
      </c>
      <c r="Y150" s="50">
        <v>0</v>
      </c>
      <c r="Z150" s="49">
        <v>0</v>
      </c>
      <c r="AA150" s="50">
        <v>0</v>
      </c>
      <c r="AB150" s="49">
        <v>6</v>
      </c>
      <c r="AC150" s="50">
        <v>100</v>
      </c>
      <c r="AD150" s="49">
        <v>6</v>
      </c>
    </row>
    <row r="151" spans="1:30" ht="15">
      <c r="A151" s="68" t="s">
        <v>395</v>
      </c>
      <c r="B151" s="68" t="s">
        <v>394</v>
      </c>
      <c r="C151" s="69" t="s">
        <v>1691</v>
      </c>
      <c r="D151" s="70">
        <v>3</v>
      </c>
      <c r="E151" s="71"/>
      <c r="F151" s="72">
        <v>70</v>
      </c>
      <c r="G151" s="69"/>
      <c r="H151" s="73"/>
      <c r="I151" s="74"/>
      <c r="J151" s="74"/>
      <c r="K151" s="35" t="s">
        <v>65</v>
      </c>
      <c r="L151" s="81">
        <v>151</v>
      </c>
      <c r="M151" s="81"/>
      <c r="N151" s="76"/>
      <c r="O151" s="83" t="s">
        <v>520</v>
      </c>
      <c r="P151" s="83">
        <v>1</v>
      </c>
      <c r="Q151" s="83" t="s">
        <v>521</v>
      </c>
      <c r="R151" s="83"/>
      <c r="S151" s="83">
        <v>18614</v>
      </c>
      <c r="T151" s="82" t="str">
        <f>REPLACE(INDEX(GroupVertices[Group],MATCH(Edges[[#This Row],[Vertex 1]],GroupVertices[Vertex],0)),1,1,"")</f>
        <v>4</v>
      </c>
      <c r="U151" s="82" t="str">
        <f>REPLACE(INDEX(GroupVertices[Group],MATCH(Edges[[#This Row],[Vertex 2]],GroupVertices[Vertex],0)),1,1,"")</f>
        <v>4</v>
      </c>
      <c r="V151" s="49"/>
      <c r="W151" s="50"/>
      <c r="X151" s="49"/>
      <c r="Y151" s="50"/>
      <c r="Z151" s="49"/>
      <c r="AA151" s="50"/>
      <c r="AB151" s="49"/>
      <c r="AC151" s="50"/>
      <c r="AD151" s="49"/>
    </row>
    <row r="152" spans="1:30" ht="15">
      <c r="A152" s="68" t="s">
        <v>396</v>
      </c>
      <c r="B152" s="68" t="s">
        <v>395</v>
      </c>
      <c r="C152" s="69" t="s">
        <v>1691</v>
      </c>
      <c r="D152" s="70">
        <v>3</v>
      </c>
      <c r="E152" s="71"/>
      <c r="F152" s="72">
        <v>70</v>
      </c>
      <c r="G152" s="69"/>
      <c r="H152" s="73"/>
      <c r="I152" s="74"/>
      <c r="J152" s="74"/>
      <c r="K152" s="35" t="s">
        <v>65</v>
      </c>
      <c r="L152" s="81">
        <v>152</v>
      </c>
      <c r="M152" s="81"/>
      <c r="N152" s="76"/>
      <c r="O152" s="83" t="s">
        <v>520</v>
      </c>
      <c r="P152" s="83">
        <v>1</v>
      </c>
      <c r="Q152" s="83" t="s">
        <v>521</v>
      </c>
      <c r="R152" s="83" t="s">
        <v>625</v>
      </c>
      <c r="S152" s="83">
        <v>18603</v>
      </c>
      <c r="T152" s="82" t="str">
        <f>REPLACE(INDEX(GroupVertices[Group],MATCH(Edges[[#This Row],[Vertex 1]],GroupVertices[Vertex],0)),1,1,"")</f>
        <v>4</v>
      </c>
      <c r="U152" s="82" t="str">
        <f>REPLACE(INDEX(GroupVertices[Group],MATCH(Edges[[#This Row],[Vertex 2]],GroupVertices[Vertex],0)),1,1,"")</f>
        <v>4</v>
      </c>
      <c r="V152" s="49">
        <v>0</v>
      </c>
      <c r="W152" s="50">
        <v>0</v>
      </c>
      <c r="X152" s="49">
        <v>1</v>
      </c>
      <c r="Y152" s="50">
        <v>5.2631578947368425</v>
      </c>
      <c r="Z152" s="49">
        <v>0</v>
      </c>
      <c r="AA152" s="50">
        <v>0</v>
      </c>
      <c r="AB152" s="49">
        <v>18</v>
      </c>
      <c r="AC152" s="50">
        <v>94.73684210526316</v>
      </c>
      <c r="AD152" s="49">
        <v>19</v>
      </c>
    </row>
    <row r="153" spans="1:30" ht="15">
      <c r="A153" s="68" t="s">
        <v>397</v>
      </c>
      <c r="B153" s="68" t="s">
        <v>396</v>
      </c>
      <c r="C153" s="69" t="s">
        <v>1691</v>
      </c>
      <c r="D153" s="70">
        <v>3</v>
      </c>
      <c r="E153" s="71"/>
      <c r="F153" s="72">
        <v>70</v>
      </c>
      <c r="G153" s="69"/>
      <c r="H153" s="73"/>
      <c r="I153" s="74"/>
      <c r="J153" s="74"/>
      <c r="K153" s="35" t="s">
        <v>65</v>
      </c>
      <c r="L153" s="81">
        <v>153</v>
      </c>
      <c r="M153" s="81"/>
      <c r="N153" s="76"/>
      <c r="O153" s="83" t="s">
        <v>520</v>
      </c>
      <c r="P153" s="83">
        <v>1</v>
      </c>
      <c r="Q153" s="83" t="s">
        <v>521</v>
      </c>
      <c r="R153" s="83" t="s">
        <v>606</v>
      </c>
      <c r="S153" s="83">
        <v>17155</v>
      </c>
      <c r="T153" s="82" t="str">
        <f>REPLACE(INDEX(GroupVertices[Group],MATCH(Edges[[#This Row],[Vertex 1]],GroupVertices[Vertex],0)),1,1,"")</f>
        <v>4</v>
      </c>
      <c r="U153" s="82" t="str">
        <f>REPLACE(INDEX(GroupVertices[Group],MATCH(Edges[[#This Row],[Vertex 2]],GroupVertices[Vertex],0)),1,1,"")</f>
        <v>4</v>
      </c>
      <c r="V153" s="49">
        <v>0</v>
      </c>
      <c r="W153" s="50">
        <v>0</v>
      </c>
      <c r="X153" s="49">
        <v>1</v>
      </c>
      <c r="Y153" s="50">
        <v>16.666666666666668</v>
      </c>
      <c r="Z153" s="49">
        <v>0</v>
      </c>
      <c r="AA153" s="50">
        <v>0</v>
      </c>
      <c r="AB153" s="49">
        <v>5</v>
      </c>
      <c r="AC153" s="50">
        <v>83.33333333333333</v>
      </c>
      <c r="AD153" s="49">
        <v>6</v>
      </c>
    </row>
    <row r="154" spans="1:30" ht="15">
      <c r="A154" s="68" t="s">
        <v>378</v>
      </c>
      <c r="B154" s="68" t="s">
        <v>397</v>
      </c>
      <c r="C154" s="69" t="s">
        <v>1691</v>
      </c>
      <c r="D154" s="70">
        <v>3</v>
      </c>
      <c r="E154" s="71"/>
      <c r="F154" s="72">
        <v>70</v>
      </c>
      <c r="G154" s="69"/>
      <c r="H154" s="73"/>
      <c r="I154" s="74"/>
      <c r="J154" s="74"/>
      <c r="K154" s="35" t="s">
        <v>65</v>
      </c>
      <c r="L154" s="81">
        <v>154</v>
      </c>
      <c r="M154" s="81"/>
      <c r="N154" s="76"/>
      <c r="O154" s="83" t="s">
        <v>520</v>
      </c>
      <c r="P154" s="83">
        <v>1</v>
      </c>
      <c r="Q154" s="83" t="s">
        <v>521</v>
      </c>
      <c r="R154" s="83" t="s">
        <v>626</v>
      </c>
      <c r="S154" s="83">
        <v>18603</v>
      </c>
      <c r="T154" s="82" t="str">
        <f>REPLACE(INDEX(GroupVertices[Group],MATCH(Edges[[#This Row],[Vertex 1]],GroupVertices[Vertex],0)),1,1,"")</f>
        <v>4</v>
      </c>
      <c r="U154" s="82" t="str">
        <f>REPLACE(INDEX(GroupVertices[Group],MATCH(Edges[[#This Row],[Vertex 2]],GroupVertices[Vertex],0)),1,1,"")</f>
        <v>4</v>
      </c>
      <c r="V154" s="49">
        <v>0</v>
      </c>
      <c r="W154" s="50">
        <v>0</v>
      </c>
      <c r="X154" s="49">
        <v>0</v>
      </c>
      <c r="Y154" s="50">
        <v>0</v>
      </c>
      <c r="Z154" s="49">
        <v>0</v>
      </c>
      <c r="AA154" s="50">
        <v>0</v>
      </c>
      <c r="AB154" s="49">
        <v>29</v>
      </c>
      <c r="AC154" s="50">
        <v>100</v>
      </c>
      <c r="AD154" s="49">
        <v>29</v>
      </c>
    </row>
    <row r="155" spans="1:30" ht="15">
      <c r="A155" s="68" t="s">
        <v>398</v>
      </c>
      <c r="B155" s="68" t="s">
        <v>406</v>
      </c>
      <c r="C155" s="69" t="s">
        <v>1691</v>
      </c>
      <c r="D155" s="70">
        <v>3</v>
      </c>
      <c r="E155" s="71"/>
      <c r="F155" s="72">
        <v>70</v>
      </c>
      <c r="G155" s="69"/>
      <c r="H155" s="73"/>
      <c r="I155" s="74"/>
      <c r="J155" s="74"/>
      <c r="K155" s="35" t="s">
        <v>65</v>
      </c>
      <c r="L155" s="81">
        <v>155</v>
      </c>
      <c r="M155" s="81"/>
      <c r="N155" s="76"/>
      <c r="O155" s="83" t="s">
        <v>520</v>
      </c>
      <c r="P155" s="83">
        <v>1</v>
      </c>
      <c r="Q155" s="83" t="s">
        <v>521</v>
      </c>
      <c r="R155" s="83"/>
      <c r="S155" s="83">
        <v>20642</v>
      </c>
      <c r="T155" s="82" t="str">
        <f>REPLACE(INDEX(GroupVertices[Group],MATCH(Edges[[#This Row],[Vertex 1]],GroupVertices[Vertex],0)),1,1,"")</f>
        <v>1</v>
      </c>
      <c r="U155" s="82" t="str">
        <f>REPLACE(INDEX(GroupVertices[Group],MATCH(Edges[[#This Row],[Vertex 2]],GroupVertices[Vertex],0)),1,1,"")</f>
        <v>1</v>
      </c>
      <c r="V155" s="49"/>
      <c r="W155" s="50"/>
      <c r="X155" s="49"/>
      <c r="Y155" s="50"/>
      <c r="Z155" s="49"/>
      <c r="AA155" s="50"/>
      <c r="AB155" s="49"/>
      <c r="AC155" s="50"/>
      <c r="AD155" s="49"/>
    </row>
    <row r="156" spans="1:30" ht="15">
      <c r="A156" s="68" t="s">
        <v>328</v>
      </c>
      <c r="B156" s="68" t="s">
        <v>398</v>
      </c>
      <c r="C156" s="69" t="s">
        <v>1691</v>
      </c>
      <c r="D156" s="70">
        <v>3</v>
      </c>
      <c r="E156" s="71"/>
      <c r="F156" s="72">
        <v>70</v>
      </c>
      <c r="G156" s="69"/>
      <c r="H156" s="73"/>
      <c r="I156" s="74"/>
      <c r="J156" s="74"/>
      <c r="K156" s="35" t="s">
        <v>65</v>
      </c>
      <c r="L156" s="81">
        <v>156</v>
      </c>
      <c r="M156" s="81"/>
      <c r="N156" s="76"/>
      <c r="O156" s="83" t="s">
        <v>520</v>
      </c>
      <c r="P156" s="83">
        <v>1</v>
      </c>
      <c r="Q156" s="83" t="s">
        <v>521</v>
      </c>
      <c r="R156" s="83" t="s">
        <v>627</v>
      </c>
      <c r="S156" s="83">
        <v>20944</v>
      </c>
      <c r="T156" s="82" t="str">
        <f>REPLACE(INDEX(GroupVertices[Group],MATCH(Edges[[#This Row],[Vertex 1]],GroupVertices[Vertex],0)),1,1,"")</f>
        <v>1</v>
      </c>
      <c r="U156" s="82" t="str">
        <f>REPLACE(INDEX(GroupVertices[Group],MATCH(Edges[[#This Row],[Vertex 2]],GroupVertices[Vertex],0)),1,1,"")</f>
        <v>1</v>
      </c>
      <c r="V156" s="49">
        <v>0</v>
      </c>
      <c r="W156" s="50">
        <v>0</v>
      </c>
      <c r="X156" s="49">
        <v>0</v>
      </c>
      <c r="Y156" s="50">
        <v>0</v>
      </c>
      <c r="Z156" s="49">
        <v>0</v>
      </c>
      <c r="AA156" s="50">
        <v>0</v>
      </c>
      <c r="AB156" s="49">
        <v>13</v>
      </c>
      <c r="AC156" s="50">
        <v>100</v>
      </c>
      <c r="AD156" s="49">
        <v>13</v>
      </c>
    </row>
    <row r="157" spans="1:30" ht="15">
      <c r="A157" s="68" t="s">
        <v>399</v>
      </c>
      <c r="B157" s="68" t="s">
        <v>328</v>
      </c>
      <c r="C157" s="69" t="s">
        <v>1691</v>
      </c>
      <c r="D157" s="70">
        <v>3</v>
      </c>
      <c r="E157" s="71"/>
      <c r="F157" s="72">
        <v>70</v>
      </c>
      <c r="G157" s="69"/>
      <c r="H157" s="73"/>
      <c r="I157" s="74"/>
      <c r="J157" s="74"/>
      <c r="K157" s="35" t="s">
        <v>65</v>
      </c>
      <c r="L157" s="81">
        <v>157</v>
      </c>
      <c r="M157" s="81"/>
      <c r="N157" s="76"/>
      <c r="O157" s="83" t="s">
        <v>520</v>
      </c>
      <c r="P157" s="83">
        <v>1</v>
      </c>
      <c r="Q157" s="83" t="s">
        <v>521</v>
      </c>
      <c r="R157" s="83" t="s">
        <v>628</v>
      </c>
      <c r="S157" s="83">
        <v>20999</v>
      </c>
      <c r="T157" s="82" t="str">
        <f>REPLACE(INDEX(GroupVertices[Group],MATCH(Edges[[#This Row],[Vertex 1]],GroupVertices[Vertex],0)),1,1,"")</f>
        <v>1</v>
      </c>
      <c r="U157" s="82" t="str">
        <f>REPLACE(INDEX(GroupVertices[Group],MATCH(Edges[[#This Row],[Vertex 2]],GroupVertices[Vertex],0)),1,1,"")</f>
        <v>1</v>
      </c>
      <c r="V157" s="49">
        <v>0</v>
      </c>
      <c r="W157" s="50">
        <v>0</v>
      </c>
      <c r="X157" s="49">
        <v>0</v>
      </c>
      <c r="Y157" s="50">
        <v>0</v>
      </c>
      <c r="Z157" s="49">
        <v>0</v>
      </c>
      <c r="AA157" s="50">
        <v>0</v>
      </c>
      <c r="AB157" s="49">
        <v>6</v>
      </c>
      <c r="AC157" s="50">
        <v>100</v>
      </c>
      <c r="AD157" s="49">
        <v>6</v>
      </c>
    </row>
    <row r="158" spans="1:30" ht="15">
      <c r="A158" s="68" t="s">
        <v>400</v>
      </c>
      <c r="B158" s="68" t="s">
        <v>399</v>
      </c>
      <c r="C158" s="69" t="s">
        <v>1691</v>
      </c>
      <c r="D158" s="70">
        <v>3</v>
      </c>
      <c r="E158" s="71"/>
      <c r="F158" s="72">
        <v>70</v>
      </c>
      <c r="G158" s="69"/>
      <c r="H158" s="73"/>
      <c r="I158" s="74"/>
      <c r="J158" s="74"/>
      <c r="K158" s="35" t="s">
        <v>65</v>
      </c>
      <c r="L158" s="81">
        <v>158</v>
      </c>
      <c r="M158" s="81"/>
      <c r="N158" s="76"/>
      <c r="O158" s="83" t="s">
        <v>520</v>
      </c>
      <c r="P158" s="83">
        <v>1</v>
      </c>
      <c r="Q158" s="83" t="s">
        <v>521</v>
      </c>
      <c r="R158" s="83" t="s">
        <v>629</v>
      </c>
      <c r="S158" s="83">
        <v>21691</v>
      </c>
      <c r="T158" s="82" t="str">
        <f>REPLACE(INDEX(GroupVertices[Group],MATCH(Edges[[#This Row],[Vertex 1]],GroupVertices[Vertex],0)),1,1,"")</f>
        <v>1</v>
      </c>
      <c r="U158" s="82" t="str">
        <f>REPLACE(INDEX(GroupVertices[Group],MATCH(Edges[[#This Row],[Vertex 2]],GroupVertices[Vertex],0)),1,1,"")</f>
        <v>1</v>
      </c>
      <c r="V158" s="49">
        <v>0</v>
      </c>
      <c r="W158" s="50">
        <v>0</v>
      </c>
      <c r="X158" s="49">
        <v>0</v>
      </c>
      <c r="Y158" s="50">
        <v>0</v>
      </c>
      <c r="Z158" s="49">
        <v>0</v>
      </c>
      <c r="AA158" s="50">
        <v>0</v>
      </c>
      <c r="AB158" s="49">
        <v>12</v>
      </c>
      <c r="AC158" s="50">
        <v>100</v>
      </c>
      <c r="AD158" s="49">
        <v>12</v>
      </c>
    </row>
    <row r="159" spans="1:30" ht="15">
      <c r="A159" s="68" t="s">
        <v>400</v>
      </c>
      <c r="B159" s="68" t="s">
        <v>400</v>
      </c>
      <c r="C159" s="69" t="s">
        <v>1692</v>
      </c>
      <c r="D159" s="70">
        <v>10</v>
      </c>
      <c r="E159" s="71"/>
      <c r="F159" s="72">
        <v>40</v>
      </c>
      <c r="G159" s="69"/>
      <c r="H159" s="73"/>
      <c r="I159" s="74"/>
      <c r="J159" s="74"/>
      <c r="K159" s="35" t="s">
        <v>65</v>
      </c>
      <c r="L159" s="81">
        <v>159</v>
      </c>
      <c r="M159" s="81"/>
      <c r="N159" s="76"/>
      <c r="O159" s="83" t="s">
        <v>520</v>
      </c>
      <c r="P159" s="83">
        <v>2</v>
      </c>
      <c r="Q159" s="83" t="s">
        <v>521</v>
      </c>
      <c r="R159" s="83" t="s">
        <v>630</v>
      </c>
      <c r="S159" s="83">
        <v>22216</v>
      </c>
      <c r="T159" s="82" t="str">
        <f>REPLACE(INDEX(GroupVertices[Group],MATCH(Edges[[#This Row],[Vertex 1]],GroupVertices[Vertex],0)),1,1,"")</f>
        <v>1</v>
      </c>
      <c r="U159" s="82" t="str">
        <f>REPLACE(INDEX(GroupVertices[Group],MATCH(Edges[[#This Row],[Vertex 2]],GroupVertices[Vertex],0)),1,1,"")</f>
        <v>1</v>
      </c>
      <c r="V159" s="49">
        <v>0</v>
      </c>
      <c r="W159" s="50">
        <v>0</v>
      </c>
      <c r="X159" s="49">
        <v>0</v>
      </c>
      <c r="Y159" s="50">
        <v>0</v>
      </c>
      <c r="Z159" s="49">
        <v>0</v>
      </c>
      <c r="AA159" s="50">
        <v>0</v>
      </c>
      <c r="AB159" s="49">
        <v>4</v>
      </c>
      <c r="AC159" s="50">
        <v>100</v>
      </c>
      <c r="AD159" s="49">
        <v>4</v>
      </c>
    </row>
    <row r="160" spans="1:30" ht="15">
      <c r="A160" s="68" t="s">
        <v>401</v>
      </c>
      <c r="B160" s="68" t="s">
        <v>400</v>
      </c>
      <c r="C160" s="69" t="s">
        <v>1691</v>
      </c>
      <c r="D160" s="70">
        <v>3</v>
      </c>
      <c r="E160" s="71"/>
      <c r="F160" s="72">
        <v>70</v>
      </c>
      <c r="G160" s="69"/>
      <c r="H160" s="73"/>
      <c r="I160" s="74"/>
      <c r="J160" s="74"/>
      <c r="K160" s="35" t="s">
        <v>65</v>
      </c>
      <c r="L160" s="81">
        <v>160</v>
      </c>
      <c r="M160" s="81"/>
      <c r="N160" s="76"/>
      <c r="O160" s="83" t="s">
        <v>520</v>
      </c>
      <c r="P160" s="83">
        <v>1</v>
      </c>
      <c r="Q160" s="83" t="s">
        <v>521</v>
      </c>
      <c r="R160" s="83" t="s">
        <v>610</v>
      </c>
      <c r="S160" s="83">
        <v>22773</v>
      </c>
      <c r="T160" s="82" t="str">
        <f>REPLACE(INDEX(GroupVertices[Group],MATCH(Edges[[#This Row],[Vertex 1]],GroupVertices[Vertex],0)),1,1,"")</f>
        <v>1</v>
      </c>
      <c r="U160" s="82" t="str">
        <f>REPLACE(INDEX(GroupVertices[Group],MATCH(Edges[[#This Row],[Vertex 2]],GroupVertices[Vertex],0)),1,1,"")</f>
        <v>1</v>
      </c>
      <c r="V160" s="49">
        <v>0</v>
      </c>
      <c r="W160" s="50">
        <v>0</v>
      </c>
      <c r="X160" s="49">
        <v>0</v>
      </c>
      <c r="Y160" s="50">
        <v>0</v>
      </c>
      <c r="Z160" s="49">
        <v>0</v>
      </c>
      <c r="AA160" s="50">
        <v>0</v>
      </c>
      <c r="AB160" s="49">
        <v>4</v>
      </c>
      <c r="AC160" s="50">
        <v>100</v>
      </c>
      <c r="AD160" s="49">
        <v>4</v>
      </c>
    </row>
    <row r="161" spans="1:30" ht="15">
      <c r="A161" s="68" t="s">
        <v>402</v>
      </c>
      <c r="B161" s="68" t="s">
        <v>401</v>
      </c>
      <c r="C161" s="69" t="s">
        <v>1691</v>
      </c>
      <c r="D161" s="70">
        <v>3</v>
      </c>
      <c r="E161" s="71"/>
      <c r="F161" s="72">
        <v>70</v>
      </c>
      <c r="G161" s="69"/>
      <c r="H161" s="73"/>
      <c r="I161" s="74"/>
      <c r="J161" s="74"/>
      <c r="K161" s="35" t="s">
        <v>65</v>
      </c>
      <c r="L161" s="81">
        <v>161</v>
      </c>
      <c r="M161" s="81"/>
      <c r="N161" s="76"/>
      <c r="O161" s="83" t="s">
        <v>520</v>
      </c>
      <c r="P161" s="83">
        <v>1</v>
      </c>
      <c r="Q161" s="83" t="s">
        <v>521</v>
      </c>
      <c r="R161" s="83" t="s">
        <v>631</v>
      </c>
      <c r="S161" s="83">
        <v>22921</v>
      </c>
      <c r="T161" s="82" t="str">
        <f>REPLACE(INDEX(GroupVertices[Group],MATCH(Edges[[#This Row],[Vertex 1]],GroupVertices[Vertex],0)),1,1,"")</f>
        <v>1</v>
      </c>
      <c r="U161" s="82" t="str">
        <f>REPLACE(INDEX(GroupVertices[Group],MATCH(Edges[[#This Row],[Vertex 2]],GroupVertices[Vertex],0)),1,1,"")</f>
        <v>1</v>
      </c>
      <c r="V161" s="49">
        <v>0</v>
      </c>
      <c r="W161" s="50">
        <v>0</v>
      </c>
      <c r="X161" s="49">
        <v>0</v>
      </c>
      <c r="Y161" s="50">
        <v>0</v>
      </c>
      <c r="Z161" s="49">
        <v>0</v>
      </c>
      <c r="AA161" s="50">
        <v>0</v>
      </c>
      <c r="AB161" s="49">
        <v>1</v>
      </c>
      <c r="AC161" s="50">
        <v>100</v>
      </c>
      <c r="AD161" s="49">
        <v>1</v>
      </c>
    </row>
    <row r="162" spans="1:30" ht="15">
      <c r="A162" s="68" t="s">
        <v>403</v>
      </c>
      <c r="B162" s="68" t="s">
        <v>402</v>
      </c>
      <c r="C162" s="69" t="s">
        <v>1691</v>
      </c>
      <c r="D162" s="70">
        <v>3</v>
      </c>
      <c r="E162" s="71"/>
      <c r="F162" s="72">
        <v>70</v>
      </c>
      <c r="G162" s="69"/>
      <c r="H162" s="73"/>
      <c r="I162" s="74"/>
      <c r="J162" s="74"/>
      <c r="K162" s="35" t="s">
        <v>65</v>
      </c>
      <c r="L162" s="81">
        <v>162</v>
      </c>
      <c r="M162" s="81"/>
      <c r="N162" s="76"/>
      <c r="O162" s="83" t="s">
        <v>520</v>
      </c>
      <c r="P162" s="83">
        <v>1</v>
      </c>
      <c r="Q162" s="83" t="s">
        <v>521</v>
      </c>
      <c r="R162" s="83"/>
      <c r="S162" s="83">
        <v>23039</v>
      </c>
      <c r="T162" s="82" t="str">
        <f>REPLACE(INDEX(GroupVertices[Group],MATCH(Edges[[#This Row],[Vertex 1]],GroupVertices[Vertex],0)),1,1,"")</f>
        <v>1</v>
      </c>
      <c r="U162" s="82" t="str">
        <f>REPLACE(INDEX(GroupVertices[Group],MATCH(Edges[[#This Row],[Vertex 2]],GroupVertices[Vertex],0)),1,1,"")</f>
        <v>1</v>
      </c>
      <c r="V162" s="49"/>
      <c r="W162" s="50"/>
      <c r="X162" s="49"/>
      <c r="Y162" s="50"/>
      <c r="Z162" s="49"/>
      <c r="AA162" s="50"/>
      <c r="AB162" s="49"/>
      <c r="AC162" s="50"/>
      <c r="AD162" s="49"/>
    </row>
    <row r="163" spans="1:30" ht="15">
      <c r="A163" s="68" t="s">
        <v>328</v>
      </c>
      <c r="B163" s="68" t="s">
        <v>403</v>
      </c>
      <c r="C163" s="69" t="s">
        <v>1691</v>
      </c>
      <c r="D163" s="70">
        <v>3</v>
      </c>
      <c r="E163" s="71"/>
      <c r="F163" s="72">
        <v>70</v>
      </c>
      <c r="G163" s="69"/>
      <c r="H163" s="73"/>
      <c r="I163" s="74"/>
      <c r="J163" s="74"/>
      <c r="K163" s="35" t="s">
        <v>65</v>
      </c>
      <c r="L163" s="81">
        <v>163</v>
      </c>
      <c r="M163" s="81"/>
      <c r="N163" s="76"/>
      <c r="O163" s="83" t="s">
        <v>520</v>
      </c>
      <c r="P163" s="83">
        <v>1</v>
      </c>
      <c r="Q163" s="83" t="s">
        <v>521</v>
      </c>
      <c r="R163" s="83" t="s">
        <v>632</v>
      </c>
      <c r="S163" s="83">
        <v>23340</v>
      </c>
      <c r="T163" s="82" t="str">
        <f>REPLACE(INDEX(GroupVertices[Group],MATCH(Edges[[#This Row],[Vertex 1]],GroupVertices[Vertex],0)),1,1,"")</f>
        <v>1</v>
      </c>
      <c r="U163" s="82" t="str">
        <f>REPLACE(INDEX(GroupVertices[Group],MATCH(Edges[[#This Row],[Vertex 2]],GroupVertices[Vertex],0)),1,1,"")</f>
        <v>1</v>
      </c>
      <c r="V163" s="49">
        <v>0</v>
      </c>
      <c r="W163" s="50">
        <v>0</v>
      </c>
      <c r="X163" s="49">
        <v>0</v>
      </c>
      <c r="Y163" s="50">
        <v>0</v>
      </c>
      <c r="Z163" s="49">
        <v>0</v>
      </c>
      <c r="AA163" s="50">
        <v>0</v>
      </c>
      <c r="AB163" s="49">
        <v>6</v>
      </c>
      <c r="AC163" s="50">
        <v>100</v>
      </c>
      <c r="AD163" s="49">
        <v>6</v>
      </c>
    </row>
    <row r="164" spans="1:30" ht="15">
      <c r="A164" s="68" t="s">
        <v>404</v>
      </c>
      <c r="B164" s="68" t="s">
        <v>328</v>
      </c>
      <c r="C164" s="69" t="s">
        <v>1691</v>
      </c>
      <c r="D164" s="70">
        <v>3</v>
      </c>
      <c r="E164" s="71"/>
      <c r="F164" s="72">
        <v>70</v>
      </c>
      <c r="G164" s="69"/>
      <c r="H164" s="73"/>
      <c r="I164" s="74"/>
      <c r="J164" s="74"/>
      <c r="K164" s="35" t="s">
        <v>66</v>
      </c>
      <c r="L164" s="81">
        <v>164</v>
      </c>
      <c r="M164" s="81"/>
      <c r="N164" s="76"/>
      <c r="O164" s="83" t="s">
        <v>520</v>
      </c>
      <c r="P164" s="83">
        <v>1</v>
      </c>
      <c r="Q164" s="83" t="s">
        <v>521</v>
      </c>
      <c r="R164" s="83" t="s">
        <v>633</v>
      </c>
      <c r="S164" s="83">
        <v>24278</v>
      </c>
      <c r="T164" s="82" t="str">
        <f>REPLACE(INDEX(GroupVertices[Group],MATCH(Edges[[#This Row],[Vertex 1]],GroupVertices[Vertex],0)),1,1,"")</f>
        <v>1</v>
      </c>
      <c r="U164" s="82" t="str">
        <f>REPLACE(INDEX(GroupVertices[Group],MATCH(Edges[[#This Row],[Vertex 2]],GroupVertices[Vertex],0)),1,1,"")</f>
        <v>1</v>
      </c>
      <c r="V164" s="49">
        <v>0</v>
      </c>
      <c r="W164" s="50">
        <v>0</v>
      </c>
      <c r="X164" s="49">
        <v>0</v>
      </c>
      <c r="Y164" s="50">
        <v>0</v>
      </c>
      <c r="Z164" s="49">
        <v>0</v>
      </c>
      <c r="AA164" s="50">
        <v>0</v>
      </c>
      <c r="AB164" s="49">
        <v>15</v>
      </c>
      <c r="AC164" s="50">
        <v>100</v>
      </c>
      <c r="AD164" s="49">
        <v>15</v>
      </c>
    </row>
    <row r="165" spans="1:30" ht="15">
      <c r="A165" s="68" t="s">
        <v>328</v>
      </c>
      <c r="B165" s="68" t="s">
        <v>404</v>
      </c>
      <c r="C165" s="69" t="s">
        <v>1691</v>
      </c>
      <c r="D165" s="70">
        <v>3</v>
      </c>
      <c r="E165" s="71"/>
      <c r="F165" s="72">
        <v>70</v>
      </c>
      <c r="G165" s="69"/>
      <c r="H165" s="73"/>
      <c r="I165" s="74"/>
      <c r="J165" s="74"/>
      <c r="K165" s="35" t="s">
        <v>66</v>
      </c>
      <c r="L165" s="81">
        <v>165</v>
      </c>
      <c r="M165" s="81"/>
      <c r="N165" s="76"/>
      <c r="O165" s="83" t="s">
        <v>520</v>
      </c>
      <c r="P165" s="83">
        <v>1</v>
      </c>
      <c r="Q165" s="83" t="s">
        <v>521</v>
      </c>
      <c r="R165" s="83" t="s">
        <v>634</v>
      </c>
      <c r="S165" s="83">
        <v>24653</v>
      </c>
      <c r="T165" s="82" t="str">
        <f>REPLACE(INDEX(GroupVertices[Group],MATCH(Edges[[#This Row],[Vertex 1]],GroupVertices[Vertex],0)),1,1,"")</f>
        <v>1</v>
      </c>
      <c r="U165" s="82" t="str">
        <f>REPLACE(INDEX(GroupVertices[Group],MATCH(Edges[[#This Row],[Vertex 2]],GroupVertices[Vertex],0)),1,1,"")</f>
        <v>1</v>
      </c>
      <c r="V165" s="49">
        <v>0</v>
      </c>
      <c r="W165" s="50">
        <v>0</v>
      </c>
      <c r="X165" s="49">
        <v>0</v>
      </c>
      <c r="Y165" s="50">
        <v>0</v>
      </c>
      <c r="Z165" s="49">
        <v>0</v>
      </c>
      <c r="AA165" s="50">
        <v>0</v>
      </c>
      <c r="AB165" s="49">
        <v>36</v>
      </c>
      <c r="AC165" s="50">
        <v>100</v>
      </c>
      <c r="AD165" s="49">
        <v>36</v>
      </c>
    </row>
    <row r="166" spans="1:30" ht="15">
      <c r="A166" s="68" t="s">
        <v>405</v>
      </c>
      <c r="B166" s="68" t="s">
        <v>405</v>
      </c>
      <c r="C166" s="69" t="s">
        <v>1691</v>
      </c>
      <c r="D166" s="70">
        <v>3</v>
      </c>
      <c r="E166" s="71"/>
      <c r="F166" s="72">
        <v>70</v>
      </c>
      <c r="G166" s="69"/>
      <c r="H166" s="73"/>
      <c r="I166" s="74"/>
      <c r="J166" s="74"/>
      <c r="K166" s="35" t="s">
        <v>65</v>
      </c>
      <c r="L166" s="81">
        <v>166</v>
      </c>
      <c r="M166" s="81"/>
      <c r="N166" s="76"/>
      <c r="O166" s="83" t="s">
        <v>520</v>
      </c>
      <c r="P166" s="83">
        <v>1</v>
      </c>
      <c r="Q166" s="83" t="s">
        <v>521</v>
      </c>
      <c r="R166" s="83" t="s">
        <v>635</v>
      </c>
      <c r="S166" s="83">
        <v>25967</v>
      </c>
      <c r="T166" s="82" t="str">
        <f>REPLACE(INDEX(GroupVertices[Group],MATCH(Edges[[#This Row],[Vertex 1]],GroupVertices[Vertex],0)),1,1,"")</f>
        <v>1</v>
      </c>
      <c r="U166" s="82" t="str">
        <f>REPLACE(INDEX(GroupVertices[Group],MATCH(Edges[[#This Row],[Vertex 2]],GroupVertices[Vertex],0)),1,1,"")</f>
        <v>1</v>
      </c>
      <c r="V166" s="49">
        <v>0</v>
      </c>
      <c r="W166" s="50">
        <v>0</v>
      </c>
      <c r="X166" s="49">
        <v>0</v>
      </c>
      <c r="Y166" s="50">
        <v>0</v>
      </c>
      <c r="Z166" s="49">
        <v>0</v>
      </c>
      <c r="AA166" s="50">
        <v>0</v>
      </c>
      <c r="AB166" s="49">
        <v>6</v>
      </c>
      <c r="AC166" s="50">
        <v>100</v>
      </c>
      <c r="AD166" s="49">
        <v>6</v>
      </c>
    </row>
    <row r="167" spans="1:30" ht="15">
      <c r="A167" s="68" t="s">
        <v>405</v>
      </c>
      <c r="B167" s="68" t="s">
        <v>328</v>
      </c>
      <c r="C167" s="69" t="s">
        <v>1692</v>
      </c>
      <c r="D167" s="70">
        <v>10</v>
      </c>
      <c r="E167" s="71"/>
      <c r="F167" s="72">
        <v>40</v>
      </c>
      <c r="G167" s="69"/>
      <c r="H167" s="73"/>
      <c r="I167" s="74"/>
      <c r="J167" s="74"/>
      <c r="K167" s="35" t="s">
        <v>66</v>
      </c>
      <c r="L167" s="81">
        <v>167</v>
      </c>
      <c r="M167" s="81"/>
      <c r="N167" s="76"/>
      <c r="O167" s="83" t="s">
        <v>520</v>
      </c>
      <c r="P167" s="83">
        <v>2</v>
      </c>
      <c r="Q167" s="83" t="s">
        <v>521</v>
      </c>
      <c r="R167" s="83"/>
      <c r="S167" s="83">
        <v>27238</v>
      </c>
      <c r="T167" s="82" t="str">
        <f>REPLACE(INDEX(GroupVertices[Group],MATCH(Edges[[#This Row],[Vertex 1]],GroupVertices[Vertex],0)),1,1,"")</f>
        <v>1</v>
      </c>
      <c r="U167" s="82" t="str">
        <f>REPLACE(INDEX(GroupVertices[Group],MATCH(Edges[[#This Row],[Vertex 2]],GroupVertices[Vertex],0)),1,1,"")</f>
        <v>1</v>
      </c>
      <c r="V167" s="49"/>
      <c r="W167" s="50"/>
      <c r="X167" s="49"/>
      <c r="Y167" s="50"/>
      <c r="Z167" s="49"/>
      <c r="AA167" s="50"/>
      <c r="AB167" s="49"/>
      <c r="AC167" s="50"/>
      <c r="AD167" s="49"/>
    </row>
    <row r="168" spans="1:30" ht="15">
      <c r="A168" s="68" t="s">
        <v>328</v>
      </c>
      <c r="B168" s="68" t="s">
        <v>405</v>
      </c>
      <c r="C168" s="69" t="s">
        <v>1692</v>
      </c>
      <c r="D168" s="70">
        <v>10</v>
      </c>
      <c r="E168" s="71"/>
      <c r="F168" s="72">
        <v>40</v>
      </c>
      <c r="G168" s="69"/>
      <c r="H168" s="73"/>
      <c r="I168" s="74"/>
      <c r="J168" s="74"/>
      <c r="K168" s="35" t="s">
        <v>66</v>
      </c>
      <c r="L168" s="81">
        <v>168</v>
      </c>
      <c r="M168" s="81"/>
      <c r="N168" s="76"/>
      <c r="O168" s="83" t="s">
        <v>520</v>
      </c>
      <c r="P168" s="83">
        <v>2</v>
      </c>
      <c r="Q168" s="83" t="s">
        <v>521</v>
      </c>
      <c r="R168" s="83" t="s">
        <v>636</v>
      </c>
      <c r="S168" s="83">
        <v>27544</v>
      </c>
      <c r="T168" s="82" t="str">
        <f>REPLACE(INDEX(GroupVertices[Group],MATCH(Edges[[#This Row],[Vertex 1]],GroupVertices[Vertex],0)),1,1,"")</f>
        <v>1</v>
      </c>
      <c r="U168" s="82" t="str">
        <f>REPLACE(INDEX(GroupVertices[Group],MATCH(Edges[[#This Row],[Vertex 2]],GroupVertices[Vertex],0)),1,1,"")</f>
        <v>1</v>
      </c>
      <c r="V168" s="49">
        <v>0</v>
      </c>
      <c r="W168" s="50">
        <v>0</v>
      </c>
      <c r="X168" s="49">
        <v>0</v>
      </c>
      <c r="Y168" s="50">
        <v>0</v>
      </c>
      <c r="Z168" s="49">
        <v>0</v>
      </c>
      <c r="AA168" s="50">
        <v>0</v>
      </c>
      <c r="AB168" s="49">
        <v>13</v>
      </c>
      <c r="AC168" s="50">
        <v>100</v>
      </c>
      <c r="AD168" s="49">
        <v>13</v>
      </c>
    </row>
    <row r="169" spans="1:30" ht="15">
      <c r="A169" s="68" t="s">
        <v>406</v>
      </c>
      <c r="B169" s="68" t="s">
        <v>378</v>
      </c>
      <c r="C169" s="69" t="s">
        <v>1691</v>
      </c>
      <c r="D169" s="70">
        <v>3</v>
      </c>
      <c r="E169" s="71"/>
      <c r="F169" s="72">
        <v>70</v>
      </c>
      <c r="G169" s="69"/>
      <c r="H169" s="73"/>
      <c r="I169" s="74"/>
      <c r="J169" s="74"/>
      <c r="K169" s="35" t="s">
        <v>65</v>
      </c>
      <c r="L169" s="81">
        <v>169</v>
      </c>
      <c r="M169" s="81"/>
      <c r="N169" s="76"/>
      <c r="O169" s="83" t="s">
        <v>520</v>
      </c>
      <c r="P169" s="83">
        <v>1</v>
      </c>
      <c r="Q169" s="83" t="s">
        <v>521</v>
      </c>
      <c r="R169" s="83" t="s">
        <v>637</v>
      </c>
      <c r="S169" s="83">
        <v>18799</v>
      </c>
      <c r="T169" s="82" t="str">
        <f>REPLACE(INDEX(GroupVertices[Group],MATCH(Edges[[#This Row],[Vertex 1]],GroupVertices[Vertex],0)),1,1,"")</f>
        <v>1</v>
      </c>
      <c r="U169" s="82" t="str">
        <f>REPLACE(INDEX(GroupVertices[Group],MATCH(Edges[[#This Row],[Vertex 2]],GroupVertices[Vertex],0)),1,1,"")</f>
        <v>4</v>
      </c>
      <c r="V169" s="49">
        <v>0</v>
      </c>
      <c r="W169" s="50">
        <v>0</v>
      </c>
      <c r="X169" s="49">
        <v>0</v>
      </c>
      <c r="Y169" s="50">
        <v>0</v>
      </c>
      <c r="Z169" s="49">
        <v>0</v>
      </c>
      <c r="AA169" s="50">
        <v>0</v>
      </c>
      <c r="AB169" s="49">
        <v>3</v>
      </c>
      <c r="AC169" s="50">
        <v>100</v>
      </c>
      <c r="AD169" s="49">
        <v>3</v>
      </c>
    </row>
    <row r="170" spans="1:30" ht="15">
      <c r="A170" s="68" t="s">
        <v>378</v>
      </c>
      <c r="B170" s="68" t="s">
        <v>328</v>
      </c>
      <c r="C170" s="69" t="s">
        <v>1691</v>
      </c>
      <c r="D170" s="70">
        <v>3</v>
      </c>
      <c r="E170" s="71"/>
      <c r="F170" s="72">
        <v>70</v>
      </c>
      <c r="G170" s="69"/>
      <c r="H170" s="73"/>
      <c r="I170" s="74"/>
      <c r="J170" s="74"/>
      <c r="K170" s="35" t="s">
        <v>65</v>
      </c>
      <c r="L170" s="81">
        <v>170</v>
      </c>
      <c r="M170" s="81"/>
      <c r="N170" s="76"/>
      <c r="O170" s="83" t="s">
        <v>520</v>
      </c>
      <c r="P170" s="83">
        <v>1</v>
      </c>
      <c r="Q170" s="83" t="s">
        <v>521</v>
      </c>
      <c r="R170" s="83" t="s">
        <v>638</v>
      </c>
      <c r="S170" s="83">
        <v>24653</v>
      </c>
      <c r="T170" s="82" t="str">
        <f>REPLACE(INDEX(GroupVertices[Group],MATCH(Edges[[#This Row],[Vertex 1]],GroupVertices[Vertex],0)),1,1,"")</f>
        <v>4</v>
      </c>
      <c r="U170" s="82" t="str">
        <f>REPLACE(INDEX(GroupVertices[Group],MATCH(Edges[[#This Row],[Vertex 2]],GroupVertices[Vertex],0)),1,1,"")</f>
        <v>1</v>
      </c>
      <c r="V170" s="49">
        <v>0</v>
      </c>
      <c r="W170" s="50">
        <v>0</v>
      </c>
      <c r="X170" s="49">
        <v>0</v>
      </c>
      <c r="Y170" s="50">
        <v>0</v>
      </c>
      <c r="Z170" s="49">
        <v>0</v>
      </c>
      <c r="AA170" s="50">
        <v>0</v>
      </c>
      <c r="AB170" s="49">
        <v>22</v>
      </c>
      <c r="AC170" s="50">
        <v>100</v>
      </c>
      <c r="AD170" s="49">
        <v>22</v>
      </c>
    </row>
    <row r="171" spans="1:30" ht="15">
      <c r="A171" s="68" t="s">
        <v>407</v>
      </c>
      <c r="B171" s="68" t="s">
        <v>378</v>
      </c>
      <c r="C171" s="69" t="s">
        <v>1691</v>
      </c>
      <c r="D171" s="70">
        <v>3</v>
      </c>
      <c r="E171" s="71"/>
      <c r="F171" s="72">
        <v>70</v>
      </c>
      <c r="G171" s="69"/>
      <c r="H171" s="73"/>
      <c r="I171" s="74"/>
      <c r="J171" s="74"/>
      <c r="K171" s="35" t="s">
        <v>65</v>
      </c>
      <c r="L171" s="81">
        <v>171</v>
      </c>
      <c r="M171" s="81"/>
      <c r="N171" s="76"/>
      <c r="O171" s="83" t="s">
        <v>520</v>
      </c>
      <c r="P171" s="83">
        <v>1</v>
      </c>
      <c r="Q171" s="83" t="s">
        <v>521</v>
      </c>
      <c r="R171" s="83" t="s">
        <v>639</v>
      </c>
      <c r="S171" s="83">
        <v>25535</v>
      </c>
      <c r="T171" s="82" t="str">
        <f>REPLACE(INDEX(GroupVertices[Group],MATCH(Edges[[#This Row],[Vertex 1]],GroupVertices[Vertex],0)),1,1,"")</f>
        <v>4</v>
      </c>
      <c r="U171" s="82" t="str">
        <f>REPLACE(INDEX(GroupVertices[Group],MATCH(Edges[[#This Row],[Vertex 2]],GroupVertices[Vertex],0)),1,1,"")</f>
        <v>4</v>
      </c>
      <c r="V171" s="49">
        <v>0</v>
      </c>
      <c r="W171" s="50">
        <v>0</v>
      </c>
      <c r="X171" s="49">
        <v>0</v>
      </c>
      <c r="Y171" s="50">
        <v>0</v>
      </c>
      <c r="Z171" s="49">
        <v>0</v>
      </c>
      <c r="AA171" s="50">
        <v>0</v>
      </c>
      <c r="AB171" s="49">
        <v>4</v>
      </c>
      <c r="AC171" s="50">
        <v>100</v>
      </c>
      <c r="AD171" s="49">
        <v>4</v>
      </c>
    </row>
    <row r="172" spans="1:30" ht="15">
      <c r="A172" s="68" t="s">
        <v>328</v>
      </c>
      <c r="B172" s="68" t="s">
        <v>407</v>
      </c>
      <c r="C172" s="69" t="s">
        <v>1691</v>
      </c>
      <c r="D172" s="70">
        <v>3</v>
      </c>
      <c r="E172" s="71"/>
      <c r="F172" s="72">
        <v>70</v>
      </c>
      <c r="G172" s="69"/>
      <c r="H172" s="73"/>
      <c r="I172" s="74"/>
      <c r="J172" s="74"/>
      <c r="K172" s="35" t="s">
        <v>65</v>
      </c>
      <c r="L172" s="81">
        <v>172</v>
      </c>
      <c r="M172" s="81"/>
      <c r="N172" s="76"/>
      <c r="O172" s="83" t="s">
        <v>520</v>
      </c>
      <c r="P172" s="83">
        <v>1</v>
      </c>
      <c r="Q172" s="83" t="s">
        <v>521</v>
      </c>
      <c r="R172" s="83" t="s">
        <v>640</v>
      </c>
      <c r="S172" s="83">
        <v>25852</v>
      </c>
      <c r="T172" s="82" t="str">
        <f>REPLACE(INDEX(GroupVertices[Group],MATCH(Edges[[#This Row],[Vertex 1]],GroupVertices[Vertex],0)),1,1,"")</f>
        <v>1</v>
      </c>
      <c r="U172" s="82" t="str">
        <f>REPLACE(INDEX(GroupVertices[Group],MATCH(Edges[[#This Row],[Vertex 2]],GroupVertices[Vertex],0)),1,1,"")</f>
        <v>4</v>
      </c>
      <c r="V172" s="49">
        <v>0</v>
      </c>
      <c r="W172" s="50">
        <v>0</v>
      </c>
      <c r="X172" s="49">
        <v>0</v>
      </c>
      <c r="Y172" s="50">
        <v>0</v>
      </c>
      <c r="Z172" s="49">
        <v>0</v>
      </c>
      <c r="AA172" s="50">
        <v>0</v>
      </c>
      <c r="AB172" s="49">
        <v>10</v>
      </c>
      <c r="AC172" s="50">
        <v>100</v>
      </c>
      <c r="AD172" s="49">
        <v>10</v>
      </c>
    </row>
    <row r="173" spans="1:30" ht="15">
      <c r="A173" s="68" t="s">
        <v>406</v>
      </c>
      <c r="B173" s="68" t="s">
        <v>328</v>
      </c>
      <c r="C173" s="69" t="s">
        <v>1691</v>
      </c>
      <c r="D173" s="70">
        <v>3</v>
      </c>
      <c r="E173" s="71"/>
      <c r="F173" s="72">
        <v>70</v>
      </c>
      <c r="G173" s="69"/>
      <c r="H173" s="73"/>
      <c r="I173" s="74"/>
      <c r="J173" s="74"/>
      <c r="K173" s="35" t="s">
        <v>65</v>
      </c>
      <c r="L173" s="81">
        <v>173</v>
      </c>
      <c r="M173" s="81"/>
      <c r="N173" s="76"/>
      <c r="O173" s="83" t="s">
        <v>520</v>
      </c>
      <c r="P173" s="83">
        <v>1</v>
      </c>
      <c r="Q173" s="83" t="s">
        <v>521</v>
      </c>
      <c r="R173" s="83" t="s">
        <v>637</v>
      </c>
      <c r="S173" s="83">
        <v>26063</v>
      </c>
      <c r="T173" s="82" t="str">
        <f>REPLACE(INDEX(GroupVertices[Group],MATCH(Edges[[#This Row],[Vertex 1]],GroupVertices[Vertex],0)),1,1,"")</f>
        <v>1</v>
      </c>
      <c r="U173" s="82" t="str">
        <f>REPLACE(INDEX(GroupVertices[Group],MATCH(Edges[[#This Row],[Vertex 2]],GroupVertices[Vertex],0)),1,1,"")</f>
        <v>1</v>
      </c>
      <c r="V173" s="49">
        <v>0</v>
      </c>
      <c r="W173" s="50">
        <v>0</v>
      </c>
      <c r="X173" s="49">
        <v>0</v>
      </c>
      <c r="Y173" s="50">
        <v>0</v>
      </c>
      <c r="Z173" s="49">
        <v>0</v>
      </c>
      <c r="AA173" s="50">
        <v>0</v>
      </c>
      <c r="AB173" s="49">
        <v>3</v>
      </c>
      <c r="AC173" s="50">
        <v>100</v>
      </c>
      <c r="AD173" s="49">
        <v>3</v>
      </c>
    </row>
    <row r="174" spans="1:30" ht="15">
      <c r="A174" s="68" t="s">
        <v>408</v>
      </c>
      <c r="B174" s="68" t="s">
        <v>406</v>
      </c>
      <c r="C174" s="69" t="s">
        <v>1691</v>
      </c>
      <c r="D174" s="70">
        <v>3</v>
      </c>
      <c r="E174" s="71"/>
      <c r="F174" s="72">
        <v>70</v>
      </c>
      <c r="G174" s="69"/>
      <c r="H174" s="73"/>
      <c r="I174" s="74"/>
      <c r="J174" s="74"/>
      <c r="K174" s="35" t="s">
        <v>65</v>
      </c>
      <c r="L174" s="81">
        <v>174</v>
      </c>
      <c r="M174" s="81"/>
      <c r="N174" s="76"/>
      <c r="O174" s="83" t="s">
        <v>520</v>
      </c>
      <c r="P174" s="83">
        <v>1</v>
      </c>
      <c r="Q174" s="83" t="s">
        <v>521</v>
      </c>
      <c r="R174" s="83" t="s">
        <v>641</v>
      </c>
      <c r="S174" s="83">
        <v>26047</v>
      </c>
      <c r="T174" s="82" t="str">
        <f>REPLACE(INDEX(GroupVertices[Group],MATCH(Edges[[#This Row],[Vertex 1]],GroupVertices[Vertex],0)),1,1,"")</f>
        <v>12</v>
      </c>
      <c r="U174" s="82" t="str">
        <f>REPLACE(INDEX(GroupVertices[Group],MATCH(Edges[[#This Row],[Vertex 2]],GroupVertices[Vertex],0)),1,1,"")</f>
        <v>1</v>
      </c>
      <c r="V174" s="49">
        <v>1</v>
      </c>
      <c r="W174" s="50">
        <v>25</v>
      </c>
      <c r="X174" s="49">
        <v>0</v>
      </c>
      <c r="Y174" s="50">
        <v>0</v>
      </c>
      <c r="Z174" s="49">
        <v>0</v>
      </c>
      <c r="AA174" s="50">
        <v>0</v>
      </c>
      <c r="AB174" s="49">
        <v>3</v>
      </c>
      <c r="AC174" s="50">
        <v>75</v>
      </c>
      <c r="AD174" s="49">
        <v>4</v>
      </c>
    </row>
    <row r="175" spans="1:30" ht="15">
      <c r="A175" s="68" t="s">
        <v>409</v>
      </c>
      <c r="B175" s="68" t="s">
        <v>408</v>
      </c>
      <c r="C175" s="69" t="s">
        <v>1691</v>
      </c>
      <c r="D175" s="70">
        <v>3</v>
      </c>
      <c r="E175" s="71"/>
      <c r="F175" s="72">
        <v>70</v>
      </c>
      <c r="G175" s="69"/>
      <c r="H175" s="73"/>
      <c r="I175" s="74"/>
      <c r="J175" s="74"/>
      <c r="K175" s="35" t="s">
        <v>65</v>
      </c>
      <c r="L175" s="81">
        <v>175</v>
      </c>
      <c r="M175" s="81"/>
      <c r="N175" s="76"/>
      <c r="O175" s="83" t="s">
        <v>520</v>
      </c>
      <c r="P175" s="83">
        <v>1</v>
      </c>
      <c r="Q175" s="83" t="s">
        <v>521</v>
      </c>
      <c r="R175" s="83" t="s">
        <v>642</v>
      </c>
      <c r="S175" s="83">
        <v>26198</v>
      </c>
      <c r="T175" s="82" t="str">
        <f>REPLACE(INDEX(GroupVertices[Group],MATCH(Edges[[#This Row],[Vertex 1]],GroupVertices[Vertex],0)),1,1,"")</f>
        <v>12</v>
      </c>
      <c r="U175" s="82" t="str">
        <f>REPLACE(INDEX(GroupVertices[Group],MATCH(Edges[[#This Row],[Vertex 2]],GroupVertices[Vertex],0)),1,1,"")</f>
        <v>12</v>
      </c>
      <c r="V175" s="49">
        <v>0</v>
      </c>
      <c r="W175" s="50">
        <v>0</v>
      </c>
      <c r="X175" s="49">
        <v>0</v>
      </c>
      <c r="Y175" s="50">
        <v>0</v>
      </c>
      <c r="Z175" s="49">
        <v>0</v>
      </c>
      <c r="AA175" s="50">
        <v>0</v>
      </c>
      <c r="AB175" s="49">
        <v>7</v>
      </c>
      <c r="AC175" s="50">
        <v>100</v>
      </c>
      <c r="AD175" s="49">
        <v>7</v>
      </c>
    </row>
    <row r="176" spans="1:30" ht="15">
      <c r="A176" s="68" t="s">
        <v>410</v>
      </c>
      <c r="B176" s="68" t="s">
        <v>409</v>
      </c>
      <c r="C176" s="69" t="s">
        <v>1691</v>
      </c>
      <c r="D176" s="70">
        <v>3</v>
      </c>
      <c r="E176" s="71"/>
      <c r="F176" s="72">
        <v>70</v>
      </c>
      <c r="G176" s="69"/>
      <c r="H176" s="73"/>
      <c r="I176" s="74"/>
      <c r="J176" s="74"/>
      <c r="K176" s="35" t="s">
        <v>65</v>
      </c>
      <c r="L176" s="81">
        <v>176</v>
      </c>
      <c r="M176" s="81"/>
      <c r="N176" s="76"/>
      <c r="O176" s="83" t="s">
        <v>520</v>
      </c>
      <c r="P176" s="83">
        <v>1</v>
      </c>
      <c r="Q176" s="83" t="s">
        <v>521</v>
      </c>
      <c r="R176" s="83" t="s">
        <v>643</v>
      </c>
      <c r="S176" s="83">
        <v>24999</v>
      </c>
      <c r="T176" s="82" t="str">
        <f>REPLACE(INDEX(GroupVertices[Group],MATCH(Edges[[#This Row],[Vertex 1]],GroupVertices[Vertex],0)),1,1,"")</f>
        <v>12</v>
      </c>
      <c r="U176" s="82" t="str">
        <f>REPLACE(INDEX(GroupVertices[Group],MATCH(Edges[[#This Row],[Vertex 2]],GroupVertices[Vertex],0)),1,1,"")</f>
        <v>12</v>
      </c>
      <c r="V176" s="49">
        <v>0</v>
      </c>
      <c r="W176" s="50">
        <v>0</v>
      </c>
      <c r="X176" s="49">
        <v>0</v>
      </c>
      <c r="Y176" s="50">
        <v>0</v>
      </c>
      <c r="Z176" s="49">
        <v>0</v>
      </c>
      <c r="AA176" s="50">
        <v>0</v>
      </c>
      <c r="AB176" s="49">
        <v>2</v>
      </c>
      <c r="AC176" s="50">
        <v>100</v>
      </c>
      <c r="AD176" s="49">
        <v>2</v>
      </c>
    </row>
    <row r="177" spans="1:30" ht="15">
      <c r="A177" s="68" t="s">
        <v>411</v>
      </c>
      <c r="B177" s="68" t="s">
        <v>410</v>
      </c>
      <c r="C177" s="69" t="s">
        <v>1691</v>
      </c>
      <c r="D177" s="70">
        <v>3</v>
      </c>
      <c r="E177" s="71"/>
      <c r="F177" s="72">
        <v>70</v>
      </c>
      <c r="G177" s="69"/>
      <c r="H177" s="73"/>
      <c r="I177" s="74"/>
      <c r="J177" s="74"/>
      <c r="K177" s="35" t="s">
        <v>65</v>
      </c>
      <c r="L177" s="81">
        <v>177</v>
      </c>
      <c r="M177" s="81"/>
      <c r="N177" s="76"/>
      <c r="O177" s="83" t="s">
        <v>520</v>
      </c>
      <c r="P177" s="83">
        <v>1</v>
      </c>
      <c r="Q177" s="83" t="s">
        <v>521</v>
      </c>
      <c r="R177" s="83" t="s">
        <v>644</v>
      </c>
      <c r="S177" s="83">
        <v>25024</v>
      </c>
      <c r="T177" s="82" t="str">
        <f>REPLACE(INDEX(GroupVertices[Group],MATCH(Edges[[#This Row],[Vertex 1]],GroupVertices[Vertex],0)),1,1,"")</f>
        <v>12</v>
      </c>
      <c r="U177" s="82" t="str">
        <f>REPLACE(INDEX(GroupVertices[Group],MATCH(Edges[[#This Row],[Vertex 2]],GroupVertices[Vertex],0)),1,1,"")</f>
        <v>12</v>
      </c>
      <c r="V177" s="49">
        <v>0</v>
      </c>
      <c r="W177" s="50">
        <v>0</v>
      </c>
      <c r="X177" s="49">
        <v>0</v>
      </c>
      <c r="Y177" s="50">
        <v>0</v>
      </c>
      <c r="Z177" s="49">
        <v>0</v>
      </c>
      <c r="AA177" s="50">
        <v>0</v>
      </c>
      <c r="AB177" s="49">
        <v>1</v>
      </c>
      <c r="AC177" s="50">
        <v>100</v>
      </c>
      <c r="AD177" s="49">
        <v>1</v>
      </c>
    </row>
    <row r="178" spans="1:30" ht="15">
      <c r="A178" s="68" t="s">
        <v>412</v>
      </c>
      <c r="B178" s="68" t="s">
        <v>411</v>
      </c>
      <c r="C178" s="69" t="s">
        <v>1691</v>
      </c>
      <c r="D178" s="70">
        <v>3</v>
      </c>
      <c r="E178" s="71"/>
      <c r="F178" s="72">
        <v>70</v>
      </c>
      <c r="G178" s="69"/>
      <c r="H178" s="73"/>
      <c r="I178" s="74"/>
      <c r="J178" s="74"/>
      <c r="K178" s="35" t="s">
        <v>65</v>
      </c>
      <c r="L178" s="81">
        <v>178</v>
      </c>
      <c r="M178" s="81"/>
      <c r="N178" s="76"/>
      <c r="O178" s="83" t="s">
        <v>520</v>
      </c>
      <c r="P178" s="83">
        <v>1</v>
      </c>
      <c r="Q178" s="83" t="s">
        <v>521</v>
      </c>
      <c r="R178" s="83" t="s">
        <v>645</v>
      </c>
      <c r="S178" s="83">
        <v>25025</v>
      </c>
      <c r="T178" s="82" t="str">
        <f>REPLACE(INDEX(GroupVertices[Group],MATCH(Edges[[#This Row],[Vertex 1]],GroupVertices[Vertex],0)),1,1,"")</f>
        <v>12</v>
      </c>
      <c r="U178" s="82" t="str">
        <f>REPLACE(INDEX(GroupVertices[Group],MATCH(Edges[[#This Row],[Vertex 2]],GroupVertices[Vertex],0)),1,1,"")</f>
        <v>12</v>
      </c>
      <c r="V178" s="49">
        <v>0</v>
      </c>
      <c r="W178" s="50">
        <v>0</v>
      </c>
      <c r="X178" s="49">
        <v>0</v>
      </c>
      <c r="Y178" s="50">
        <v>0</v>
      </c>
      <c r="Z178" s="49">
        <v>0</v>
      </c>
      <c r="AA178" s="50">
        <v>0</v>
      </c>
      <c r="AB178" s="49">
        <v>3</v>
      </c>
      <c r="AC178" s="50">
        <v>100</v>
      </c>
      <c r="AD178" s="49">
        <v>3</v>
      </c>
    </row>
    <row r="179" spans="1:30" ht="15">
      <c r="A179" s="68" t="s">
        <v>412</v>
      </c>
      <c r="B179" s="68" t="s">
        <v>412</v>
      </c>
      <c r="C179" s="69" t="s">
        <v>1691</v>
      </c>
      <c r="D179" s="70">
        <v>3</v>
      </c>
      <c r="E179" s="71"/>
      <c r="F179" s="72">
        <v>70</v>
      </c>
      <c r="G179" s="69"/>
      <c r="H179" s="73"/>
      <c r="I179" s="74"/>
      <c r="J179" s="74"/>
      <c r="K179" s="35" t="s">
        <v>65</v>
      </c>
      <c r="L179" s="81">
        <v>179</v>
      </c>
      <c r="M179" s="81"/>
      <c r="N179" s="76"/>
      <c r="O179" s="83" t="s">
        <v>520</v>
      </c>
      <c r="P179" s="83">
        <v>1</v>
      </c>
      <c r="Q179" s="83" t="s">
        <v>521</v>
      </c>
      <c r="R179" s="83" t="s">
        <v>646</v>
      </c>
      <c r="S179" s="83">
        <v>25024</v>
      </c>
      <c r="T179" s="82" t="str">
        <f>REPLACE(INDEX(GroupVertices[Group],MATCH(Edges[[#This Row],[Vertex 1]],GroupVertices[Vertex],0)),1,1,"")</f>
        <v>12</v>
      </c>
      <c r="U179" s="82" t="str">
        <f>REPLACE(INDEX(GroupVertices[Group],MATCH(Edges[[#This Row],[Vertex 2]],GroupVertices[Vertex],0)),1,1,"")</f>
        <v>12</v>
      </c>
      <c r="V179" s="49">
        <v>0</v>
      </c>
      <c r="W179" s="50">
        <v>0</v>
      </c>
      <c r="X179" s="49">
        <v>0</v>
      </c>
      <c r="Y179" s="50">
        <v>0</v>
      </c>
      <c r="Z179" s="49">
        <v>0</v>
      </c>
      <c r="AA179" s="50">
        <v>0</v>
      </c>
      <c r="AB179" s="49">
        <v>3</v>
      </c>
      <c r="AC179" s="50">
        <v>100</v>
      </c>
      <c r="AD179" s="49">
        <v>3</v>
      </c>
    </row>
    <row r="180" spans="1:30" ht="15">
      <c r="A180" s="68" t="s">
        <v>413</v>
      </c>
      <c r="B180" s="68" t="s">
        <v>412</v>
      </c>
      <c r="C180" s="69" t="s">
        <v>1691</v>
      </c>
      <c r="D180" s="70">
        <v>3</v>
      </c>
      <c r="E180" s="71"/>
      <c r="F180" s="72">
        <v>70</v>
      </c>
      <c r="G180" s="69"/>
      <c r="H180" s="73"/>
      <c r="I180" s="74"/>
      <c r="J180" s="74"/>
      <c r="K180" s="35" t="s">
        <v>65</v>
      </c>
      <c r="L180" s="81">
        <v>180</v>
      </c>
      <c r="M180" s="81"/>
      <c r="N180" s="76"/>
      <c r="O180" s="83" t="s">
        <v>520</v>
      </c>
      <c r="P180" s="83">
        <v>1</v>
      </c>
      <c r="Q180" s="83" t="s">
        <v>521</v>
      </c>
      <c r="R180" s="83" t="s">
        <v>598</v>
      </c>
      <c r="S180" s="83">
        <v>25566</v>
      </c>
      <c r="T180" s="82" t="str">
        <f>REPLACE(INDEX(GroupVertices[Group],MATCH(Edges[[#This Row],[Vertex 1]],GroupVertices[Vertex],0)),1,1,"")</f>
        <v>12</v>
      </c>
      <c r="U180" s="82" t="str">
        <f>REPLACE(INDEX(GroupVertices[Group],MATCH(Edges[[#This Row],[Vertex 2]],GroupVertices[Vertex],0)),1,1,"")</f>
        <v>12</v>
      </c>
      <c r="V180" s="49">
        <v>0</v>
      </c>
      <c r="W180" s="50">
        <v>0</v>
      </c>
      <c r="X180" s="49">
        <v>0</v>
      </c>
      <c r="Y180" s="50">
        <v>0</v>
      </c>
      <c r="Z180" s="49">
        <v>0</v>
      </c>
      <c r="AA180" s="50">
        <v>0</v>
      </c>
      <c r="AB180" s="49">
        <v>7</v>
      </c>
      <c r="AC180" s="50">
        <v>100</v>
      </c>
      <c r="AD180" s="49">
        <v>7</v>
      </c>
    </row>
    <row r="181" spans="1:30" ht="15">
      <c r="A181" s="68" t="s">
        <v>413</v>
      </c>
      <c r="B181" s="68" t="s">
        <v>328</v>
      </c>
      <c r="C181" s="69" t="s">
        <v>1691</v>
      </c>
      <c r="D181" s="70">
        <v>3</v>
      </c>
      <c r="E181" s="71"/>
      <c r="F181" s="72">
        <v>70</v>
      </c>
      <c r="G181" s="69"/>
      <c r="H181" s="73"/>
      <c r="I181" s="74"/>
      <c r="J181" s="74"/>
      <c r="K181" s="35" t="s">
        <v>66</v>
      </c>
      <c r="L181" s="81">
        <v>181</v>
      </c>
      <c r="M181" s="81"/>
      <c r="N181" s="76"/>
      <c r="O181" s="83" t="s">
        <v>520</v>
      </c>
      <c r="P181" s="83">
        <v>1</v>
      </c>
      <c r="Q181" s="83" t="s">
        <v>521</v>
      </c>
      <c r="R181" s="83" t="s">
        <v>647</v>
      </c>
      <c r="S181" s="83">
        <v>26821</v>
      </c>
      <c r="T181" s="82" t="str">
        <f>REPLACE(INDEX(GroupVertices[Group],MATCH(Edges[[#This Row],[Vertex 1]],GroupVertices[Vertex],0)),1,1,"")</f>
        <v>12</v>
      </c>
      <c r="U181" s="82" t="str">
        <f>REPLACE(INDEX(GroupVertices[Group],MATCH(Edges[[#This Row],[Vertex 2]],GroupVertices[Vertex],0)),1,1,"")</f>
        <v>1</v>
      </c>
      <c r="V181" s="49">
        <v>1</v>
      </c>
      <c r="W181" s="50">
        <v>10</v>
      </c>
      <c r="X181" s="49">
        <v>1</v>
      </c>
      <c r="Y181" s="50">
        <v>10</v>
      </c>
      <c r="Z181" s="49">
        <v>0</v>
      </c>
      <c r="AA181" s="50">
        <v>0</v>
      </c>
      <c r="AB181" s="49">
        <v>8</v>
      </c>
      <c r="AC181" s="50">
        <v>80</v>
      </c>
      <c r="AD181" s="49">
        <v>10</v>
      </c>
    </row>
    <row r="182" spans="1:30" ht="15">
      <c r="A182" s="68" t="s">
        <v>328</v>
      </c>
      <c r="B182" s="68" t="s">
        <v>413</v>
      </c>
      <c r="C182" s="69" t="s">
        <v>1692</v>
      </c>
      <c r="D182" s="70">
        <v>10</v>
      </c>
      <c r="E182" s="71"/>
      <c r="F182" s="72">
        <v>40</v>
      </c>
      <c r="G182" s="69"/>
      <c r="H182" s="73"/>
      <c r="I182" s="74"/>
      <c r="J182" s="74"/>
      <c r="K182" s="35" t="s">
        <v>66</v>
      </c>
      <c r="L182" s="81">
        <v>182</v>
      </c>
      <c r="M182" s="81"/>
      <c r="N182" s="76"/>
      <c r="O182" s="83" t="s">
        <v>520</v>
      </c>
      <c r="P182" s="83">
        <v>2</v>
      </c>
      <c r="Q182" s="83" t="s">
        <v>521</v>
      </c>
      <c r="R182" s="83" t="s">
        <v>648</v>
      </c>
      <c r="S182" s="83">
        <v>27096</v>
      </c>
      <c r="T182" s="82" t="str">
        <f>REPLACE(INDEX(GroupVertices[Group],MATCH(Edges[[#This Row],[Vertex 1]],GroupVertices[Vertex],0)),1,1,"")</f>
        <v>1</v>
      </c>
      <c r="U182" s="82" t="str">
        <f>REPLACE(INDEX(GroupVertices[Group],MATCH(Edges[[#This Row],[Vertex 2]],GroupVertices[Vertex],0)),1,1,"")</f>
        <v>12</v>
      </c>
      <c r="V182" s="49">
        <v>1</v>
      </c>
      <c r="W182" s="50">
        <v>4.3478260869565215</v>
      </c>
      <c r="X182" s="49">
        <v>1</v>
      </c>
      <c r="Y182" s="50">
        <v>4.3478260869565215</v>
      </c>
      <c r="Z182" s="49">
        <v>0</v>
      </c>
      <c r="AA182" s="50">
        <v>0</v>
      </c>
      <c r="AB182" s="49">
        <v>21</v>
      </c>
      <c r="AC182" s="50">
        <v>91.30434782608695</v>
      </c>
      <c r="AD182" s="49">
        <v>23</v>
      </c>
    </row>
    <row r="183" spans="1:30" ht="15">
      <c r="A183" s="68" t="s">
        <v>414</v>
      </c>
      <c r="B183" s="68" t="s">
        <v>328</v>
      </c>
      <c r="C183" s="69" t="s">
        <v>1691</v>
      </c>
      <c r="D183" s="70">
        <v>3</v>
      </c>
      <c r="E183" s="71"/>
      <c r="F183" s="72">
        <v>70</v>
      </c>
      <c r="G183" s="69"/>
      <c r="H183" s="73"/>
      <c r="I183" s="74"/>
      <c r="J183" s="74"/>
      <c r="K183" s="35" t="s">
        <v>66</v>
      </c>
      <c r="L183" s="81">
        <v>183</v>
      </c>
      <c r="M183" s="81"/>
      <c r="N183" s="76"/>
      <c r="O183" s="83" t="s">
        <v>520</v>
      </c>
      <c r="P183" s="83">
        <v>1</v>
      </c>
      <c r="Q183" s="83" t="s">
        <v>521</v>
      </c>
      <c r="R183" s="83" t="s">
        <v>649</v>
      </c>
      <c r="S183" s="83">
        <v>27232</v>
      </c>
      <c r="T183" s="82" t="str">
        <f>REPLACE(INDEX(GroupVertices[Group],MATCH(Edges[[#This Row],[Vertex 1]],GroupVertices[Vertex],0)),1,1,"")</f>
        <v>1</v>
      </c>
      <c r="U183" s="82" t="str">
        <f>REPLACE(INDEX(GroupVertices[Group],MATCH(Edges[[#This Row],[Vertex 2]],GroupVertices[Vertex],0)),1,1,"")</f>
        <v>1</v>
      </c>
      <c r="V183" s="49">
        <v>0</v>
      </c>
      <c r="W183" s="50">
        <v>0</v>
      </c>
      <c r="X183" s="49">
        <v>1</v>
      </c>
      <c r="Y183" s="50">
        <v>33.333333333333336</v>
      </c>
      <c r="Z183" s="49">
        <v>0</v>
      </c>
      <c r="AA183" s="50">
        <v>0</v>
      </c>
      <c r="AB183" s="49">
        <v>2</v>
      </c>
      <c r="AC183" s="50">
        <v>66.66666666666667</v>
      </c>
      <c r="AD183" s="49">
        <v>3</v>
      </c>
    </row>
    <row r="184" spans="1:30" ht="15">
      <c r="A184" s="68" t="s">
        <v>328</v>
      </c>
      <c r="B184" s="68" t="s">
        <v>414</v>
      </c>
      <c r="C184" s="69" t="s">
        <v>1691</v>
      </c>
      <c r="D184" s="70">
        <v>3</v>
      </c>
      <c r="E184" s="71"/>
      <c r="F184" s="72">
        <v>70</v>
      </c>
      <c r="G184" s="69"/>
      <c r="H184" s="73"/>
      <c r="I184" s="74"/>
      <c r="J184" s="74"/>
      <c r="K184" s="35" t="s">
        <v>66</v>
      </c>
      <c r="L184" s="81">
        <v>184</v>
      </c>
      <c r="M184" s="81"/>
      <c r="N184" s="76"/>
      <c r="O184" s="83" t="s">
        <v>520</v>
      </c>
      <c r="P184" s="83">
        <v>1</v>
      </c>
      <c r="Q184" s="83" t="s">
        <v>521</v>
      </c>
      <c r="R184" s="83" t="s">
        <v>650</v>
      </c>
      <c r="S184" s="83">
        <v>27507</v>
      </c>
      <c r="T184" s="82" t="str">
        <f>REPLACE(INDEX(GroupVertices[Group],MATCH(Edges[[#This Row],[Vertex 1]],GroupVertices[Vertex],0)),1,1,"")</f>
        <v>1</v>
      </c>
      <c r="U184" s="82" t="str">
        <f>REPLACE(INDEX(GroupVertices[Group],MATCH(Edges[[#This Row],[Vertex 2]],GroupVertices[Vertex],0)),1,1,"")</f>
        <v>1</v>
      </c>
      <c r="V184" s="49">
        <v>0</v>
      </c>
      <c r="W184" s="50">
        <v>0</v>
      </c>
      <c r="X184" s="49">
        <v>1</v>
      </c>
      <c r="Y184" s="50">
        <v>6.25</v>
      </c>
      <c r="Z184" s="49">
        <v>0</v>
      </c>
      <c r="AA184" s="50">
        <v>0</v>
      </c>
      <c r="AB184" s="49">
        <v>15</v>
      </c>
      <c r="AC184" s="50">
        <v>93.75</v>
      </c>
      <c r="AD184" s="49">
        <v>16</v>
      </c>
    </row>
    <row r="185" spans="1:30" ht="15">
      <c r="A185" s="68" t="s">
        <v>415</v>
      </c>
      <c r="B185" s="68" t="s">
        <v>328</v>
      </c>
      <c r="C185" s="69" t="s">
        <v>1691</v>
      </c>
      <c r="D185" s="70">
        <v>3</v>
      </c>
      <c r="E185" s="71"/>
      <c r="F185" s="72">
        <v>70</v>
      </c>
      <c r="G185" s="69"/>
      <c r="H185" s="73"/>
      <c r="I185" s="74"/>
      <c r="J185" s="74"/>
      <c r="K185" s="35" t="s">
        <v>65</v>
      </c>
      <c r="L185" s="81">
        <v>185</v>
      </c>
      <c r="M185" s="81"/>
      <c r="N185" s="76"/>
      <c r="O185" s="83" t="s">
        <v>520</v>
      </c>
      <c r="P185" s="83">
        <v>1</v>
      </c>
      <c r="Q185" s="83" t="s">
        <v>521</v>
      </c>
      <c r="R185" s="83" t="s">
        <v>651</v>
      </c>
      <c r="S185" s="83">
        <v>26252</v>
      </c>
      <c r="T185" s="82" t="str">
        <f>REPLACE(INDEX(GroupVertices[Group],MATCH(Edges[[#This Row],[Vertex 1]],GroupVertices[Vertex],0)),1,1,"")</f>
        <v>10</v>
      </c>
      <c r="U185" s="82" t="str">
        <f>REPLACE(INDEX(GroupVertices[Group],MATCH(Edges[[#This Row],[Vertex 2]],GroupVertices[Vertex],0)),1,1,"")</f>
        <v>1</v>
      </c>
      <c r="V185" s="49">
        <v>1</v>
      </c>
      <c r="W185" s="50">
        <v>5.882352941176471</v>
      </c>
      <c r="X185" s="49">
        <v>1</v>
      </c>
      <c r="Y185" s="50">
        <v>5.882352941176471</v>
      </c>
      <c r="Z185" s="49">
        <v>0</v>
      </c>
      <c r="AA185" s="50">
        <v>0</v>
      </c>
      <c r="AB185" s="49">
        <v>15</v>
      </c>
      <c r="AC185" s="50">
        <v>88.23529411764706</v>
      </c>
      <c r="AD185" s="49">
        <v>17</v>
      </c>
    </row>
    <row r="186" spans="1:30" ht="15">
      <c r="A186" s="68" t="s">
        <v>416</v>
      </c>
      <c r="B186" s="68" t="s">
        <v>415</v>
      </c>
      <c r="C186" s="69" t="s">
        <v>1691</v>
      </c>
      <c r="D186" s="70">
        <v>3</v>
      </c>
      <c r="E186" s="71"/>
      <c r="F186" s="72">
        <v>70</v>
      </c>
      <c r="G186" s="69"/>
      <c r="H186" s="73"/>
      <c r="I186" s="74"/>
      <c r="J186" s="74"/>
      <c r="K186" s="35" t="s">
        <v>65</v>
      </c>
      <c r="L186" s="81">
        <v>186</v>
      </c>
      <c r="M186" s="81"/>
      <c r="N186" s="76"/>
      <c r="O186" s="83" t="s">
        <v>520</v>
      </c>
      <c r="P186" s="83">
        <v>1</v>
      </c>
      <c r="Q186" s="83" t="s">
        <v>521</v>
      </c>
      <c r="R186" s="83" t="s">
        <v>598</v>
      </c>
      <c r="S186" s="83">
        <v>26253</v>
      </c>
      <c r="T186" s="82" t="str">
        <f>REPLACE(INDEX(GroupVertices[Group],MATCH(Edges[[#This Row],[Vertex 1]],GroupVertices[Vertex],0)),1,1,"")</f>
        <v>10</v>
      </c>
      <c r="U186" s="82" t="str">
        <f>REPLACE(INDEX(GroupVertices[Group],MATCH(Edges[[#This Row],[Vertex 2]],GroupVertices[Vertex],0)),1,1,"")</f>
        <v>10</v>
      </c>
      <c r="V186" s="49">
        <v>0</v>
      </c>
      <c r="W186" s="50">
        <v>0</v>
      </c>
      <c r="X186" s="49">
        <v>0</v>
      </c>
      <c r="Y186" s="50">
        <v>0</v>
      </c>
      <c r="Z186" s="49">
        <v>0</v>
      </c>
      <c r="AA186" s="50">
        <v>0</v>
      </c>
      <c r="AB186" s="49">
        <v>7</v>
      </c>
      <c r="AC186" s="50">
        <v>100</v>
      </c>
      <c r="AD186" s="49">
        <v>7</v>
      </c>
    </row>
    <row r="187" spans="1:30" ht="15">
      <c r="A187" s="68" t="s">
        <v>417</v>
      </c>
      <c r="B187" s="68" t="s">
        <v>416</v>
      </c>
      <c r="C187" s="69" t="s">
        <v>1691</v>
      </c>
      <c r="D187" s="70">
        <v>3</v>
      </c>
      <c r="E187" s="71"/>
      <c r="F187" s="72">
        <v>70</v>
      </c>
      <c r="G187" s="69"/>
      <c r="H187" s="73"/>
      <c r="I187" s="74"/>
      <c r="J187" s="74"/>
      <c r="K187" s="35" t="s">
        <v>65</v>
      </c>
      <c r="L187" s="81">
        <v>187</v>
      </c>
      <c r="M187" s="81"/>
      <c r="N187" s="76"/>
      <c r="O187" s="83" t="s">
        <v>520</v>
      </c>
      <c r="P187" s="83">
        <v>1</v>
      </c>
      <c r="Q187" s="83" t="s">
        <v>521</v>
      </c>
      <c r="R187" s="83" t="s">
        <v>652</v>
      </c>
      <c r="S187" s="83">
        <v>26318</v>
      </c>
      <c r="T187" s="82" t="str">
        <f>REPLACE(INDEX(GroupVertices[Group],MATCH(Edges[[#This Row],[Vertex 1]],GroupVertices[Vertex],0)),1,1,"")</f>
        <v>10</v>
      </c>
      <c r="U187" s="82" t="str">
        <f>REPLACE(INDEX(GroupVertices[Group],MATCH(Edges[[#This Row],[Vertex 2]],GroupVertices[Vertex],0)),1,1,"")</f>
        <v>10</v>
      </c>
      <c r="V187" s="49">
        <v>1</v>
      </c>
      <c r="W187" s="50">
        <v>8.333333333333334</v>
      </c>
      <c r="X187" s="49">
        <v>0</v>
      </c>
      <c r="Y187" s="50">
        <v>0</v>
      </c>
      <c r="Z187" s="49">
        <v>0</v>
      </c>
      <c r="AA187" s="50">
        <v>0</v>
      </c>
      <c r="AB187" s="49">
        <v>11</v>
      </c>
      <c r="AC187" s="50">
        <v>91.66666666666667</v>
      </c>
      <c r="AD187" s="49">
        <v>12</v>
      </c>
    </row>
    <row r="188" spans="1:30" ht="15">
      <c r="A188" s="68" t="s">
        <v>418</v>
      </c>
      <c r="B188" s="68" t="s">
        <v>419</v>
      </c>
      <c r="C188" s="69" t="s">
        <v>1691</v>
      </c>
      <c r="D188" s="70">
        <v>3</v>
      </c>
      <c r="E188" s="71"/>
      <c r="F188" s="72">
        <v>70</v>
      </c>
      <c r="G188" s="69"/>
      <c r="H188" s="73"/>
      <c r="I188" s="74"/>
      <c r="J188" s="74"/>
      <c r="K188" s="35" t="s">
        <v>66</v>
      </c>
      <c r="L188" s="81">
        <v>188</v>
      </c>
      <c r="M188" s="81"/>
      <c r="N188" s="76"/>
      <c r="O188" s="83" t="s">
        <v>520</v>
      </c>
      <c r="P188" s="83">
        <v>1</v>
      </c>
      <c r="Q188" s="83" t="s">
        <v>521</v>
      </c>
      <c r="R188" s="83" t="s">
        <v>653</v>
      </c>
      <c r="S188" s="83">
        <v>27042</v>
      </c>
      <c r="T188" s="82" t="str">
        <f>REPLACE(INDEX(GroupVertices[Group],MATCH(Edges[[#This Row],[Vertex 1]],GroupVertices[Vertex],0)),1,1,"")</f>
        <v>10</v>
      </c>
      <c r="U188" s="82" t="str">
        <f>REPLACE(INDEX(GroupVertices[Group],MATCH(Edges[[#This Row],[Vertex 2]],GroupVertices[Vertex],0)),1,1,"")</f>
        <v>10</v>
      </c>
      <c r="V188" s="49">
        <v>0</v>
      </c>
      <c r="W188" s="50">
        <v>0</v>
      </c>
      <c r="X188" s="49">
        <v>0</v>
      </c>
      <c r="Y188" s="50">
        <v>0</v>
      </c>
      <c r="Z188" s="49">
        <v>0</v>
      </c>
      <c r="AA188" s="50">
        <v>0</v>
      </c>
      <c r="AB188" s="49">
        <v>14</v>
      </c>
      <c r="AC188" s="50">
        <v>100</v>
      </c>
      <c r="AD188" s="49">
        <v>14</v>
      </c>
    </row>
    <row r="189" spans="1:30" ht="15">
      <c r="A189" s="68" t="s">
        <v>418</v>
      </c>
      <c r="B189" s="68" t="s">
        <v>418</v>
      </c>
      <c r="C189" s="69" t="s">
        <v>1691</v>
      </c>
      <c r="D189" s="70">
        <v>3</v>
      </c>
      <c r="E189" s="71"/>
      <c r="F189" s="72">
        <v>70</v>
      </c>
      <c r="G189" s="69"/>
      <c r="H189" s="73"/>
      <c r="I189" s="74"/>
      <c r="J189" s="74"/>
      <c r="K189" s="35" t="s">
        <v>65</v>
      </c>
      <c r="L189" s="81">
        <v>189</v>
      </c>
      <c r="M189" s="81"/>
      <c r="N189" s="76"/>
      <c r="O189" s="83" t="s">
        <v>520</v>
      </c>
      <c r="P189" s="83">
        <v>1</v>
      </c>
      <c r="Q189" s="83" t="s">
        <v>521</v>
      </c>
      <c r="R189" s="83" t="s">
        <v>654</v>
      </c>
      <c r="S189" s="83">
        <v>27460</v>
      </c>
      <c r="T189" s="82" t="str">
        <f>REPLACE(INDEX(GroupVertices[Group],MATCH(Edges[[#This Row],[Vertex 1]],GroupVertices[Vertex],0)),1,1,"")</f>
        <v>10</v>
      </c>
      <c r="U189" s="82" t="str">
        <f>REPLACE(INDEX(GroupVertices[Group],MATCH(Edges[[#This Row],[Vertex 2]],GroupVertices[Vertex],0)),1,1,"")</f>
        <v>10</v>
      </c>
      <c r="V189" s="49">
        <v>0</v>
      </c>
      <c r="W189" s="50">
        <v>0</v>
      </c>
      <c r="X189" s="49">
        <v>1</v>
      </c>
      <c r="Y189" s="50">
        <v>20</v>
      </c>
      <c r="Z189" s="49">
        <v>0</v>
      </c>
      <c r="AA189" s="50">
        <v>0</v>
      </c>
      <c r="AB189" s="49">
        <v>4</v>
      </c>
      <c r="AC189" s="50">
        <v>80</v>
      </c>
      <c r="AD189" s="49">
        <v>5</v>
      </c>
    </row>
    <row r="190" spans="1:30" ht="15">
      <c r="A190" s="68" t="s">
        <v>419</v>
      </c>
      <c r="B190" s="68" t="s">
        <v>418</v>
      </c>
      <c r="C190" s="69" t="s">
        <v>1691</v>
      </c>
      <c r="D190" s="70">
        <v>3</v>
      </c>
      <c r="E190" s="71"/>
      <c r="F190" s="72">
        <v>70</v>
      </c>
      <c r="G190" s="69"/>
      <c r="H190" s="73"/>
      <c r="I190" s="74"/>
      <c r="J190" s="74"/>
      <c r="K190" s="35" t="s">
        <v>66</v>
      </c>
      <c r="L190" s="81">
        <v>190</v>
      </c>
      <c r="M190" s="81"/>
      <c r="N190" s="76"/>
      <c r="O190" s="83" t="s">
        <v>520</v>
      </c>
      <c r="P190" s="83">
        <v>1</v>
      </c>
      <c r="Q190" s="83" t="s">
        <v>521</v>
      </c>
      <c r="R190" s="83" t="s">
        <v>655</v>
      </c>
      <c r="S190" s="83">
        <v>27852</v>
      </c>
      <c r="T190" s="82" t="str">
        <f>REPLACE(INDEX(GroupVertices[Group],MATCH(Edges[[#This Row],[Vertex 1]],GroupVertices[Vertex],0)),1,1,"")</f>
        <v>10</v>
      </c>
      <c r="U190" s="82" t="str">
        <f>REPLACE(INDEX(GroupVertices[Group],MATCH(Edges[[#This Row],[Vertex 2]],GroupVertices[Vertex],0)),1,1,"")</f>
        <v>10</v>
      </c>
      <c r="V190" s="49">
        <v>0</v>
      </c>
      <c r="W190" s="50">
        <v>0</v>
      </c>
      <c r="X190" s="49">
        <v>1</v>
      </c>
      <c r="Y190" s="50">
        <v>33.333333333333336</v>
      </c>
      <c r="Z190" s="49">
        <v>0</v>
      </c>
      <c r="AA190" s="50">
        <v>0</v>
      </c>
      <c r="AB190" s="49">
        <v>2</v>
      </c>
      <c r="AC190" s="50">
        <v>66.66666666666667</v>
      </c>
      <c r="AD190" s="49">
        <v>3</v>
      </c>
    </row>
    <row r="191" spans="1:30" ht="15">
      <c r="A191" s="68" t="s">
        <v>419</v>
      </c>
      <c r="B191" s="68" t="s">
        <v>417</v>
      </c>
      <c r="C191" s="69" t="s">
        <v>1691</v>
      </c>
      <c r="D191" s="70">
        <v>3</v>
      </c>
      <c r="E191" s="71"/>
      <c r="F191" s="72">
        <v>70</v>
      </c>
      <c r="G191" s="69"/>
      <c r="H191" s="73"/>
      <c r="I191" s="74"/>
      <c r="J191" s="74"/>
      <c r="K191" s="35" t="s">
        <v>65</v>
      </c>
      <c r="L191" s="81">
        <v>191</v>
      </c>
      <c r="M191" s="81"/>
      <c r="N191" s="76"/>
      <c r="O191" s="83" t="s">
        <v>520</v>
      </c>
      <c r="P191" s="83">
        <v>1</v>
      </c>
      <c r="Q191" s="83" t="s">
        <v>521</v>
      </c>
      <c r="R191" s="83" t="s">
        <v>656</v>
      </c>
      <c r="S191" s="83">
        <v>26726</v>
      </c>
      <c r="T191" s="82" t="str">
        <f>REPLACE(INDEX(GroupVertices[Group],MATCH(Edges[[#This Row],[Vertex 1]],GroupVertices[Vertex],0)),1,1,"")</f>
        <v>10</v>
      </c>
      <c r="U191" s="82" t="str">
        <f>REPLACE(INDEX(GroupVertices[Group],MATCH(Edges[[#This Row],[Vertex 2]],GroupVertices[Vertex],0)),1,1,"")</f>
        <v>10</v>
      </c>
      <c r="V191" s="49">
        <v>0</v>
      </c>
      <c r="W191" s="50">
        <v>0</v>
      </c>
      <c r="X191" s="49">
        <v>1</v>
      </c>
      <c r="Y191" s="50">
        <v>25</v>
      </c>
      <c r="Z191" s="49">
        <v>0</v>
      </c>
      <c r="AA191" s="50">
        <v>0</v>
      </c>
      <c r="AB191" s="49">
        <v>3</v>
      </c>
      <c r="AC191" s="50">
        <v>75</v>
      </c>
      <c r="AD191" s="49">
        <v>4</v>
      </c>
    </row>
    <row r="192" spans="1:30" ht="15">
      <c r="A192" s="68" t="s">
        <v>420</v>
      </c>
      <c r="B192" s="68" t="s">
        <v>419</v>
      </c>
      <c r="C192" s="69" t="s">
        <v>1691</v>
      </c>
      <c r="D192" s="70">
        <v>3</v>
      </c>
      <c r="E192" s="71"/>
      <c r="F192" s="72">
        <v>70</v>
      </c>
      <c r="G192" s="69"/>
      <c r="H192" s="73"/>
      <c r="I192" s="74"/>
      <c r="J192" s="74"/>
      <c r="K192" s="35" t="s">
        <v>65</v>
      </c>
      <c r="L192" s="81">
        <v>192</v>
      </c>
      <c r="M192" s="81"/>
      <c r="N192" s="76"/>
      <c r="O192" s="83" t="s">
        <v>520</v>
      </c>
      <c r="P192" s="83">
        <v>1</v>
      </c>
      <c r="Q192" s="83" t="s">
        <v>521</v>
      </c>
      <c r="R192" s="83" t="s">
        <v>657</v>
      </c>
      <c r="S192" s="83">
        <v>28512</v>
      </c>
      <c r="T192" s="82" t="str">
        <f>REPLACE(INDEX(GroupVertices[Group],MATCH(Edges[[#This Row],[Vertex 1]],GroupVertices[Vertex],0)),1,1,"")</f>
        <v>10</v>
      </c>
      <c r="U192" s="82" t="str">
        <f>REPLACE(INDEX(GroupVertices[Group],MATCH(Edges[[#This Row],[Vertex 2]],GroupVertices[Vertex],0)),1,1,"")</f>
        <v>10</v>
      </c>
      <c r="V192" s="49">
        <v>1</v>
      </c>
      <c r="W192" s="50">
        <v>6.25</v>
      </c>
      <c r="X192" s="49">
        <v>1</v>
      </c>
      <c r="Y192" s="50">
        <v>6.25</v>
      </c>
      <c r="Z192" s="49">
        <v>0</v>
      </c>
      <c r="AA192" s="50">
        <v>0</v>
      </c>
      <c r="AB192" s="49">
        <v>14</v>
      </c>
      <c r="AC192" s="50">
        <v>87.5</v>
      </c>
      <c r="AD192" s="49">
        <v>16</v>
      </c>
    </row>
    <row r="193" spans="1:30" ht="15">
      <c r="A193" s="68" t="s">
        <v>420</v>
      </c>
      <c r="B193" s="68" t="s">
        <v>420</v>
      </c>
      <c r="C193" s="69" t="s">
        <v>1691</v>
      </c>
      <c r="D193" s="70">
        <v>3</v>
      </c>
      <c r="E193" s="71"/>
      <c r="F193" s="72">
        <v>70</v>
      </c>
      <c r="G193" s="69"/>
      <c r="H193" s="73"/>
      <c r="I193" s="74"/>
      <c r="J193" s="74"/>
      <c r="K193" s="35" t="s">
        <v>65</v>
      </c>
      <c r="L193" s="81">
        <v>193</v>
      </c>
      <c r="M193" s="81"/>
      <c r="N193" s="76"/>
      <c r="O193" s="83" t="s">
        <v>520</v>
      </c>
      <c r="P193" s="83">
        <v>1</v>
      </c>
      <c r="Q193" s="83" t="s">
        <v>521</v>
      </c>
      <c r="R193" s="83" t="s">
        <v>613</v>
      </c>
      <c r="S193" s="83">
        <v>28512</v>
      </c>
      <c r="T193" s="82" t="str">
        <f>REPLACE(INDEX(GroupVertices[Group],MATCH(Edges[[#This Row],[Vertex 1]],GroupVertices[Vertex],0)),1,1,"")</f>
        <v>10</v>
      </c>
      <c r="U193" s="82" t="str">
        <f>REPLACE(INDEX(GroupVertices[Group],MATCH(Edges[[#This Row],[Vertex 2]],GroupVertices[Vertex],0)),1,1,"")</f>
        <v>10</v>
      </c>
      <c r="V193" s="49">
        <v>0</v>
      </c>
      <c r="W193" s="50">
        <v>0</v>
      </c>
      <c r="X193" s="49">
        <v>0</v>
      </c>
      <c r="Y193" s="50">
        <v>0</v>
      </c>
      <c r="Z193" s="49">
        <v>0</v>
      </c>
      <c r="AA193" s="50">
        <v>0</v>
      </c>
      <c r="AB193" s="49">
        <v>2</v>
      </c>
      <c r="AC193" s="50">
        <v>100</v>
      </c>
      <c r="AD193" s="49">
        <v>2</v>
      </c>
    </row>
    <row r="194" spans="1:30" ht="15">
      <c r="A194" s="68" t="s">
        <v>417</v>
      </c>
      <c r="B194" s="68" t="s">
        <v>420</v>
      </c>
      <c r="C194" s="69" t="s">
        <v>1691</v>
      </c>
      <c r="D194" s="70">
        <v>3</v>
      </c>
      <c r="E194" s="71"/>
      <c r="F194" s="72">
        <v>70</v>
      </c>
      <c r="G194" s="69"/>
      <c r="H194" s="73"/>
      <c r="I194" s="74"/>
      <c r="J194" s="74"/>
      <c r="K194" s="35" t="s">
        <v>65</v>
      </c>
      <c r="L194" s="81">
        <v>194</v>
      </c>
      <c r="M194" s="81"/>
      <c r="N194" s="76"/>
      <c r="O194" s="83" t="s">
        <v>520</v>
      </c>
      <c r="P194" s="83">
        <v>1</v>
      </c>
      <c r="Q194" s="83" t="s">
        <v>521</v>
      </c>
      <c r="R194" s="83" t="s">
        <v>658</v>
      </c>
      <c r="S194" s="83">
        <v>28821</v>
      </c>
      <c r="T194" s="82" t="str">
        <f>REPLACE(INDEX(GroupVertices[Group],MATCH(Edges[[#This Row],[Vertex 1]],GroupVertices[Vertex],0)),1,1,"")</f>
        <v>10</v>
      </c>
      <c r="U194" s="82" t="str">
        <f>REPLACE(INDEX(GroupVertices[Group],MATCH(Edges[[#This Row],[Vertex 2]],GroupVertices[Vertex],0)),1,1,"")</f>
        <v>10</v>
      </c>
      <c r="V194" s="49">
        <v>1</v>
      </c>
      <c r="W194" s="50">
        <v>10</v>
      </c>
      <c r="X194" s="49">
        <v>0</v>
      </c>
      <c r="Y194" s="50">
        <v>0</v>
      </c>
      <c r="Z194" s="49">
        <v>0</v>
      </c>
      <c r="AA194" s="50">
        <v>0</v>
      </c>
      <c r="AB194" s="49">
        <v>9</v>
      </c>
      <c r="AC194" s="50">
        <v>90</v>
      </c>
      <c r="AD194" s="49">
        <v>10</v>
      </c>
    </row>
    <row r="195" spans="1:30" ht="15">
      <c r="A195" s="68" t="s">
        <v>421</v>
      </c>
      <c r="B195" s="68" t="s">
        <v>417</v>
      </c>
      <c r="C195" s="69" t="s">
        <v>1691</v>
      </c>
      <c r="D195" s="70">
        <v>3</v>
      </c>
      <c r="E195" s="71"/>
      <c r="F195" s="72">
        <v>70</v>
      </c>
      <c r="G195" s="69"/>
      <c r="H195" s="73"/>
      <c r="I195" s="74"/>
      <c r="J195" s="74"/>
      <c r="K195" s="35" t="s">
        <v>65</v>
      </c>
      <c r="L195" s="81">
        <v>195</v>
      </c>
      <c r="M195" s="81"/>
      <c r="N195" s="76"/>
      <c r="O195" s="83" t="s">
        <v>520</v>
      </c>
      <c r="P195" s="83">
        <v>1</v>
      </c>
      <c r="Q195" s="83" t="s">
        <v>521</v>
      </c>
      <c r="R195" s="83"/>
      <c r="S195" s="83">
        <v>30093</v>
      </c>
      <c r="T195" s="82" t="str">
        <f>REPLACE(INDEX(GroupVertices[Group],MATCH(Edges[[#This Row],[Vertex 1]],GroupVertices[Vertex],0)),1,1,"")</f>
        <v>10</v>
      </c>
      <c r="U195" s="82" t="str">
        <f>REPLACE(INDEX(GroupVertices[Group],MATCH(Edges[[#This Row],[Vertex 2]],GroupVertices[Vertex],0)),1,1,"")</f>
        <v>10</v>
      </c>
      <c r="V195" s="49"/>
      <c r="W195" s="50"/>
      <c r="X195" s="49"/>
      <c r="Y195" s="50"/>
      <c r="Z195" s="49"/>
      <c r="AA195" s="50"/>
      <c r="AB195" s="49"/>
      <c r="AC195" s="50"/>
      <c r="AD195" s="49"/>
    </row>
    <row r="196" spans="1:30" ht="15">
      <c r="A196" s="68" t="s">
        <v>422</v>
      </c>
      <c r="B196" s="68" t="s">
        <v>421</v>
      </c>
      <c r="C196" s="69" t="s">
        <v>1691</v>
      </c>
      <c r="D196" s="70">
        <v>3</v>
      </c>
      <c r="E196" s="71"/>
      <c r="F196" s="72">
        <v>70</v>
      </c>
      <c r="G196" s="69"/>
      <c r="H196" s="73"/>
      <c r="I196" s="74"/>
      <c r="J196" s="74"/>
      <c r="K196" s="35" t="s">
        <v>65</v>
      </c>
      <c r="L196" s="81">
        <v>196</v>
      </c>
      <c r="M196" s="81"/>
      <c r="N196" s="76"/>
      <c r="O196" s="83" t="s">
        <v>520</v>
      </c>
      <c r="P196" s="83">
        <v>1</v>
      </c>
      <c r="Q196" s="83" t="s">
        <v>521</v>
      </c>
      <c r="R196" s="83" t="s">
        <v>659</v>
      </c>
      <c r="S196" s="83">
        <v>30655</v>
      </c>
      <c r="T196" s="82" t="str">
        <f>REPLACE(INDEX(GroupVertices[Group],MATCH(Edges[[#This Row],[Vertex 1]],GroupVertices[Vertex],0)),1,1,"")</f>
        <v>10</v>
      </c>
      <c r="U196" s="82" t="str">
        <f>REPLACE(INDEX(GroupVertices[Group],MATCH(Edges[[#This Row],[Vertex 2]],GroupVertices[Vertex],0)),1,1,"")</f>
        <v>10</v>
      </c>
      <c r="V196" s="49">
        <v>1</v>
      </c>
      <c r="W196" s="50">
        <v>14.285714285714286</v>
      </c>
      <c r="X196" s="49">
        <v>0</v>
      </c>
      <c r="Y196" s="50">
        <v>0</v>
      </c>
      <c r="Z196" s="49">
        <v>0</v>
      </c>
      <c r="AA196" s="50">
        <v>0</v>
      </c>
      <c r="AB196" s="49">
        <v>6</v>
      </c>
      <c r="AC196" s="50">
        <v>85.71428571428571</v>
      </c>
      <c r="AD196" s="49">
        <v>7</v>
      </c>
    </row>
    <row r="197" spans="1:30" ht="15">
      <c r="A197" s="68" t="s">
        <v>328</v>
      </c>
      <c r="B197" s="68" t="s">
        <v>422</v>
      </c>
      <c r="C197" s="69" t="s">
        <v>1691</v>
      </c>
      <c r="D197" s="70">
        <v>3</v>
      </c>
      <c r="E197" s="71"/>
      <c r="F197" s="72">
        <v>70</v>
      </c>
      <c r="G197" s="69"/>
      <c r="H197" s="73"/>
      <c r="I197" s="74"/>
      <c r="J197" s="74"/>
      <c r="K197" s="35" t="s">
        <v>65</v>
      </c>
      <c r="L197" s="81">
        <v>197</v>
      </c>
      <c r="M197" s="81"/>
      <c r="N197" s="76"/>
      <c r="O197" s="83" t="s">
        <v>520</v>
      </c>
      <c r="P197" s="83">
        <v>1</v>
      </c>
      <c r="Q197" s="83" t="s">
        <v>521</v>
      </c>
      <c r="R197" s="83" t="s">
        <v>660</v>
      </c>
      <c r="S197" s="83">
        <v>30941</v>
      </c>
      <c r="T197" s="82" t="str">
        <f>REPLACE(INDEX(GroupVertices[Group],MATCH(Edges[[#This Row],[Vertex 1]],GroupVertices[Vertex],0)),1,1,"")</f>
        <v>1</v>
      </c>
      <c r="U197" s="82" t="str">
        <f>REPLACE(INDEX(GroupVertices[Group],MATCH(Edges[[#This Row],[Vertex 2]],GroupVertices[Vertex],0)),1,1,"")</f>
        <v>10</v>
      </c>
      <c r="V197" s="49">
        <v>1</v>
      </c>
      <c r="W197" s="50">
        <v>5</v>
      </c>
      <c r="X197" s="49">
        <v>0</v>
      </c>
      <c r="Y197" s="50">
        <v>0</v>
      </c>
      <c r="Z197" s="49">
        <v>0</v>
      </c>
      <c r="AA197" s="50">
        <v>0</v>
      </c>
      <c r="AB197" s="49">
        <v>19</v>
      </c>
      <c r="AC197" s="50">
        <v>95</v>
      </c>
      <c r="AD197" s="49">
        <v>20</v>
      </c>
    </row>
    <row r="198" spans="1:30" ht="15">
      <c r="A198" s="68" t="s">
        <v>423</v>
      </c>
      <c r="B198" s="68" t="s">
        <v>328</v>
      </c>
      <c r="C198" s="69" t="s">
        <v>1691</v>
      </c>
      <c r="D198" s="70">
        <v>3</v>
      </c>
      <c r="E198" s="71"/>
      <c r="F198" s="72">
        <v>70</v>
      </c>
      <c r="G198" s="69"/>
      <c r="H198" s="73"/>
      <c r="I198" s="74"/>
      <c r="J198" s="74"/>
      <c r="K198" s="35" t="s">
        <v>65</v>
      </c>
      <c r="L198" s="81">
        <v>198</v>
      </c>
      <c r="M198" s="81"/>
      <c r="N198" s="76"/>
      <c r="O198" s="83" t="s">
        <v>520</v>
      </c>
      <c r="P198" s="83">
        <v>1</v>
      </c>
      <c r="Q198" s="83" t="s">
        <v>521</v>
      </c>
      <c r="R198" s="83" t="s">
        <v>661</v>
      </c>
      <c r="S198" s="83">
        <v>32679</v>
      </c>
      <c r="T198" s="82" t="str">
        <f>REPLACE(INDEX(GroupVertices[Group],MATCH(Edges[[#This Row],[Vertex 1]],GroupVertices[Vertex],0)),1,1,"")</f>
        <v>1</v>
      </c>
      <c r="U198" s="82" t="str">
        <f>REPLACE(INDEX(GroupVertices[Group],MATCH(Edges[[#This Row],[Vertex 2]],GroupVertices[Vertex],0)),1,1,"")</f>
        <v>1</v>
      </c>
      <c r="V198" s="49">
        <v>0</v>
      </c>
      <c r="W198" s="50">
        <v>0</v>
      </c>
      <c r="X198" s="49">
        <v>0</v>
      </c>
      <c r="Y198" s="50">
        <v>0</v>
      </c>
      <c r="Z198" s="49">
        <v>0</v>
      </c>
      <c r="AA198" s="50">
        <v>0</v>
      </c>
      <c r="AB198" s="49">
        <v>8</v>
      </c>
      <c r="AC198" s="50">
        <v>100</v>
      </c>
      <c r="AD198" s="49">
        <v>8</v>
      </c>
    </row>
    <row r="199" spans="1:30" ht="15">
      <c r="A199" s="68" t="s">
        <v>424</v>
      </c>
      <c r="B199" s="68" t="s">
        <v>423</v>
      </c>
      <c r="C199" s="69" t="s">
        <v>1691</v>
      </c>
      <c r="D199" s="70">
        <v>3</v>
      </c>
      <c r="E199" s="71"/>
      <c r="F199" s="72">
        <v>70</v>
      </c>
      <c r="G199" s="69"/>
      <c r="H199" s="73"/>
      <c r="I199" s="74"/>
      <c r="J199" s="74"/>
      <c r="K199" s="35" t="s">
        <v>65</v>
      </c>
      <c r="L199" s="81">
        <v>199</v>
      </c>
      <c r="M199" s="81"/>
      <c r="N199" s="76"/>
      <c r="O199" s="83" t="s">
        <v>520</v>
      </c>
      <c r="P199" s="83">
        <v>1</v>
      </c>
      <c r="Q199" s="83" t="s">
        <v>521</v>
      </c>
      <c r="R199" s="83" t="s">
        <v>662</v>
      </c>
      <c r="S199" s="83">
        <v>32927</v>
      </c>
      <c r="T199" s="82" t="str">
        <f>REPLACE(INDEX(GroupVertices[Group],MATCH(Edges[[#This Row],[Vertex 1]],GroupVertices[Vertex],0)),1,1,"")</f>
        <v>1</v>
      </c>
      <c r="U199" s="82" t="str">
        <f>REPLACE(INDEX(GroupVertices[Group],MATCH(Edges[[#This Row],[Vertex 2]],GroupVertices[Vertex],0)),1,1,"")</f>
        <v>1</v>
      </c>
      <c r="V199" s="49">
        <v>0</v>
      </c>
      <c r="W199" s="50">
        <v>0</v>
      </c>
      <c r="X199" s="49">
        <v>0</v>
      </c>
      <c r="Y199" s="50">
        <v>0</v>
      </c>
      <c r="Z199" s="49">
        <v>0</v>
      </c>
      <c r="AA199" s="50">
        <v>0</v>
      </c>
      <c r="AB199" s="49">
        <v>6</v>
      </c>
      <c r="AC199" s="50">
        <v>100</v>
      </c>
      <c r="AD199" s="49">
        <v>6</v>
      </c>
    </row>
    <row r="200" spans="1:30" ht="15">
      <c r="A200" s="68" t="s">
        <v>425</v>
      </c>
      <c r="B200" s="68" t="s">
        <v>424</v>
      </c>
      <c r="C200" s="69" t="s">
        <v>1691</v>
      </c>
      <c r="D200" s="70">
        <v>3</v>
      </c>
      <c r="E200" s="71"/>
      <c r="F200" s="72">
        <v>70</v>
      </c>
      <c r="G200" s="69"/>
      <c r="H200" s="73"/>
      <c r="I200" s="74"/>
      <c r="J200" s="74"/>
      <c r="K200" s="35" t="s">
        <v>65</v>
      </c>
      <c r="L200" s="81">
        <v>200</v>
      </c>
      <c r="M200" s="81"/>
      <c r="N200" s="76"/>
      <c r="O200" s="83" t="s">
        <v>520</v>
      </c>
      <c r="P200" s="83">
        <v>1</v>
      </c>
      <c r="Q200" s="83" t="s">
        <v>521</v>
      </c>
      <c r="R200" s="83" t="s">
        <v>663</v>
      </c>
      <c r="S200" s="83">
        <v>33012</v>
      </c>
      <c r="T200" s="82" t="str">
        <f>REPLACE(INDEX(GroupVertices[Group],MATCH(Edges[[#This Row],[Vertex 1]],GroupVertices[Vertex],0)),1,1,"")</f>
        <v>1</v>
      </c>
      <c r="U200" s="82" t="str">
        <f>REPLACE(INDEX(GroupVertices[Group],MATCH(Edges[[#This Row],[Vertex 2]],GroupVertices[Vertex],0)),1,1,"")</f>
        <v>1</v>
      </c>
      <c r="V200" s="49">
        <v>0</v>
      </c>
      <c r="W200" s="50">
        <v>0</v>
      </c>
      <c r="X200" s="49">
        <v>0</v>
      </c>
      <c r="Y200" s="50">
        <v>0</v>
      </c>
      <c r="Z200" s="49">
        <v>0</v>
      </c>
      <c r="AA200" s="50">
        <v>0</v>
      </c>
      <c r="AB200" s="49">
        <v>6</v>
      </c>
      <c r="AC200" s="50">
        <v>100</v>
      </c>
      <c r="AD200" s="49">
        <v>6</v>
      </c>
    </row>
    <row r="201" spans="1:30" ht="15">
      <c r="A201" s="68" t="s">
        <v>425</v>
      </c>
      <c r="B201" s="68" t="s">
        <v>425</v>
      </c>
      <c r="C201" s="69" t="s">
        <v>1691</v>
      </c>
      <c r="D201" s="70">
        <v>3</v>
      </c>
      <c r="E201" s="71"/>
      <c r="F201" s="72">
        <v>70</v>
      </c>
      <c r="G201" s="69"/>
      <c r="H201" s="73"/>
      <c r="I201" s="74"/>
      <c r="J201" s="74"/>
      <c r="K201" s="35" t="s">
        <v>65</v>
      </c>
      <c r="L201" s="81">
        <v>201</v>
      </c>
      <c r="M201" s="81"/>
      <c r="N201" s="76"/>
      <c r="O201" s="83" t="s">
        <v>520</v>
      </c>
      <c r="P201" s="83">
        <v>1</v>
      </c>
      <c r="Q201" s="83" t="s">
        <v>521</v>
      </c>
      <c r="R201" s="83" t="s">
        <v>664</v>
      </c>
      <c r="S201" s="83">
        <v>32992</v>
      </c>
      <c r="T201" s="82" t="str">
        <f>REPLACE(INDEX(GroupVertices[Group],MATCH(Edges[[#This Row],[Vertex 1]],GroupVertices[Vertex],0)),1,1,"")</f>
        <v>1</v>
      </c>
      <c r="U201" s="82" t="str">
        <f>REPLACE(INDEX(GroupVertices[Group],MATCH(Edges[[#This Row],[Vertex 2]],GroupVertices[Vertex],0)),1,1,"")</f>
        <v>1</v>
      </c>
      <c r="V201" s="49">
        <v>0</v>
      </c>
      <c r="W201" s="50">
        <v>0</v>
      </c>
      <c r="X201" s="49">
        <v>0</v>
      </c>
      <c r="Y201" s="50">
        <v>0</v>
      </c>
      <c r="Z201" s="49">
        <v>0</v>
      </c>
      <c r="AA201" s="50">
        <v>0</v>
      </c>
      <c r="AB201" s="49">
        <v>1</v>
      </c>
      <c r="AC201" s="50">
        <v>100</v>
      </c>
      <c r="AD201" s="49">
        <v>1</v>
      </c>
    </row>
    <row r="202" spans="1:30" ht="15">
      <c r="A202" s="68" t="s">
        <v>426</v>
      </c>
      <c r="B202" s="68" t="s">
        <v>425</v>
      </c>
      <c r="C202" s="69" t="s">
        <v>1691</v>
      </c>
      <c r="D202" s="70">
        <v>3</v>
      </c>
      <c r="E202" s="71"/>
      <c r="F202" s="72">
        <v>70</v>
      </c>
      <c r="G202" s="69"/>
      <c r="H202" s="73"/>
      <c r="I202" s="74"/>
      <c r="J202" s="74"/>
      <c r="K202" s="35" t="s">
        <v>65</v>
      </c>
      <c r="L202" s="81">
        <v>202</v>
      </c>
      <c r="M202" s="81"/>
      <c r="N202" s="76"/>
      <c r="O202" s="83" t="s">
        <v>520</v>
      </c>
      <c r="P202" s="83">
        <v>1</v>
      </c>
      <c r="Q202" s="83" t="s">
        <v>521</v>
      </c>
      <c r="R202" s="83"/>
      <c r="S202" s="83">
        <v>33385</v>
      </c>
      <c r="T202" s="82" t="str">
        <f>REPLACE(INDEX(GroupVertices[Group],MATCH(Edges[[#This Row],[Vertex 1]],GroupVertices[Vertex],0)),1,1,"")</f>
        <v>1</v>
      </c>
      <c r="U202" s="82" t="str">
        <f>REPLACE(INDEX(GroupVertices[Group],MATCH(Edges[[#This Row],[Vertex 2]],GroupVertices[Vertex],0)),1,1,"")</f>
        <v>1</v>
      </c>
      <c r="V202" s="49"/>
      <c r="W202" s="50"/>
      <c r="X202" s="49"/>
      <c r="Y202" s="50"/>
      <c r="Z202" s="49"/>
      <c r="AA202" s="50"/>
      <c r="AB202" s="49"/>
      <c r="AC202" s="50"/>
      <c r="AD202" s="49"/>
    </row>
    <row r="203" spans="1:30" ht="15">
      <c r="A203" s="68" t="s">
        <v>328</v>
      </c>
      <c r="B203" s="68" t="s">
        <v>426</v>
      </c>
      <c r="C203" s="69" t="s">
        <v>1691</v>
      </c>
      <c r="D203" s="70">
        <v>3</v>
      </c>
      <c r="E203" s="71"/>
      <c r="F203" s="72">
        <v>70</v>
      </c>
      <c r="G203" s="69"/>
      <c r="H203" s="73"/>
      <c r="I203" s="74"/>
      <c r="J203" s="74"/>
      <c r="K203" s="35" t="s">
        <v>65</v>
      </c>
      <c r="L203" s="81">
        <v>203</v>
      </c>
      <c r="M203" s="81"/>
      <c r="N203" s="76"/>
      <c r="O203" s="83" t="s">
        <v>520</v>
      </c>
      <c r="P203" s="83">
        <v>1</v>
      </c>
      <c r="Q203" s="83" t="s">
        <v>521</v>
      </c>
      <c r="R203" s="83" t="s">
        <v>665</v>
      </c>
      <c r="S203" s="83">
        <v>33667</v>
      </c>
      <c r="T203" s="82" t="str">
        <f>REPLACE(INDEX(GroupVertices[Group],MATCH(Edges[[#This Row],[Vertex 1]],GroupVertices[Vertex],0)),1,1,"")</f>
        <v>1</v>
      </c>
      <c r="U203" s="82" t="str">
        <f>REPLACE(INDEX(GroupVertices[Group],MATCH(Edges[[#This Row],[Vertex 2]],GroupVertices[Vertex],0)),1,1,"")</f>
        <v>1</v>
      </c>
      <c r="V203" s="49">
        <v>0</v>
      </c>
      <c r="W203" s="50">
        <v>0</v>
      </c>
      <c r="X203" s="49">
        <v>0</v>
      </c>
      <c r="Y203" s="50">
        <v>0</v>
      </c>
      <c r="Z203" s="49">
        <v>0</v>
      </c>
      <c r="AA203" s="50">
        <v>0</v>
      </c>
      <c r="AB203" s="49">
        <v>13</v>
      </c>
      <c r="AC203" s="50">
        <v>100</v>
      </c>
      <c r="AD203" s="49">
        <v>13</v>
      </c>
    </row>
    <row r="204" spans="1:30" ht="15">
      <c r="A204" s="68" t="s">
        <v>427</v>
      </c>
      <c r="B204" s="68" t="s">
        <v>328</v>
      </c>
      <c r="C204" s="69" t="s">
        <v>1691</v>
      </c>
      <c r="D204" s="70">
        <v>3</v>
      </c>
      <c r="E204" s="71"/>
      <c r="F204" s="72">
        <v>70</v>
      </c>
      <c r="G204" s="69"/>
      <c r="H204" s="73"/>
      <c r="I204" s="74"/>
      <c r="J204" s="74"/>
      <c r="K204" s="35" t="s">
        <v>66</v>
      </c>
      <c r="L204" s="81">
        <v>204</v>
      </c>
      <c r="M204" s="81"/>
      <c r="N204" s="76"/>
      <c r="O204" s="83" t="s">
        <v>520</v>
      </c>
      <c r="P204" s="83">
        <v>1</v>
      </c>
      <c r="Q204" s="83" t="s">
        <v>521</v>
      </c>
      <c r="R204" s="83" t="s">
        <v>666</v>
      </c>
      <c r="S204" s="83">
        <v>33888</v>
      </c>
      <c r="T204" s="82" t="str">
        <f>REPLACE(INDEX(GroupVertices[Group],MATCH(Edges[[#This Row],[Vertex 1]],GroupVertices[Vertex],0)),1,1,"")</f>
        <v>1</v>
      </c>
      <c r="U204" s="82" t="str">
        <f>REPLACE(INDEX(GroupVertices[Group],MATCH(Edges[[#This Row],[Vertex 2]],GroupVertices[Vertex],0)),1,1,"")</f>
        <v>1</v>
      </c>
      <c r="V204" s="49">
        <v>0</v>
      </c>
      <c r="W204" s="50">
        <v>0</v>
      </c>
      <c r="X204" s="49">
        <v>0</v>
      </c>
      <c r="Y204" s="50">
        <v>0</v>
      </c>
      <c r="Z204" s="49">
        <v>0</v>
      </c>
      <c r="AA204" s="50">
        <v>0</v>
      </c>
      <c r="AB204" s="49">
        <v>4</v>
      </c>
      <c r="AC204" s="50">
        <v>100</v>
      </c>
      <c r="AD204" s="49">
        <v>4</v>
      </c>
    </row>
    <row r="205" spans="1:30" ht="15">
      <c r="A205" s="68" t="s">
        <v>328</v>
      </c>
      <c r="B205" s="68" t="s">
        <v>427</v>
      </c>
      <c r="C205" s="69" t="s">
        <v>1691</v>
      </c>
      <c r="D205" s="70">
        <v>3</v>
      </c>
      <c r="E205" s="71"/>
      <c r="F205" s="72">
        <v>70</v>
      </c>
      <c r="G205" s="69"/>
      <c r="H205" s="73"/>
      <c r="I205" s="74"/>
      <c r="J205" s="74"/>
      <c r="K205" s="35" t="s">
        <v>66</v>
      </c>
      <c r="L205" s="81">
        <v>205</v>
      </c>
      <c r="M205" s="81"/>
      <c r="N205" s="76"/>
      <c r="O205" s="83" t="s">
        <v>520</v>
      </c>
      <c r="P205" s="83">
        <v>1</v>
      </c>
      <c r="Q205" s="83" t="s">
        <v>521</v>
      </c>
      <c r="R205" s="83" t="s">
        <v>667</v>
      </c>
      <c r="S205" s="83">
        <v>34192</v>
      </c>
      <c r="T205" s="82" t="str">
        <f>REPLACE(INDEX(GroupVertices[Group],MATCH(Edges[[#This Row],[Vertex 1]],GroupVertices[Vertex],0)),1,1,"")</f>
        <v>1</v>
      </c>
      <c r="U205" s="82" t="str">
        <f>REPLACE(INDEX(GroupVertices[Group],MATCH(Edges[[#This Row],[Vertex 2]],GroupVertices[Vertex],0)),1,1,"")</f>
        <v>1</v>
      </c>
      <c r="V205" s="49">
        <v>0</v>
      </c>
      <c r="W205" s="50">
        <v>0</v>
      </c>
      <c r="X205" s="49">
        <v>0</v>
      </c>
      <c r="Y205" s="50">
        <v>0</v>
      </c>
      <c r="Z205" s="49">
        <v>0</v>
      </c>
      <c r="AA205" s="50">
        <v>0</v>
      </c>
      <c r="AB205" s="49">
        <v>10</v>
      </c>
      <c r="AC205" s="50">
        <v>100</v>
      </c>
      <c r="AD205" s="49">
        <v>10</v>
      </c>
    </row>
    <row r="206" spans="1:30" ht="15">
      <c r="A206" s="68" t="s">
        <v>428</v>
      </c>
      <c r="B206" s="68" t="s">
        <v>328</v>
      </c>
      <c r="C206" s="69" t="s">
        <v>1691</v>
      </c>
      <c r="D206" s="70">
        <v>3</v>
      </c>
      <c r="E206" s="71"/>
      <c r="F206" s="72">
        <v>70</v>
      </c>
      <c r="G206" s="69"/>
      <c r="H206" s="73"/>
      <c r="I206" s="74"/>
      <c r="J206" s="74"/>
      <c r="K206" s="35" t="s">
        <v>65</v>
      </c>
      <c r="L206" s="81">
        <v>206</v>
      </c>
      <c r="M206" s="81"/>
      <c r="N206" s="76"/>
      <c r="O206" s="83" t="s">
        <v>520</v>
      </c>
      <c r="P206" s="83">
        <v>1</v>
      </c>
      <c r="Q206" s="83" t="s">
        <v>521</v>
      </c>
      <c r="R206" s="83" t="s">
        <v>668</v>
      </c>
      <c r="S206" s="83">
        <v>34338</v>
      </c>
      <c r="T206" s="82" t="str">
        <f>REPLACE(INDEX(GroupVertices[Group],MATCH(Edges[[#This Row],[Vertex 1]],GroupVertices[Vertex],0)),1,1,"")</f>
        <v>10</v>
      </c>
      <c r="U206" s="82" t="str">
        <f>REPLACE(INDEX(GroupVertices[Group],MATCH(Edges[[#This Row],[Vertex 2]],GroupVertices[Vertex],0)),1,1,"")</f>
        <v>1</v>
      </c>
      <c r="V206" s="49">
        <v>0</v>
      </c>
      <c r="W206" s="50">
        <v>0</v>
      </c>
      <c r="X206" s="49">
        <v>0</v>
      </c>
      <c r="Y206" s="50">
        <v>0</v>
      </c>
      <c r="Z206" s="49">
        <v>0</v>
      </c>
      <c r="AA206" s="50">
        <v>0</v>
      </c>
      <c r="AB206" s="49">
        <v>9</v>
      </c>
      <c r="AC206" s="50">
        <v>100</v>
      </c>
      <c r="AD206" s="49">
        <v>9</v>
      </c>
    </row>
    <row r="207" spans="1:30" ht="15">
      <c r="A207" s="68" t="s">
        <v>429</v>
      </c>
      <c r="B207" s="68" t="s">
        <v>428</v>
      </c>
      <c r="C207" s="69" t="s">
        <v>1691</v>
      </c>
      <c r="D207" s="70">
        <v>3</v>
      </c>
      <c r="E207" s="71"/>
      <c r="F207" s="72">
        <v>70</v>
      </c>
      <c r="G207" s="69"/>
      <c r="H207" s="73"/>
      <c r="I207" s="74"/>
      <c r="J207" s="74"/>
      <c r="K207" s="35" t="s">
        <v>65</v>
      </c>
      <c r="L207" s="81">
        <v>207</v>
      </c>
      <c r="M207" s="81"/>
      <c r="N207" s="76"/>
      <c r="O207" s="83" t="s">
        <v>520</v>
      </c>
      <c r="P207" s="83">
        <v>1</v>
      </c>
      <c r="Q207" s="83" t="s">
        <v>521</v>
      </c>
      <c r="R207" s="83" t="s">
        <v>669</v>
      </c>
      <c r="S207" s="83">
        <v>35092</v>
      </c>
      <c r="T207" s="82" t="str">
        <f>REPLACE(INDEX(GroupVertices[Group],MATCH(Edges[[#This Row],[Vertex 1]],GroupVertices[Vertex],0)),1,1,"")</f>
        <v>10</v>
      </c>
      <c r="U207" s="82" t="str">
        <f>REPLACE(INDEX(GroupVertices[Group],MATCH(Edges[[#This Row],[Vertex 2]],GroupVertices[Vertex],0)),1,1,"")</f>
        <v>10</v>
      </c>
      <c r="V207" s="49">
        <v>0</v>
      </c>
      <c r="W207" s="50">
        <v>0</v>
      </c>
      <c r="X207" s="49">
        <v>0</v>
      </c>
      <c r="Y207" s="50">
        <v>0</v>
      </c>
      <c r="Z207" s="49">
        <v>0</v>
      </c>
      <c r="AA207" s="50">
        <v>0</v>
      </c>
      <c r="AB207" s="49">
        <v>8</v>
      </c>
      <c r="AC207" s="50">
        <v>100</v>
      </c>
      <c r="AD207" s="49">
        <v>8</v>
      </c>
    </row>
    <row r="208" spans="1:30" ht="15">
      <c r="A208" s="68" t="s">
        <v>429</v>
      </c>
      <c r="B208" s="68" t="s">
        <v>429</v>
      </c>
      <c r="C208" s="69" t="s">
        <v>1691</v>
      </c>
      <c r="D208" s="70">
        <v>3</v>
      </c>
      <c r="E208" s="71"/>
      <c r="F208" s="72">
        <v>70</v>
      </c>
      <c r="G208" s="69"/>
      <c r="H208" s="73"/>
      <c r="I208" s="74"/>
      <c r="J208" s="74"/>
      <c r="K208" s="35" t="s">
        <v>65</v>
      </c>
      <c r="L208" s="81">
        <v>208</v>
      </c>
      <c r="M208" s="81"/>
      <c r="N208" s="76"/>
      <c r="O208" s="83" t="s">
        <v>520</v>
      </c>
      <c r="P208" s="83">
        <v>1</v>
      </c>
      <c r="Q208" s="83" t="s">
        <v>521</v>
      </c>
      <c r="R208" s="83" t="s">
        <v>670</v>
      </c>
      <c r="S208" s="83">
        <v>35093</v>
      </c>
      <c r="T208" s="82" t="str">
        <f>REPLACE(INDEX(GroupVertices[Group],MATCH(Edges[[#This Row],[Vertex 1]],GroupVertices[Vertex],0)),1,1,"")</f>
        <v>10</v>
      </c>
      <c r="U208" s="82" t="str">
        <f>REPLACE(INDEX(GroupVertices[Group],MATCH(Edges[[#This Row],[Vertex 2]],GroupVertices[Vertex],0)),1,1,"")</f>
        <v>10</v>
      </c>
      <c r="V208" s="49">
        <v>0</v>
      </c>
      <c r="W208" s="50">
        <v>0</v>
      </c>
      <c r="X208" s="49">
        <v>0</v>
      </c>
      <c r="Y208" s="50">
        <v>0</v>
      </c>
      <c r="Z208" s="49">
        <v>0</v>
      </c>
      <c r="AA208" s="50">
        <v>0</v>
      </c>
      <c r="AB208" s="49">
        <v>6</v>
      </c>
      <c r="AC208" s="50">
        <v>100</v>
      </c>
      <c r="AD208" s="49">
        <v>6</v>
      </c>
    </row>
    <row r="209" spans="1:30" ht="15">
      <c r="A209" s="68" t="s">
        <v>417</v>
      </c>
      <c r="B209" s="68" t="s">
        <v>429</v>
      </c>
      <c r="C209" s="69" t="s">
        <v>1691</v>
      </c>
      <c r="D209" s="70">
        <v>3</v>
      </c>
      <c r="E209" s="71"/>
      <c r="F209" s="72">
        <v>70</v>
      </c>
      <c r="G209" s="69"/>
      <c r="H209" s="73"/>
      <c r="I209" s="74"/>
      <c r="J209" s="74"/>
      <c r="K209" s="35" t="s">
        <v>65</v>
      </c>
      <c r="L209" s="81">
        <v>209</v>
      </c>
      <c r="M209" s="81"/>
      <c r="N209" s="76"/>
      <c r="O209" s="83" t="s">
        <v>520</v>
      </c>
      <c r="P209" s="83">
        <v>1</v>
      </c>
      <c r="Q209" s="83" t="s">
        <v>521</v>
      </c>
      <c r="R209" s="83" t="s">
        <v>671</v>
      </c>
      <c r="S209" s="83">
        <v>35580</v>
      </c>
      <c r="T209" s="82" t="str">
        <f>REPLACE(INDEX(GroupVertices[Group],MATCH(Edges[[#This Row],[Vertex 1]],GroupVertices[Vertex],0)),1,1,"")</f>
        <v>10</v>
      </c>
      <c r="U209" s="82" t="str">
        <f>REPLACE(INDEX(GroupVertices[Group],MATCH(Edges[[#This Row],[Vertex 2]],GroupVertices[Vertex],0)),1,1,"")</f>
        <v>10</v>
      </c>
      <c r="V209" s="49">
        <v>0</v>
      </c>
      <c r="W209" s="50">
        <v>0</v>
      </c>
      <c r="X209" s="49">
        <v>0</v>
      </c>
      <c r="Y209" s="50">
        <v>0</v>
      </c>
      <c r="Z209" s="49">
        <v>0</v>
      </c>
      <c r="AA209" s="50">
        <v>0</v>
      </c>
      <c r="AB209" s="49">
        <v>7</v>
      </c>
      <c r="AC209" s="50">
        <v>100</v>
      </c>
      <c r="AD209" s="49">
        <v>7</v>
      </c>
    </row>
    <row r="210" spans="1:30" ht="15">
      <c r="A210" s="68" t="s">
        <v>430</v>
      </c>
      <c r="B210" s="68" t="s">
        <v>417</v>
      </c>
      <c r="C210" s="69" t="s">
        <v>1691</v>
      </c>
      <c r="D210" s="70">
        <v>3</v>
      </c>
      <c r="E210" s="71"/>
      <c r="F210" s="72">
        <v>70</v>
      </c>
      <c r="G210" s="69"/>
      <c r="H210" s="73"/>
      <c r="I210" s="74"/>
      <c r="J210" s="74"/>
      <c r="K210" s="35" t="s">
        <v>65</v>
      </c>
      <c r="L210" s="81">
        <v>210</v>
      </c>
      <c r="M210" s="81"/>
      <c r="N210" s="76"/>
      <c r="O210" s="83" t="s">
        <v>520</v>
      </c>
      <c r="P210" s="83">
        <v>1</v>
      </c>
      <c r="Q210" s="83" t="s">
        <v>521</v>
      </c>
      <c r="R210" s="83" t="s">
        <v>672</v>
      </c>
      <c r="S210" s="83">
        <v>35738</v>
      </c>
      <c r="T210" s="82" t="str">
        <f>REPLACE(INDEX(GroupVertices[Group],MATCH(Edges[[#This Row],[Vertex 1]],GroupVertices[Vertex],0)),1,1,"")</f>
        <v>10</v>
      </c>
      <c r="U210" s="82" t="str">
        <f>REPLACE(INDEX(GroupVertices[Group],MATCH(Edges[[#This Row],[Vertex 2]],GroupVertices[Vertex],0)),1,1,"")</f>
        <v>10</v>
      </c>
      <c r="V210" s="49">
        <v>0</v>
      </c>
      <c r="W210" s="50">
        <v>0</v>
      </c>
      <c r="X210" s="49">
        <v>0</v>
      </c>
      <c r="Y210" s="50">
        <v>0</v>
      </c>
      <c r="Z210" s="49">
        <v>0</v>
      </c>
      <c r="AA210" s="50">
        <v>0</v>
      </c>
      <c r="AB210" s="49">
        <v>10</v>
      </c>
      <c r="AC210" s="50">
        <v>100</v>
      </c>
      <c r="AD210" s="49">
        <v>10</v>
      </c>
    </row>
    <row r="211" spans="1:30" ht="15">
      <c r="A211" s="68" t="s">
        <v>431</v>
      </c>
      <c r="B211" s="68" t="s">
        <v>430</v>
      </c>
      <c r="C211" s="69" t="s">
        <v>1691</v>
      </c>
      <c r="D211" s="70">
        <v>3</v>
      </c>
      <c r="E211" s="71"/>
      <c r="F211" s="72">
        <v>70</v>
      </c>
      <c r="G211" s="69"/>
      <c r="H211" s="73"/>
      <c r="I211" s="74"/>
      <c r="J211" s="74"/>
      <c r="K211" s="35" t="s">
        <v>65</v>
      </c>
      <c r="L211" s="81">
        <v>211</v>
      </c>
      <c r="M211" s="81"/>
      <c r="N211" s="76"/>
      <c r="O211" s="83" t="s">
        <v>520</v>
      </c>
      <c r="P211" s="83">
        <v>1</v>
      </c>
      <c r="Q211" s="83" t="s">
        <v>521</v>
      </c>
      <c r="R211" s="83" t="s">
        <v>673</v>
      </c>
      <c r="S211" s="83">
        <v>35830</v>
      </c>
      <c r="T211" s="82" t="str">
        <f>REPLACE(INDEX(GroupVertices[Group],MATCH(Edges[[#This Row],[Vertex 1]],GroupVertices[Vertex],0)),1,1,"")</f>
        <v>10</v>
      </c>
      <c r="U211" s="82" t="str">
        <f>REPLACE(INDEX(GroupVertices[Group],MATCH(Edges[[#This Row],[Vertex 2]],GroupVertices[Vertex],0)),1,1,"")</f>
        <v>10</v>
      </c>
      <c r="V211" s="49">
        <v>0</v>
      </c>
      <c r="W211" s="50">
        <v>0</v>
      </c>
      <c r="X211" s="49">
        <v>0</v>
      </c>
      <c r="Y211" s="50">
        <v>0</v>
      </c>
      <c r="Z211" s="49">
        <v>0</v>
      </c>
      <c r="AA211" s="50">
        <v>0</v>
      </c>
      <c r="AB211" s="49">
        <v>3</v>
      </c>
      <c r="AC211" s="50">
        <v>100</v>
      </c>
      <c r="AD211" s="49">
        <v>3</v>
      </c>
    </row>
    <row r="212" spans="1:30" ht="15">
      <c r="A212" s="68" t="s">
        <v>328</v>
      </c>
      <c r="B212" s="68" t="s">
        <v>431</v>
      </c>
      <c r="C212" s="69" t="s">
        <v>1691</v>
      </c>
      <c r="D212" s="70">
        <v>3</v>
      </c>
      <c r="E212" s="71"/>
      <c r="F212" s="72">
        <v>70</v>
      </c>
      <c r="G212" s="69"/>
      <c r="H212" s="73"/>
      <c r="I212" s="74"/>
      <c r="J212" s="74"/>
      <c r="K212" s="35" t="s">
        <v>65</v>
      </c>
      <c r="L212" s="81">
        <v>212</v>
      </c>
      <c r="M212" s="81"/>
      <c r="N212" s="76"/>
      <c r="O212" s="83" t="s">
        <v>520</v>
      </c>
      <c r="P212" s="83">
        <v>1</v>
      </c>
      <c r="Q212" s="83" t="s">
        <v>521</v>
      </c>
      <c r="R212" s="83" t="s">
        <v>674</v>
      </c>
      <c r="S212" s="83">
        <v>36113</v>
      </c>
      <c r="T212" s="82" t="str">
        <f>REPLACE(INDEX(GroupVertices[Group],MATCH(Edges[[#This Row],[Vertex 1]],GroupVertices[Vertex],0)),1,1,"")</f>
        <v>1</v>
      </c>
      <c r="U212" s="82" t="str">
        <f>REPLACE(INDEX(GroupVertices[Group],MATCH(Edges[[#This Row],[Vertex 2]],GroupVertices[Vertex],0)),1,1,"")</f>
        <v>10</v>
      </c>
      <c r="V212" s="49">
        <v>0</v>
      </c>
      <c r="W212" s="50">
        <v>0</v>
      </c>
      <c r="X212" s="49">
        <v>0</v>
      </c>
      <c r="Y212" s="50">
        <v>0</v>
      </c>
      <c r="Z212" s="49">
        <v>0</v>
      </c>
      <c r="AA212" s="50">
        <v>0</v>
      </c>
      <c r="AB212" s="49">
        <v>16</v>
      </c>
      <c r="AC212" s="50">
        <v>100</v>
      </c>
      <c r="AD212" s="49">
        <v>16</v>
      </c>
    </row>
    <row r="213" spans="1:30" ht="15">
      <c r="A213" s="68" t="s">
        <v>432</v>
      </c>
      <c r="B213" s="68" t="s">
        <v>435</v>
      </c>
      <c r="C213" s="69" t="s">
        <v>1691</v>
      </c>
      <c r="D213" s="70">
        <v>3</v>
      </c>
      <c r="E213" s="71"/>
      <c r="F213" s="72">
        <v>70</v>
      </c>
      <c r="G213" s="69"/>
      <c r="H213" s="73"/>
      <c r="I213" s="74"/>
      <c r="J213" s="74"/>
      <c r="K213" s="35" t="s">
        <v>65</v>
      </c>
      <c r="L213" s="81">
        <v>213</v>
      </c>
      <c r="M213" s="81"/>
      <c r="N213" s="76"/>
      <c r="O213" s="83" t="s">
        <v>520</v>
      </c>
      <c r="P213" s="83">
        <v>1</v>
      </c>
      <c r="Q213" s="83" t="s">
        <v>521</v>
      </c>
      <c r="R213" s="83" t="s">
        <v>675</v>
      </c>
      <c r="S213" s="83">
        <v>37310</v>
      </c>
      <c r="T213" s="82" t="str">
        <f>REPLACE(INDEX(GroupVertices[Group],MATCH(Edges[[#This Row],[Vertex 1]],GroupVertices[Vertex],0)),1,1,"")</f>
        <v>11</v>
      </c>
      <c r="U213" s="82" t="str">
        <f>REPLACE(INDEX(GroupVertices[Group],MATCH(Edges[[#This Row],[Vertex 2]],GroupVertices[Vertex],0)),1,1,"")</f>
        <v>11</v>
      </c>
      <c r="V213" s="49">
        <v>0</v>
      </c>
      <c r="W213" s="50">
        <v>0</v>
      </c>
      <c r="X213" s="49">
        <v>0</v>
      </c>
      <c r="Y213" s="50">
        <v>0</v>
      </c>
      <c r="Z213" s="49">
        <v>0</v>
      </c>
      <c r="AA213" s="50">
        <v>0</v>
      </c>
      <c r="AB213" s="49">
        <v>14</v>
      </c>
      <c r="AC213" s="50">
        <v>100</v>
      </c>
      <c r="AD213" s="49">
        <v>14</v>
      </c>
    </row>
    <row r="214" spans="1:30" ht="15">
      <c r="A214" s="68" t="s">
        <v>433</v>
      </c>
      <c r="B214" s="68" t="s">
        <v>432</v>
      </c>
      <c r="C214" s="69" t="s">
        <v>1691</v>
      </c>
      <c r="D214" s="70">
        <v>3</v>
      </c>
      <c r="E214" s="71"/>
      <c r="F214" s="72">
        <v>70</v>
      </c>
      <c r="G214" s="69"/>
      <c r="H214" s="73"/>
      <c r="I214" s="74"/>
      <c r="J214" s="74"/>
      <c r="K214" s="35" t="s">
        <v>65</v>
      </c>
      <c r="L214" s="81">
        <v>214</v>
      </c>
      <c r="M214" s="81"/>
      <c r="N214" s="76"/>
      <c r="O214" s="83" t="s">
        <v>520</v>
      </c>
      <c r="P214" s="83">
        <v>1</v>
      </c>
      <c r="Q214" s="83" t="s">
        <v>521</v>
      </c>
      <c r="R214" s="83" t="s">
        <v>676</v>
      </c>
      <c r="S214" s="83">
        <v>39290</v>
      </c>
      <c r="T214" s="82" t="str">
        <f>REPLACE(INDEX(GroupVertices[Group],MATCH(Edges[[#This Row],[Vertex 1]],GroupVertices[Vertex],0)),1,1,"")</f>
        <v>11</v>
      </c>
      <c r="U214" s="82" t="str">
        <f>REPLACE(INDEX(GroupVertices[Group],MATCH(Edges[[#This Row],[Vertex 2]],GroupVertices[Vertex],0)),1,1,"")</f>
        <v>11</v>
      </c>
      <c r="V214" s="49">
        <v>1</v>
      </c>
      <c r="W214" s="50">
        <v>20</v>
      </c>
      <c r="X214" s="49">
        <v>0</v>
      </c>
      <c r="Y214" s="50">
        <v>0</v>
      </c>
      <c r="Z214" s="49">
        <v>0</v>
      </c>
      <c r="AA214" s="50">
        <v>0</v>
      </c>
      <c r="AB214" s="49">
        <v>4</v>
      </c>
      <c r="AC214" s="50">
        <v>80</v>
      </c>
      <c r="AD214" s="49">
        <v>5</v>
      </c>
    </row>
    <row r="215" spans="1:30" ht="15">
      <c r="A215" s="68" t="s">
        <v>434</v>
      </c>
      <c r="B215" s="68" t="s">
        <v>435</v>
      </c>
      <c r="C215" s="69" t="s">
        <v>1691</v>
      </c>
      <c r="D215" s="70">
        <v>3</v>
      </c>
      <c r="E215" s="71"/>
      <c r="F215" s="72">
        <v>70</v>
      </c>
      <c r="G215" s="69"/>
      <c r="H215" s="73"/>
      <c r="I215" s="74"/>
      <c r="J215" s="74"/>
      <c r="K215" s="35" t="s">
        <v>65</v>
      </c>
      <c r="L215" s="81">
        <v>215</v>
      </c>
      <c r="M215" s="81"/>
      <c r="N215" s="76"/>
      <c r="O215" s="83" t="s">
        <v>520</v>
      </c>
      <c r="P215" s="83">
        <v>1</v>
      </c>
      <c r="Q215" s="83" t="s">
        <v>521</v>
      </c>
      <c r="R215" s="83"/>
      <c r="S215" s="83">
        <v>40040</v>
      </c>
      <c r="T215" s="82" t="str">
        <f>REPLACE(INDEX(GroupVertices[Group],MATCH(Edges[[#This Row],[Vertex 1]],GroupVertices[Vertex],0)),1,1,"")</f>
        <v>11</v>
      </c>
      <c r="U215" s="82" t="str">
        <f>REPLACE(INDEX(GroupVertices[Group],MATCH(Edges[[#This Row],[Vertex 2]],GroupVertices[Vertex],0)),1,1,"")</f>
        <v>11</v>
      </c>
      <c r="V215" s="49"/>
      <c r="W215" s="50"/>
      <c r="X215" s="49"/>
      <c r="Y215" s="50"/>
      <c r="Z215" s="49"/>
      <c r="AA215" s="50"/>
      <c r="AB215" s="49"/>
      <c r="AC215" s="50"/>
      <c r="AD215" s="49"/>
    </row>
    <row r="216" spans="1:30" ht="15">
      <c r="A216" s="68" t="s">
        <v>433</v>
      </c>
      <c r="B216" s="68" t="s">
        <v>434</v>
      </c>
      <c r="C216" s="69" t="s">
        <v>1691</v>
      </c>
      <c r="D216" s="70">
        <v>3</v>
      </c>
      <c r="E216" s="71"/>
      <c r="F216" s="72">
        <v>70</v>
      </c>
      <c r="G216" s="69"/>
      <c r="H216" s="73"/>
      <c r="I216" s="74"/>
      <c r="J216" s="74"/>
      <c r="K216" s="35" t="s">
        <v>65</v>
      </c>
      <c r="L216" s="81">
        <v>216</v>
      </c>
      <c r="M216" s="81"/>
      <c r="N216" s="76"/>
      <c r="O216" s="83" t="s">
        <v>520</v>
      </c>
      <c r="P216" s="83">
        <v>1</v>
      </c>
      <c r="Q216" s="83" t="s">
        <v>521</v>
      </c>
      <c r="R216" s="83" t="s">
        <v>677</v>
      </c>
      <c r="S216" s="83">
        <v>41522</v>
      </c>
      <c r="T216" s="82" t="str">
        <f>REPLACE(INDEX(GroupVertices[Group],MATCH(Edges[[#This Row],[Vertex 1]],GroupVertices[Vertex],0)),1,1,"")</f>
        <v>11</v>
      </c>
      <c r="U216" s="82" t="str">
        <f>REPLACE(INDEX(GroupVertices[Group],MATCH(Edges[[#This Row],[Vertex 2]],GroupVertices[Vertex],0)),1,1,"")</f>
        <v>11</v>
      </c>
      <c r="V216" s="49">
        <v>0</v>
      </c>
      <c r="W216" s="50">
        <v>0</v>
      </c>
      <c r="X216" s="49">
        <v>0</v>
      </c>
      <c r="Y216" s="50">
        <v>0</v>
      </c>
      <c r="Z216" s="49">
        <v>0</v>
      </c>
      <c r="AA216" s="50">
        <v>0</v>
      </c>
      <c r="AB216" s="49">
        <v>2</v>
      </c>
      <c r="AC216" s="50">
        <v>100</v>
      </c>
      <c r="AD216" s="49">
        <v>2</v>
      </c>
    </row>
    <row r="217" spans="1:30" ht="15">
      <c r="A217" s="68" t="s">
        <v>435</v>
      </c>
      <c r="B217" s="68" t="s">
        <v>433</v>
      </c>
      <c r="C217" s="69" t="s">
        <v>1691</v>
      </c>
      <c r="D217" s="70">
        <v>3</v>
      </c>
      <c r="E217" s="71"/>
      <c r="F217" s="72">
        <v>70</v>
      </c>
      <c r="G217" s="69"/>
      <c r="H217" s="73"/>
      <c r="I217" s="74"/>
      <c r="J217" s="74"/>
      <c r="K217" s="35" t="s">
        <v>65</v>
      </c>
      <c r="L217" s="81">
        <v>217</v>
      </c>
      <c r="M217" s="81"/>
      <c r="N217" s="76"/>
      <c r="O217" s="83" t="s">
        <v>520</v>
      </c>
      <c r="P217" s="83">
        <v>1</v>
      </c>
      <c r="Q217" s="83" t="s">
        <v>521</v>
      </c>
      <c r="R217" s="83" t="s">
        <v>678</v>
      </c>
      <c r="S217" s="83">
        <v>39649</v>
      </c>
      <c r="T217" s="82" t="str">
        <f>REPLACE(INDEX(GroupVertices[Group],MATCH(Edges[[#This Row],[Vertex 1]],GroupVertices[Vertex],0)),1,1,"")</f>
        <v>11</v>
      </c>
      <c r="U217" s="82" t="str">
        <f>REPLACE(INDEX(GroupVertices[Group],MATCH(Edges[[#This Row],[Vertex 2]],GroupVertices[Vertex],0)),1,1,"")</f>
        <v>11</v>
      </c>
      <c r="V217" s="49">
        <v>0</v>
      </c>
      <c r="W217" s="50">
        <v>0</v>
      </c>
      <c r="X217" s="49">
        <v>0</v>
      </c>
      <c r="Y217" s="50">
        <v>0</v>
      </c>
      <c r="Z217" s="49">
        <v>0</v>
      </c>
      <c r="AA217" s="50">
        <v>0</v>
      </c>
      <c r="AB217" s="49">
        <v>3</v>
      </c>
      <c r="AC217" s="50">
        <v>100</v>
      </c>
      <c r="AD217" s="49">
        <v>3</v>
      </c>
    </row>
    <row r="218" spans="1:30" ht="15">
      <c r="A218" s="68" t="s">
        <v>433</v>
      </c>
      <c r="B218" s="68" t="s">
        <v>433</v>
      </c>
      <c r="C218" s="69" t="s">
        <v>1691</v>
      </c>
      <c r="D218" s="70">
        <v>3</v>
      </c>
      <c r="E218" s="71"/>
      <c r="F218" s="72">
        <v>70</v>
      </c>
      <c r="G218" s="69"/>
      <c r="H218" s="73"/>
      <c r="I218" s="74"/>
      <c r="J218" s="74"/>
      <c r="K218" s="35" t="s">
        <v>65</v>
      </c>
      <c r="L218" s="81">
        <v>218</v>
      </c>
      <c r="M218" s="81"/>
      <c r="N218" s="76"/>
      <c r="O218" s="83" t="s">
        <v>520</v>
      </c>
      <c r="P218" s="83">
        <v>1</v>
      </c>
      <c r="Q218" s="83" t="s">
        <v>521</v>
      </c>
      <c r="R218" s="83" t="s">
        <v>679</v>
      </c>
      <c r="S218" s="83">
        <v>41539</v>
      </c>
      <c r="T218" s="82" t="str">
        <f>REPLACE(INDEX(GroupVertices[Group],MATCH(Edges[[#This Row],[Vertex 1]],GroupVertices[Vertex],0)),1,1,"")</f>
        <v>11</v>
      </c>
      <c r="U218" s="82" t="str">
        <f>REPLACE(INDEX(GroupVertices[Group],MATCH(Edges[[#This Row],[Vertex 2]],GroupVertices[Vertex],0)),1,1,"")</f>
        <v>11</v>
      </c>
      <c r="V218" s="49">
        <v>0</v>
      </c>
      <c r="W218" s="50">
        <v>0</v>
      </c>
      <c r="X218" s="49">
        <v>0</v>
      </c>
      <c r="Y218" s="50">
        <v>0</v>
      </c>
      <c r="Z218" s="49">
        <v>0</v>
      </c>
      <c r="AA218" s="50">
        <v>0</v>
      </c>
      <c r="AB218" s="49">
        <v>1</v>
      </c>
      <c r="AC218" s="50">
        <v>100</v>
      </c>
      <c r="AD218" s="49">
        <v>1</v>
      </c>
    </row>
    <row r="219" spans="1:30" ht="15">
      <c r="A219" s="68" t="s">
        <v>436</v>
      </c>
      <c r="B219" s="68" t="s">
        <v>433</v>
      </c>
      <c r="C219" s="69" t="s">
        <v>1691</v>
      </c>
      <c r="D219" s="70">
        <v>3</v>
      </c>
      <c r="E219" s="71"/>
      <c r="F219" s="72">
        <v>70</v>
      </c>
      <c r="G219" s="69"/>
      <c r="H219" s="73"/>
      <c r="I219" s="74"/>
      <c r="J219" s="74"/>
      <c r="K219" s="35" t="s">
        <v>65</v>
      </c>
      <c r="L219" s="81">
        <v>219</v>
      </c>
      <c r="M219" s="81"/>
      <c r="N219" s="76"/>
      <c r="O219" s="83" t="s">
        <v>520</v>
      </c>
      <c r="P219" s="83">
        <v>1</v>
      </c>
      <c r="Q219" s="83" t="s">
        <v>521</v>
      </c>
      <c r="R219" s="83" t="s">
        <v>668</v>
      </c>
      <c r="S219" s="83">
        <v>41582</v>
      </c>
      <c r="T219" s="82" t="str">
        <f>REPLACE(INDEX(GroupVertices[Group],MATCH(Edges[[#This Row],[Vertex 1]],GroupVertices[Vertex],0)),1,1,"")</f>
        <v>11</v>
      </c>
      <c r="U219" s="82" t="str">
        <f>REPLACE(INDEX(GroupVertices[Group],MATCH(Edges[[#This Row],[Vertex 2]],GroupVertices[Vertex],0)),1,1,"")</f>
        <v>11</v>
      </c>
      <c r="V219" s="49">
        <v>0</v>
      </c>
      <c r="W219" s="50">
        <v>0</v>
      </c>
      <c r="X219" s="49">
        <v>0</v>
      </c>
      <c r="Y219" s="50">
        <v>0</v>
      </c>
      <c r="Z219" s="49">
        <v>0</v>
      </c>
      <c r="AA219" s="50">
        <v>0</v>
      </c>
      <c r="AB219" s="49">
        <v>9</v>
      </c>
      <c r="AC219" s="50">
        <v>100</v>
      </c>
      <c r="AD219" s="49">
        <v>9</v>
      </c>
    </row>
    <row r="220" spans="1:30" ht="15">
      <c r="A220" s="68" t="s">
        <v>436</v>
      </c>
      <c r="B220" s="68" t="s">
        <v>436</v>
      </c>
      <c r="C220" s="69" t="s">
        <v>1691</v>
      </c>
      <c r="D220" s="70">
        <v>3</v>
      </c>
      <c r="E220" s="71"/>
      <c r="F220" s="72">
        <v>70</v>
      </c>
      <c r="G220" s="69"/>
      <c r="H220" s="73"/>
      <c r="I220" s="74"/>
      <c r="J220" s="74"/>
      <c r="K220" s="35" t="s">
        <v>65</v>
      </c>
      <c r="L220" s="81">
        <v>220</v>
      </c>
      <c r="M220" s="81"/>
      <c r="N220" s="76"/>
      <c r="O220" s="83" t="s">
        <v>520</v>
      </c>
      <c r="P220" s="83">
        <v>1</v>
      </c>
      <c r="Q220" s="83" t="s">
        <v>521</v>
      </c>
      <c r="R220" s="83"/>
      <c r="S220" s="83">
        <v>41873</v>
      </c>
      <c r="T220" s="82" t="str">
        <f>REPLACE(INDEX(GroupVertices[Group],MATCH(Edges[[#This Row],[Vertex 1]],GroupVertices[Vertex],0)),1,1,"")</f>
        <v>11</v>
      </c>
      <c r="U220" s="82" t="str">
        <f>REPLACE(INDEX(GroupVertices[Group],MATCH(Edges[[#This Row],[Vertex 2]],GroupVertices[Vertex],0)),1,1,"")</f>
        <v>11</v>
      </c>
      <c r="V220" s="49"/>
      <c r="W220" s="50"/>
      <c r="X220" s="49"/>
      <c r="Y220" s="50"/>
      <c r="Z220" s="49"/>
      <c r="AA220" s="50"/>
      <c r="AB220" s="49"/>
      <c r="AC220" s="50"/>
      <c r="AD220" s="49"/>
    </row>
    <row r="221" spans="1:30" ht="15">
      <c r="A221" s="68" t="s">
        <v>328</v>
      </c>
      <c r="B221" s="68" t="s">
        <v>436</v>
      </c>
      <c r="C221" s="69" t="s">
        <v>1691</v>
      </c>
      <c r="D221" s="70">
        <v>3</v>
      </c>
      <c r="E221" s="71"/>
      <c r="F221" s="72">
        <v>70</v>
      </c>
      <c r="G221" s="69"/>
      <c r="H221" s="73"/>
      <c r="I221" s="74"/>
      <c r="J221" s="74"/>
      <c r="K221" s="35" t="s">
        <v>65</v>
      </c>
      <c r="L221" s="81">
        <v>221</v>
      </c>
      <c r="M221" s="81"/>
      <c r="N221" s="76"/>
      <c r="O221" s="83" t="s">
        <v>520</v>
      </c>
      <c r="P221" s="83">
        <v>1</v>
      </c>
      <c r="Q221" s="83" t="s">
        <v>521</v>
      </c>
      <c r="R221" s="83" t="s">
        <v>680</v>
      </c>
      <c r="S221" s="83">
        <v>42171</v>
      </c>
      <c r="T221" s="82" t="str">
        <f>REPLACE(INDEX(GroupVertices[Group],MATCH(Edges[[#This Row],[Vertex 1]],GroupVertices[Vertex],0)),1,1,"")</f>
        <v>1</v>
      </c>
      <c r="U221" s="82" t="str">
        <f>REPLACE(INDEX(GroupVertices[Group],MATCH(Edges[[#This Row],[Vertex 2]],GroupVertices[Vertex],0)),1,1,"")</f>
        <v>11</v>
      </c>
      <c r="V221" s="49">
        <v>0</v>
      </c>
      <c r="W221" s="50">
        <v>0</v>
      </c>
      <c r="X221" s="49">
        <v>0</v>
      </c>
      <c r="Y221" s="50">
        <v>0</v>
      </c>
      <c r="Z221" s="49">
        <v>0</v>
      </c>
      <c r="AA221" s="50">
        <v>0</v>
      </c>
      <c r="AB221" s="49">
        <v>6</v>
      </c>
      <c r="AC221" s="50">
        <v>100</v>
      </c>
      <c r="AD221" s="49">
        <v>6</v>
      </c>
    </row>
    <row r="222" spans="1:30" ht="15">
      <c r="A222" s="68" t="s">
        <v>437</v>
      </c>
      <c r="B222" s="68" t="s">
        <v>328</v>
      </c>
      <c r="C222" s="69" t="s">
        <v>1691</v>
      </c>
      <c r="D222" s="70">
        <v>3</v>
      </c>
      <c r="E222" s="71"/>
      <c r="F222" s="72">
        <v>70</v>
      </c>
      <c r="G222" s="69"/>
      <c r="H222" s="73"/>
      <c r="I222" s="74"/>
      <c r="J222" s="74"/>
      <c r="K222" s="35" t="s">
        <v>65</v>
      </c>
      <c r="L222" s="81">
        <v>222</v>
      </c>
      <c r="M222" s="81"/>
      <c r="N222" s="76"/>
      <c r="O222" s="83" t="s">
        <v>520</v>
      </c>
      <c r="P222" s="83">
        <v>1</v>
      </c>
      <c r="Q222" s="83" t="s">
        <v>521</v>
      </c>
      <c r="R222" s="83" t="s">
        <v>681</v>
      </c>
      <c r="S222" s="83">
        <v>42497</v>
      </c>
      <c r="T222" s="82" t="str">
        <f>REPLACE(INDEX(GroupVertices[Group],MATCH(Edges[[#This Row],[Vertex 1]],GroupVertices[Vertex],0)),1,1,"")</f>
        <v>11</v>
      </c>
      <c r="U222" s="82" t="str">
        <f>REPLACE(INDEX(GroupVertices[Group],MATCH(Edges[[#This Row],[Vertex 2]],GroupVertices[Vertex],0)),1,1,"")</f>
        <v>1</v>
      </c>
      <c r="V222" s="49">
        <v>1</v>
      </c>
      <c r="W222" s="50">
        <v>9.090909090909092</v>
      </c>
      <c r="X222" s="49">
        <v>1</v>
      </c>
      <c r="Y222" s="50">
        <v>9.090909090909092</v>
      </c>
      <c r="Z222" s="49">
        <v>0</v>
      </c>
      <c r="AA222" s="50">
        <v>0</v>
      </c>
      <c r="AB222" s="49">
        <v>9</v>
      </c>
      <c r="AC222" s="50">
        <v>81.81818181818181</v>
      </c>
      <c r="AD222" s="49">
        <v>11</v>
      </c>
    </row>
    <row r="223" spans="1:30" ht="15">
      <c r="A223" s="68" t="s">
        <v>438</v>
      </c>
      <c r="B223" s="68" t="s">
        <v>437</v>
      </c>
      <c r="C223" s="69" t="s">
        <v>1691</v>
      </c>
      <c r="D223" s="70">
        <v>3</v>
      </c>
      <c r="E223" s="71"/>
      <c r="F223" s="72">
        <v>70</v>
      </c>
      <c r="G223" s="69"/>
      <c r="H223" s="73"/>
      <c r="I223" s="74"/>
      <c r="J223" s="74"/>
      <c r="K223" s="35" t="s">
        <v>65</v>
      </c>
      <c r="L223" s="81">
        <v>223</v>
      </c>
      <c r="M223" s="81"/>
      <c r="N223" s="76"/>
      <c r="O223" s="83" t="s">
        <v>520</v>
      </c>
      <c r="P223" s="83">
        <v>1</v>
      </c>
      <c r="Q223" s="83" t="s">
        <v>521</v>
      </c>
      <c r="R223" s="83" t="s">
        <v>682</v>
      </c>
      <c r="S223" s="83">
        <v>43379</v>
      </c>
      <c r="T223" s="82" t="str">
        <f>REPLACE(INDEX(GroupVertices[Group],MATCH(Edges[[#This Row],[Vertex 1]],GroupVertices[Vertex],0)),1,1,"")</f>
        <v>11</v>
      </c>
      <c r="U223" s="82" t="str">
        <f>REPLACE(INDEX(GroupVertices[Group],MATCH(Edges[[#This Row],[Vertex 2]],GroupVertices[Vertex],0)),1,1,"")</f>
        <v>11</v>
      </c>
      <c r="V223" s="49">
        <v>1</v>
      </c>
      <c r="W223" s="50">
        <v>10</v>
      </c>
      <c r="X223" s="49">
        <v>0</v>
      </c>
      <c r="Y223" s="50">
        <v>0</v>
      </c>
      <c r="Z223" s="49">
        <v>0</v>
      </c>
      <c r="AA223" s="50">
        <v>0</v>
      </c>
      <c r="AB223" s="49">
        <v>9</v>
      </c>
      <c r="AC223" s="50">
        <v>90</v>
      </c>
      <c r="AD223" s="49">
        <v>10</v>
      </c>
    </row>
    <row r="224" spans="1:30" ht="15">
      <c r="A224" s="68" t="s">
        <v>435</v>
      </c>
      <c r="B224" s="68" t="s">
        <v>438</v>
      </c>
      <c r="C224" s="69" t="s">
        <v>1691</v>
      </c>
      <c r="D224" s="70">
        <v>3</v>
      </c>
      <c r="E224" s="71"/>
      <c r="F224" s="72">
        <v>70</v>
      </c>
      <c r="G224" s="69"/>
      <c r="H224" s="73"/>
      <c r="I224" s="74"/>
      <c r="J224" s="74"/>
      <c r="K224" s="35" t="s">
        <v>65</v>
      </c>
      <c r="L224" s="81">
        <v>224</v>
      </c>
      <c r="M224" s="81"/>
      <c r="N224" s="76"/>
      <c r="O224" s="83" t="s">
        <v>520</v>
      </c>
      <c r="P224" s="83">
        <v>1</v>
      </c>
      <c r="Q224" s="83" t="s">
        <v>521</v>
      </c>
      <c r="R224" s="83"/>
      <c r="S224" s="83">
        <v>43848</v>
      </c>
      <c r="T224" s="82" t="str">
        <f>REPLACE(INDEX(GroupVertices[Group],MATCH(Edges[[#This Row],[Vertex 1]],GroupVertices[Vertex],0)),1,1,"")</f>
        <v>11</v>
      </c>
      <c r="U224" s="82" t="str">
        <f>REPLACE(INDEX(GroupVertices[Group],MATCH(Edges[[#This Row],[Vertex 2]],GroupVertices[Vertex],0)),1,1,"")</f>
        <v>11</v>
      </c>
      <c r="V224" s="49"/>
      <c r="W224" s="50"/>
      <c r="X224" s="49"/>
      <c r="Y224" s="50"/>
      <c r="Z224" s="49"/>
      <c r="AA224" s="50"/>
      <c r="AB224" s="49"/>
      <c r="AC224" s="50"/>
      <c r="AD224" s="49"/>
    </row>
    <row r="225" spans="1:30" ht="15">
      <c r="A225" s="68" t="s">
        <v>435</v>
      </c>
      <c r="B225" s="68" t="s">
        <v>505</v>
      </c>
      <c r="C225" s="69" t="s">
        <v>1691</v>
      </c>
      <c r="D225" s="70">
        <v>3</v>
      </c>
      <c r="E225" s="71"/>
      <c r="F225" s="72">
        <v>70</v>
      </c>
      <c r="G225" s="69"/>
      <c r="H225" s="73"/>
      <c r="I225" s="74"/>
      <c r="J225" s="74"/>
      <c r="K225" s="35" t="s">
        <v>65</v>
      </c>
      <c r="L225" s="81">
        <v>225</v>
      </c>
      <c r="M225" s="81"/>
      <c r="N225" s="76"/>
      <c r="O225" s="83" t="s">
        <v>520</v>
      </c>
      <c r="P225" s="83">
        <v>1</v>
      </c>
      <c r="Q225" s="83" t="s">
        <v>521</v>
      </c>
      <c r="R225" s="83" t="s">
        <v>683</v>
      </c>
      <c r="S225" s="83">
        <v>37153</v>
      </c>
      <c r="T225" s="82" t="str">
        <f>REPLACE(INDEX(GroupVertices[Group],MATCH(Edges[[#This Row],[Vertex 1]],GroupVertices[Vertex],0)),1,1,"")</f>
        <v>11</v>
      </c>
      <c r="U225" s="82" t="str">
        <f>REPLACE(INDEX(GroupVertices[Group],MATCH(Edges[[#This Row],[Vertex 2]],GroupVertices[Vertex],0)),1,1,"")</f>
        <v>5</v>
      </c>
      <c r="V225" s="49">
        <v>0</v>
      </c>
      <c r="W225" s="50">
        <v>0</v>
      </c>
      <c r="X225" s="49">
        <v>0</v>
      </c>
      <c r="Y225" s="50">
        <v>0</v>
      </c>
      <c r="Z225" s="49">
        <v>0</v>
      </c>
      <c r="AA225" s="50">
        <v>0</v>
      </c>
      <c r="AB225" s="49">
        <v>3</v>
      </c>
      <c r="AC225" s="50">
        <v>100</v>
      </c>
      <c r="AD225" s="49">
        <v>3</v>
      </c>
    </row>
    <row r="226" spans="1:30" ht="15">
      <c r="A226" s="68" t="s">
        <v>435</v>
      </c>
      <c r="B226" s="68" t="s">
        <v>435</v>
      </c>
      <c r="C226" s="69" t="s">
        <v>1692</v>
      </c>
      <c r="D226" s="70">
        <v>10</v>
      </c>
      <c r="E226" s="71"/>
      <c r="F226" s="72">
        <v>40</v>
      </c>
      <c r="G226" s="69"/>
      <c r="H226" s="73"/>
      <c r="I226" s="74"/>
      <c r="J226" s="74"/>
      <c r="K226" s="35" t="s">
        <v>65</v>
      </c>
      <c r="L226" s="81">
        <v>226</v>
      </c>
      <c r="M226" s="81"/>
      <c r="N226" s="76"/>
      <c r="O226" s="83" t="s">
        <v>520</v>
      </c>
      <c r="P226" s="83">
        <v>5</v>
      </c>
      <c r="Q226" s="83" t="s">
        <v>521</v>
      </c>
      <c r="R226" s="83" t="s">
        <v>684</v>
      </c>
      <c r="S226" s="83">
        <v>49088</v>
      </c>
      <c r="T226" s="82" t="str">
        <f>REPLACE(INDEX(GroupVertices[Group],MATCH(Edges[[#This Row],[Vertex 1]],GroupVertices[Vertex],0)),1,1,"")</f>
        <v>11</v>
      </c>
      <c r="U226" s="82" t="str">
        <f>REPLACE(INDEX(GroupVertices[Group],MATCH(Edges[[#This Row],[Vertex 2]],GroupVertices[Vertex],0)),1,1,"")</f>
        <v>11</v>
      </c>
      <c r="V226" s="49">
        <v>0</v>
      </c>
      <c r="W226" s="50">
        <v>0</v>
      </c>
      <c r="X226" s="49">
        <v>0</v>
      </c>
      <c r="Y226" s="50">
        <v>0</v>
      </c>
      <c r="Z226" s="49">
        <v>0</v>
      </c>
      <c r="AA226" s="50">
        <v>0</v>
      </c>
      <c r="AB226" s="49">
        <v>1</v>
      </c>
      <c r="AC226" s="50">
        <v>100</v>
      </c>
      <c r="AD226" s="49">
        <v>1</v>
      </c>
    </row>
    <row r="227" spans="1:30" ht="15">
      <c r="A227" s="68" t="s">
        <v>439</v>
      </c>
      <c r="B227" s="68" t="s">
        <v>435</v>
      </c>
      <c r="C227" s="69" t="s">
        <v>1691</v>
      </c>
      <c r="D227" s="70">
        <v>3</v>
      </c>
      <c r="E227" s="71"/>
      <c r="F227" s="72">
        <v>70</v>
      </c>
      <c r="G227" s="69"/>
      <c r="H227" s="73"/>
      <c r="I227" s="74"/>
      <c r="J227" s="74"/>
      <c r="K227" s="35" t="s">
        <v>65</v>
      </c>
      <c r="L227" s="81">
        <v>227</v>
      </c>
      <c r="M227" s="81"/>
      <c r="N227" s="76"/>
      <c r="O227" s="83" t="s">
        <v>520</v>
      </c>
      <c r="P227" s="83">
        <v>1</v>
      </c>
      <c r="Q227" s="83" t="s">
        <v>521</v>
      </c>
      <c r="R227" s="84" t="s">
        <v>685</v>
      </c>
      <c r="S227" s="83">
        <v>51352</v>
      </c>
      <c r="T227" s="82" t="str">
        <f>REPLACE(INDEX(GroupVertices[Group],MATCH(Edges[[#This Row],[Vertex 1]],GroupVertices[Vertex],0)),1,1,"")</f>
        <v>11</v>
      </c>
      <c r="U227" s="82" t="str">
        <f>REPLACE(INDEX(GroupVertices[Group],MATCH(Edges[[#This Row],[Vertex 2]],GroupVertices[Vertex],0)),1,1,"")</f>
        <v>11</v>
      </c>
      <c r="V227" s="49">
        <v>0</v>
      </c>
      <c r="W227" s="50">
        <v>0</v>
      </c>
      <c r="X227" s="49">
        <v>0</v>
      </c>
      <c r="Y227" s="50">
        <v>0</v>
      </c>
      <c r="Z227" s="49">
        <v>0</v>
      </c>
      <c r="AA227" s="50">
        <v>0</v>
      </c>
      <c r="AB227" s="49">
        <v>4</v>
      </c>
      <c r="AC227" s="50">
        <v>100</v>
      </c>
      <c r="AD227" s="49">
        <v>4</v>
      </c>
    </row>
    <row r="228" spans="1:30" ht="15">
      <c r="A228" s="68" t="s">
        <v>440</v>
      </c>
      <c r="B228" s="68" t="s">
        <v>439</v>
      </c>
      <c r="C228" s="69" t="s">
        <v>1691</v>
      </c>
      <c r="D228" s="70">
        <v>3</v>
      </c>
      <c r="E228" s="71"/>
      <c r="F228" s="72">
        <v>70</v>
      </c>
      <c r="G228" s="69"/>
      <c r="H228" s="73"/>
      <c r="I228" s="74"/>
      <c r="J228" s="74"/>
      <c r="K228" s="35" t="s">
        <v>65</v>
      </c>
      <c r="L228" s="81">
        <v>228</v>
      </c>
      <c r="M228" s="81"/>
      <c r="N228" s="76"/>
      <c r="O228" s="83" t="s">
        <v>520</v>
      </c>
      <c r="P228" s="83">
        <v>1</v>
      </c>
      <c r="Q228" s="83" t="s">
        <v>521</v>
      </c>
      <c r="R228" s="83" t="s">
        <v>686</v>
      </c>
      <c r="S228" s="83">
        <v>51326</v>
      </c>
      <c r="T228" s="82" t="str">
        <f>REPLACE(INDEX(GroupVertices[Group],MATCH(Edges[[#This Row],[Vertex 1]],GroupVertices[Vertex],0)),1,1,"")</f>
        <v>11</v>
      </c>
      <c r="U228" s="82" t="str">
        <f>REPLACE(INDEX(GroupVertices[Group],MATCH(Edges[[#This Row],[Vertex 2]],GroupVertices[Vertex],0)),1,1,"")</f>
        <v>11</v>
      </c>
      <c r="V228" s="49">
        <v>0</v>
      </c>
      <c r="W228" s="50">
        <v>0</v>
      </c>
      <c r="X228" s="49">
        <v>0</v>
      </c>
      <c r="Y228" s="50">
        <v>0</v>
      </c>
      <c r="Z228" s="49">
        <v>0</v>
      </c>
      <c r="AA228" s="50">
        <v>0</v>
      </c>
      <c r="AB228" s="49">
        <v>7</v>
      </c>
      <c r="AC228" s="50">
        <v>100</v>
      </c>
      <c r="AD228" s="49">
        <v>7</v>
      </c>
    </row>
    <row r="229" spans="1:30" ht="15">
      <c r="A229" s="68" t="s">
        <v>440</v>
      </c>
      <c r="B229" s="68" t="s">
        <v>440</v>
      </c>
      <c r="C229" s="69" t="s">
        <v>1692</v>
      </c>
      <c r="D229" s="70">
        <v>10</v>
      </c>
      <c r="E229" s="71"/>
      <c r="F229" s="72">
        <v>40</v>
      </c>
      <c r="G229" s="69"/>
      <c r="H229" s="73"/>
      <c r="I229" s="74"/>
      <c r="J229" s="74"/>
      <c r="K229" s="35" t="s">
        <v>65</v>
      </c>
      <c r="L229" s="81">
        <v>229</v>
      </c>
      <c r="M229" s="81"/>
      <c r="N229" s="76"/>
      <c r="O229" s="83" t="s">
        <v>520</v>
      </c>
      <c r="P229" s="83">
        <v>2</v>
      </c>
      <c r="Q229" s="83" t="s">
        <v>521</v>
      </c>
      <c r="R229" s="83"/>
      <c r="S229" s="83">
        <v>51408</v>
      </c>
      <c r="T229" s="82" t="str">
        <f>REPLACE(INDEX(GroupVertices[Group],MATCH(Edges[[#This Row],[Vertex 1]],GroupVertices[Vertex],0)),1,1,"")</f>
        <v>11</v>
      </c>
      <c r="U229" s="82" t="str">
        <f>REPLACE(INDEX(GroupVertices[Group],MATCH(Edges[[#This Row],[Vertex 2]],GroupVertices[Vertex],0)),1,1,"")</f>
        <v>11</v>
      </c>
      <c r="V229" s="49"/>
      <c r="W229" s="50"/>
      <c r="X229" s="49"/>
      <c r="Y229" s="50"/>
      <c r="Z229" s="49"/>
      <c r="AA229" s="50"/>
      <c r="AB229" s="49"/>
      <c r="AC229" s="50"/>
      <c r="AD229" s="49"/>
    </row>
    <row r="230" spans="1:30" ht="15">
      <c r="A230" s="68" t="s">
        <v>441</v>
      </c>
      <c r="B230" s="68" t="s">
        <v>440</v>
      </c>
      <c r="C230" s="69" t="s">
        <v>1691</v>
      </c>
      <c r="D230" s="70">
        <v>3</v>
      </c>
      <c r="E230" s="71"/>
      <c r="F230" s="72">
        <v>70</v>
      </c>
      <c r="G230" s="69"/>
      <c r="H230" s="73"/>
      <c r="I230" s="74"/>
      <c r="J230" s="74"/>
      <c r="K230" s="35" t="s">
        <v>65</v>
      </c>
      <c r="L230" s="81">
        <v>230</v>
      </c>
      <c r="M230" s="81"/>
      <c r="N230" s="76"/>
      <c r="O230" s="83" t="s">
        <v>520</v>
      </c>
      <c r="P230" s="83">
        <v>1</v>
      </c>
      <c r="Q230" s="83" t="s">
        <v>521</v>
      </c>
      <c r="R230" s="83" t="s">
        <v>687</v>
      </c>
      <c r="S230" s="83">
        <v>51626</v>
      </c>
      <c r="T230" s="82" t="str">
        <f>REPLACE(INDEX(GroupVertices[Group],MATCH(Edges[[#This Row],[Vertex 1]],GroupVertices[Vertex],0)),1,1,"")</f>
        <v>11</v>
      </c>
      <c r="U230" s="82" t="str">
        <f>REPLACE(INDEX(GroupVertices[Group],MATCH(Edges[[#This Row],[Vertex 2]],GroupVertices[Vertex],0)),1,1,"")</f>
        <v>11</v>
      </c>
      <c r="V230" s="49">
        <v>0</v>
      </c>
      <c r="W230" s="50">
        <v>0</v>
      </c>
      <c r="X230" s="49">
        <v>1</v>
      </c>
      <c r="Y230" s="50">
        <v>16.666666666666668</v>
      </c>
      <c r="Z230" s="49">
        <v>0</v>
      </c>
      <c r="AA230" s="50">
        <v>0</v>
      </c>
      <c r="AB230" s="49">
        <v>5</v>
      </c>
      <c r="AC230" s="50">
        <v>83.33333333333333</v>
      </c>
      <c r="AD230" s="49">
        <v>6</v>
      </c>
    </row>
    <row r="231" spans="1:30" ht="15">
      <c r="A231" s="68" t="s">
        <v>417</v>
      </c>
      <c r="B231" s="68" t="s">
        <v>441</v>
      </c>
      <c r="C231" s="69" t="s">
        <v>1691</v>
      </c>
      <c r="D231" s="70">
        <v>3</v>
      </c>
      <c r="E231" s="71"/>
      <c r="F231" s="72">
        <v>70</v>
      </c>
      <c r="G231" s="69"/>
      <c r="H231" s="73"/>
      <c r="I231" s="74"/>
      <c r="J231" s="74"/>
      <c r="K231" s="35" t="s">
        <v>65</v>
      </c>
      <c r="L231" s="81">
        <v>231</v>
      </c>
      <c r="M231" s="81"/>
      <c r="N231" s="76"/>
      <c r="O231" s="83" t="s">
        <v>520</v>
      </c>
      <c r="P231" s="83">
        <v>1</v>
      </c>
      <c r="Q231" s="83" t="s">
        <v>521</v>
      </c>
      <c r="R231" s="83" t="s">
        <v>688</v>
      </c>
      <c r="S231" s="83">
        <v>51636</v>
      </c>
      <c r="T231" s="82" t="str">
        <f>REPLACE(INDEX(GroupVertices[Group],MATCH(Edges[[#This Row],[Vertex 1]],GroupVertices[Vertex],0)),1,1,"")</f>
        <v>10</v>
      </c>
      <c r="U231" s="82" t="str">
        <f>REPLACE(INDEX(GroupVertices[Group],MATCH(Edges[[#This Row],[Vertex 2]],GroupVertices[Vertex],0)),1,1,"")</f>
        <v>11</v>
      </c>
      <c r="V231" s="49">
        <v>0</v>
      </c>
      <c r="W231" s="50">
        <v>0</v>
      </c>
      <c r="X231" s="49">
        <v>0</v>
      </c>
      <c r="Y231" s="50">
        <v>0</v>
      </c>
      <c r="Z231" s="49">
        <v>0</v>
      </c>
      <c r="AA231" s="50">
        <v>0</v>
      </c>
      <c r="AB231" s="49">
        <v>4</v>
      </c>
      <c r="AC231" s="50">
        <v>100</v>
      </c>
      <c r="AD231" s="49">
        <v>4</v>
      </c>
    </row>
    <row r="232" spans="1:30" ht="15">
      <c r="A232" s="68" t="s">
        <v>417</v>
      </c>
      <c r="B232" s="68" t="s">
        <v>417</v>
      </c>
      <c r="C232" s="69" t="s">
        <v>1691</v>
      </c>
      <c r="D232" s="70">
        <v>3</v>
      </c>
      <c r="E232" s="71"/>
      <c r="F232" s="72">
        <v>70</v>
      </c>
      <c r="G232" s="69"/>
      <c r="H232" s="73"/>
      <c r="I232" s="74"/>
      <c r="J232" s="74"/>
      <c r="K232" s="35" t="s">
        <v>65</v>
      </c>
      <c r="L232" s="81">
        <v>232</v>
      </c>
      <c r="M232" s="81"/>
      <c r="N232" s="76"/>
      <c r="O232" s="83" t="s">
        <v>520</v>
      </c>
      <c r="P232" s="83">
        <v>1</v>
      </c>
      <c r="Q232" s="83" t="s">
        <v>521</v>
      </c>
      <c r="R232" s="83" t="s">
        <v>689</v>
      </c>
      <c r="S232" s="83">
        <v>29922</v>
      </c>
      <c r="T232" s="82" t="str">
        <f>REPLACE(INDEX(GroupVertices[Group],MATCH(Edges[[#This Row],[Vertex 1]],GroupVertices[Vertex],0)),1,1,"")</f>
        <v>10</v>
      </c>
      <c r="U232" s="82" t="str">
        <f>REPLACE(INDEX(GroupVertices[Group],MATCH(Edges[[#This Row],[Vertex 2]],GroupVertices[Vertex],0)),1,1,"")</f>
        <v>10</v>
      </c>
      <c r="V232" s="49">
        <v>1</v>
      </c>
      <c r="W232" s="50">
        <v>12.5</v>
      </c>
      <c r="X232" s="49">
        <v>0</v>
      </c>
      <c r="Y232" s="50">
        <v>0</v>
      </c>
      <c r="Z232" s="49">
        <v>0</v>
      </c>
      <c r="AA232" s="50">
        <v>0</v>
      </c>
      <c r="AB232" s="49">
        <v>7</v>
      </c>
      <c r="AC232" s="50">
        <v>87.5</v>
      </c>
      <c r="AD232" s="49">
        <v>8</v>
      </c>
    </row>
    <row r="233" spans="1:30" ht="15">
      <c r="A233" s="68" t="s">
        <v>396</v>
      </c>
      <c r="B233" s="68" t="s">
        <v>417</v>
      </c>
      <c r="C233" s="69" t="s">
        <v>1691</v>
      </c>
      <c r="D233" s="70">
        <v>3</v>
      </c>
      <c r="E233" s="71"/>
      <c r="F233" s="72">
        <v>70</v>
      </c>
      <c r="G233" s="69"/>
      <c r="H233" s="73"/>
      <c r="I233" s="74"/>
      <c r="J233" s="74"/>
      <c r="K233" s="35" t="s">
        <v>65</v>
      </c>
      <c r="L233" s="81">
        <v>233</v>
      </c>
      <c r="M233" s="81"/>
      <c r="N233" s="76"/>
      <c r="O233" s="83" t="s">
        <v>520</v>
      </c>
      <c r="P233" s="83">
        <v>1</v>
      </c>
      <c r="Q233" s="83" t="s">
        <v>521</v>
      </c>
      <c r="R233" s="83" t="s">
        <v>690</v>
      </c>
      <c r="S233" s="83">
        <v>52251</v>
      </c>
      <c r="T233" s="82" t="str">
        <f>REPLACE(INDEX(GroupVertices[Group],MATCH(Edges[[#This Row],[Vertex 1]],GroupVertices[Vertex],0)),1,1,"")</f>
        <v>4</v>
      </c>
      <c r="U233" s="82" t="str">
        <f>REPLACE(INDEX(GroupVertices[Group],MATCH(Edges[[#This Row],[Vertex 2]],GroupVertices[Vertex],0)),1,1,"")</f>
        <v>10</v>
      </c>
      <c r="V233" s="49">
        <v>0</v>
      </c>
      <c r="W233" s="50">
        <v>0</v>
      </c>
      <c r="X233" s="49">
        <v>0</v>
      </c>
      <c r="Y233" s="50">
        <v>0</v>
      </c>
      <c r="Z233" s="49">
        <v>0</v>
      </c>
      <c r="AA233" s="50">
        <v>0</v>
      </c>
      <c r="AB233" s="49">
        <v>7</v>
      </c>
      <c r="AC233" s="50">
        <v>100</v>
      </c>
      <c r="AD233" s="49">
        <v>7</v>
      </c>
    </row>
    <row r="234" spans="1:30" ht="15">
      <c r="A234" s="68" t="s">
        <v>442</v>
      </c>
      <c r="B234" s="68" t="s">
        <v>396</v>
      </c>
      <c r="C234" s="69" t="s">
        <v>1691</v>
      </c>
      <c r="D234" s="70">
        <v>3</v>
      </c>
      <c r="E234" s="71"/>
      <c r="F234" s="72">
        <v>70</v>
      </c>
      <c r="G234" s="69"/>
      <c r="H234" s="73"/>
      <c r="I234" s="74"/>
      <c r="J234" s="74"/>
      <c r="K234" s="35" t="s">
        <v>65</v>
      </c>
      <c r="L234" s="81">
        <v>234</v>
      </c>
      <c r="M234" s="81"/>
      <c r="N234" s="76"/>
      <c r="O234" s="83" t="s">
        <v>520</v>
      </c>
      <c r="P234" s="83">
        <v>1</v>
      </c>
      <c r="Q234" s="83" t="s">
        <v>521</v>
      </c>
      <c r="R234" s="83" t="s">
        <v>691</v>
      </c>
      <c r="S234" s="83">
        <v>52728</v>
      </c>
      <c r="T234" s="82" t="str">
        <f>REPLACE(INDEX(GroupVertices[Group],MATCH(Edges[[#This Row],[Vertex 1]],GroupVertices[Vertex],0)),1,1,"")</f>
        <v>4</v>
      </c>
      <c r="U234" s="82" t="str">
        <f>REPLACE(INDEX(GroupVertices[Group],MATCH(Edges[[#This Row],[Vertex 2]],GroupVertices[Vertex],0)),1,1,"")</f>
        <v>4</v>
      </c>
      <c r="V234" s="49">
        <v>1</v>
      </c>
      <c r="W234" s="50">
        <v>9.090909090909092</v>
      </c>
      <c r="X234" s="49">
        <v>0</v>
      </c>
      <c r="Y234" s="50">
        <v>0</v>
      </c>
      <c r="Z234" s="49">
        <v>0</v>
      </c>
      <c r="AA234" s="50">
        <v>0</v>
      </c>
      <c r="AB234" s="49">
        <v>10</v>
      </c>
      <c r="AC234" s="50">
        <v>90.9090909090909</v>
      </c>
      <c r="AD234" s="49">
        <v>11</v>
      </c>
    </row>
    <row r="235" spans="1:30" ht="15">
      <c r="A235" s="68" t="s">
        <v>328</v>
      </c>
      <c r="B235" s="68" t="s">
        <v>442</v>
      </c>
      <c r="C235" s="69" t="s">
        <v>1691</v>
      </c>
      <c r="D235" s="70">
        <v>3</v>
      </c>
      <c r="E235" s="71"/>
      <c r="F235" s="72">
        <v>70</v>
      </c>
      <c r="G235" s="69"/>
      <c r="H235" s="73"/>
      <c r="I235" s="74"/>
      <c r="J235" s="74"/>
      <c r="K235" s="35" t="s">
        <v>65</v>
      </c>
      <c r="L235" s="81">
        <v>235</v>
      </c>
      <c r="M235" s="81"/>
      <c r="N235" s="76"/>
      <c r="O235" s="83" t="s">
        <v>520</v>
      </c>
      <c r="P235" s="83">
        <v>1</v>
      </c>
      <c r="Q235" s="83" t="s">
        <v>521</v>
      </c>
      <c r="R235" s="83" t="s">
        <v>692</v>
      </c>
      <c r="S235" s="83">
        <v>53014</v>
      </c>
      <c r="T235" s="82" t="str">
        <f>REPLACE(INDEX(GroupVertices[Group],MATCH(Edges[[#This Row],[Vertex 1]],GroupVertices[Vertex],0)),1,1,"")</f>
        <v>1</v>
      </c>
      <c r="U235" s="82" t="str">
        <f>REPLACE(INDEX(GroupVertices[Group],MATCH(Edges[[#This Row],[Vertex 2]],GroupVertices[Vertex],0)),1,1,"")</f>
        <v>4</v>
      </c>
      <c r="V235" s="49">
        <v>1</v>
      </c>
      <c r="W235" s="50">
        <v>4.166666666666667</v>
      </c>
      <c r="X235" s="49">
        <v>0</v>
      </c>
      <c r="Y235" s="50">
        <v>0</v>
      </c>
      <c r="Z235" s="49">
        <v>0</v>
      </c>
      <c r="AA235" s="50">
        <v>0</v>
      </c>
      <c r="AB235" s="49">
        <v>23</v>
      </c>
      <c r="AC235" s="50">
        <v>95.83333333333333</v>
      </c>
      <c r="AD235" s="49">
        <v>24</v>
      </c>
    </row>
    <row r="236" spans="1:30" ht="15">
      <c r="A236" s="68" t="s">
        <v>443</v>
      </c>
      <c r="B236" s="68" t="s">
        <v>328</v>
      </c>
      <c r="C236" s="69" t="s">
        <v>1691</v>
      </c>
      <c r="D236" s="70">
        <v>3</v>
      </c>
      <c r="E236" s="71"/>
      <c r="F236" s="72">
        <v>70</v>
      </c>
      <c r="G236" s="69"/>
      <c r="H236" s="73"/>
      <c r="I236" s="74"/>
      <c r="J236" s="74"/>
      <c r="K236" s="35" t="s">
        <v>65</v>
      </c>
      <c r="L236" s="81">
        <v>236</v>
      </c>
      <c r="M236" s="81"/>
      <c r="N236" s="76"/>
      <c r="O236" s="83" t="s">
        <v>520</v>
      </c>
      <c r="P236" s="83">
        <v>1</v>
      </c>
      <c r="Q236" s="83" t="s">
        <v>521</v>
      </c>
      <c r="R236" s="83" t="s">
        <v>693</v>
      </c>
      <c r="S236" s="83">
        <v>53025</v>
      </c>
      <c r="T236" s="82" t="str">
        <f>REPLACE(INDEX(GroupVertices[Group],MATCH(Edges[[#This Row],[Vertex 1]],GroupVertices[Vertex],0)),1,1,"")</f>
        <v>6</v>
      </c>
      <c r="U236" s="82" t="str">
        <f>REPLACE(INDEX(GroupVertices[Group],MATCH(Edges[[#This Row],[Vertex 2]],GroupVertices[Vertex],0)),1,1,"")</f>
        <v>1</v>
      </c>
      <c r="V236" s="49">
        <v>0</v>
      </c>
      <c r="W236" s="50">
        <v>0</v>
      </c>
      <c r="X236" s="49">
        <v>0</v>
      </c>
      <c r="Y236" s="50">
        <v>0</v>
      </c>
      <c r="Z236" s="49">
        <v>0</v>
      </c>
      <c r="AA236" s="50">
        <v>0</v>
      </c>
      <c r="AB236" s="49">
        <v>12</v>
      </c>
      <c r="AC236" s="50">
        <v>100</v>
      </c>
      <c r="AD236" s="49">
        <v>12</v>
      </c>
    </row>
    <row r="237" spans="1:30" ht="15">
      <c r="A237" s="68" t="s">
        <v>444</v>
      </c>
      <c r="B237" s="68" t="s">
        <v>443</v>
      </c>
      <c r="C237" s="69" t="s">
        <v>1691</v>
      </c>
      <c r="D237" s="70">
        <v>3</v>
      </c>
      <c r="E237" s="71"/>
      <c r="F237" s="72">
        <v>70</v>
      </c>
      <c r="G237" s="69"/>
      <c r="H237" s="73"/>
      <c r="I237" s="74"/>
      <c r="J237" s="74"/>
      <c r="K237" s="35" t="s">
        <v>65</v>
      </c>
      <c r="L237" s="81">
        <v>237</v>
      </c>
      <c r="M237" s="81"/>
      <c r="N237" s="76"/>
      <c r="O237" s="83" t="s">
        <v>520</v>
      </c>
      <c r="P237" s="83">
        <v>1</v>
      </c>
      <c r="Q237" s="83" t="s">
        <v>521</v>
      </c>
      <c r="R237" s="83" t="s">
        <v>694</v>
      </c>
      <c r="S237" s="83">
        <v>53674</v>
      </c>
      <c r="T237" s="82" t="str">
        <f>REPLACE(INDEX(GroupVertices[Group],MATCH(Edges[[#This Row],[Vertex 1]],GroupVertices[Vertex],0)),1,1,"")</f>
        <v>6</v>
      </c>
      <c r="U237" s="82" t="str">
        <f>REPLACE(INDEX(GroupVertices[Group],MATCH(Edges[[#This Row],[Vertex 2]],GroupVertices[Vertex],0)),1,1,"")</f>
        <v>6</v>
      </c>
      <c r="V237" s="49">
        <v>0</v>
      </c>
      <c r="W237" s="50">
        <v>0</v>
      </c>
      <c r="X237" s="49">
        <v>0</v>
      </c>
      <c r="Y237" s="50">
        <v>0</v>
      </c>
      <c r="Z237" s="49">
        <v>0</v>
      </c>
      <c r="AA237" s="50">
        <v>0</v>
      </c>
      <c r="AB237" s="49">
        <v>5</v>
      </c>
      <c r="AC237" s="50">
        <v>100</v>
      </c>
      <c r="AD237" s="49">
        <v>5</v>
      </c>
    </row>
    <row r="238" spans="1:30" ht="15">
      <c r="A238" s="68" t="s">
        <v>444</v>
      </c>
      <c r="B238" s="68" t="s">
        <v>444</v>
      </c>
      <c r="C238" s="69" t="s">
        <v>1691</v>
      </c>
      <c r="D238" s="70">
        <v>3</v>
      </c>
      <c r="E238" s="71"/>
      <c r="F238" s="72">
        <v>70</v>
      </c>
      <c r="G238" s="69"/>
      <c r="H238" s="73"/>
      <c r="I238" s="74"/>
      <c r="J238" s="74"/>
      <c r="K238" s="35" t="s">
        <v>65</v>
      </c>
      <c r="L238" s="81">
        <v>238</v>
      </c>
      <c r="M238" s="81"/>
      <c r="N238" s="76"/>
      <c r="O238" s="83" t="s">
        <v>520</v>
      </c>
      <c r="P238" s="83">
        <v>1</v>
      </c>
      <c r="Q238" s="83" t="s">
        <v>521</v>
      </c>
      <c r="R238" s="83" t="s">
        <v>695</v>
      </c>
      <c r="S238" s="83">
        <v>53753</v>
      </c>
      <c r="T238" s="82" t="str">
        <f>REPLACE(INDEX(GroupVertices[Group],MATCH(Edges[[#This Row],[Vertex 1]],GroupVertices[Vertex],0)),1,1,"")</f>
        <v>6</v>
      </c>
      <c r="U238" s="82" t="str">
        <f>REPLACE(INDEX(GroupVertices[Group],MATCH(Edges[[#This Row],[Vertex 2]],GroupVertices[Vertex],0)),1,1,"")</f>
        <v>6</v>
      </c>
      <c r="V238" s="49">
        <v>0</v>
      </c>
      <c r="W238" s="50">
        <v>0</v>
      </c>
      <c r="X238" s="49">
        <v>0</v>
      </c>
      <c r="Y238" s="50">
        <v>0</v>
      </c>
      <c r="Z238" s="49">
        <v>0</v>
      </c>
      <c r="AA238" s="50">
        <v>0</v>
      </c>
      <c r="AB238" s="49">
        <v>3</v>
      </c>
      <c r="AC238" s="50">
        <v>100</v>
      </c>
      <c r="AD238" s="49">
        <v>3</v>
      </c>
    </row>
    <row r="239" spans="1:30" ht="15">
      <c r="A239" s="68" t="s">
        <v>445</v>
      </c>
      <c r="B239" s="68" t="s">
        <v>444</v>
      </c>
      <c r="C239" s="69" t="s">
        <v>1691</v>
      </c>
      <c r="D239" s="70">
        <v>3</v>
      </c>
      <c r="E239" s="71"/>
      <c r="F239" s="72">
        <v>70</v>
      </c>
      <c r="G239" s="69"/>
      <c r="H239" s="73"/>
      <c r="I239" s="74"/>
      <c r="J239" s="74"/>
      <c r="K239" s="35" t="s">
        <v>65</v>
      </c>
      <c r="L239" s="81">
        <v>239</v>
      </c>
      <c r="M239" s="81"/>
      <c r="N239" s="76"/>
      <c r="O239" s="83" t="s">
        <v>520</v>
      </c>
      <c r="P239" s="83">
        <v>1</v>
      </c>
      <c r="Q239" s="83" t="s">
        <v>521</v>
      </c>
      <c r="R239" s="83" t="s">
        <v>696</v>
      </c>
      <c r="S239" s="83">
        <v>55290</v>
      </c>
      <c r="T239" s="82" t="str">
        <f>REPLACE(INDEX(GroupVertices[Group],MATCH(Edges[[#This Row],[Vertex 1]],GroupVertices[Vertex],0)),1,1,"")</f>
        <v>6</v>
      </c>
      <c r="U239" s="82" t="str">
        <f>REPLACE(INDEX(GroupVertices[Group],MATCH(Edges[[#This Row],[Vertex 2]],GroupVertices[Vertex],0)),1,1,"")</f>
        <v>6</v>
      </c>
      <c r="V239" s="49">
        <v>0</v>
      </c>
      <c r="W239" s="50">
        <v>0</v>
      </c>
      <c r="X239" s="49">
        <v>0</v>
      </c>
      <c r="Y239" s="50">
        <v>0</v>
      </c>
      <c r="Z239" s="49">
        <v>0</v>
      </c>
      <c r="AA239" s="50">
        <v>0</v>
      </c>
      <c r="AB239" s="49">
        <v>12</v>
      </c>
      <c r="AC239" s="50">
        <v>100</v>
      </c>
      <c r="AD239" s="49">
        <v>12</v>
      </c>
    </row>
    <row r="240" spans="1:30" ht="15">
      <c r="A240" s="68" t="s">
        <v>446</v>
      </c>
      <c r="B240" s="68" t="s">
        <v>445</v>
      </c>
      <c r="C240" s="69" t="s">
        <v>1691</v>
      </c>
      <c r="D240" s="70">
        <v>3</v>
      </c>
      <c r="E240" s="71"/>
      <c r="F240" s="72">
        <v>70</v>
      </c>
      <c r="G240" s="69"/>
      <c r="H240" s="73"/>
      <c r="I240" s="74"/>
      <c r="J240" s="74"/>
      <c r="K240" s="35" t="s">
        <v>65</v>
      </c>
      <c r="L240" s="81">
        <v>240</v>
      </c>
      <c r="M240" s="81"/>
      <c r="N240" s="76"/>
      <c r="O240" s="83" t="s">
        <v>520</v>
      </c>
      <c r="P240" s="83">
        <v>1</v>
      </c>
      <c r="Q240" s="83" t="s">
        <v>521</v>
      </c>
      <c r="R240" s="83" t="s">
        <v>697</v>
      </c>
      <c r="S240" s="83">
        <v>55458</v>
      </c>
      <c r="T240" s="82" t="str">
        <f>REPLACE(INDEX(GroupVertices[Group],MATCH(Edges[[#This Row],[Vertex 1]],GroupVertices[Vertex],0)),1,1,"")</f>
        <v>6</v>
      </c>
      <c r="U240" s="82" t="str">
        <f>REPLACE(INDEX(GroupVertices[Group],MATCH(Edges[[#This Row],[Vertex 2]],GroupVertices[Vertex],0)),1,1,"")</f>
        <v>6</v>
      </c>
      <c r="V240" s="49">
        <v>0</v>
      </c>
      <c r="W240" s="50">
        <v>0</v>
      </c>
      <c r="X240" s="49">
        <v>0</v>
      </c>
      <c r="Y240" s="50">
        <v>0</v>
      </c>
      <c r="Z240" s="49">
        <v>0</v>
      </c>
      <c r="AA240" s="50">
        <v>0</v>
      </c>
      <c r="AB240" s="49">
        <v>10</v>
      </c>
      <c r="AC240" s="50">
        <v>100</v>
      </c>
      <c r="AD240" s="49">
        <v>10</v>
      </c>
    </row>
    <row r="241" spans="1:30" ht="15">
      <c r="A241" s="68" t="s">
        <v>447</v>
      </c>
      <c r="B241" s="68" t="s">
        <v>446</v>
      </c>
      <c r="C241" s="69" t="s">
        <v>1691</v>
      </c>
      <c r="D241" s="70">
        <v>3</v>
      </c>
      <c r="E241" s="71"/>
      <c r="F241" s="72">
        <v>70</v>
      </c>
      <c r="G241" s="69"/>
      <c r="H241" s="73"/>
      <c r="I241" s="74"/>
      <c r="J241" s="74"/>
      <c r="K241" s="35" t="s">
        <v>65</v>
      </c>
      <c r="L241" s="81">
        <v>241</v>
      </c>
      <c r="M241" s="81"/>
      <c r="N241" s="76"/>
      <c r="O241" s="83" t="s">
        <v>520</v>
      </c>
      <c r="P241" s="83">
        <v>1</v>
      </c>
      <c r="Q241" s="83" t="s">
        <v>521</v>
      </c>
      <c r="R241" s="83" t="s">
        <v>697</v>
      </c>
      <c r="S241" s="83">
        <v>55503</v>
      </c>
      <c r="T241" s="82" t="str">
        <f>REPLACE(INDEX(GroupVertices[Group],MATCH(Edges[[#This Row],[Vertex 1]],GroupVertices[Vertex],0)),1,1,"")</f>
        <v>6</v>
      </c>
      <c r="U241" s="82" t="str">
        <f>REPLACE(INDEX(GroupVertices[Group],MATCH(Edges[[#This Row],[Vertex 2]],GroupVertices[Vertex],0)),1,1,"")</f>
        <v>6</v>
      </c>
      <c r="V241" s="49">
        <v>0</v>
      </c>
      <c r="W241" s="50">
        <v>0</v>
      </c>
      <c r="X241" s="49">
        <v>0</v>
      </c>
      <c r="Y241" s="50">
        <v>0</v>
      </c>
      <c r="Z241" s="49">
        <v>0</v>
      </c>
      <c r="AA241" s="50">
        <v>0</v>
      </c>
      <c r="AB241" s="49">
        <v>10</v>
      </c>
      <c r="AC241" s="50">
        <v>100</v>
      </c>
      <c r="AD241" s="49">
        <v>10</v>
      </c>
    </row>
    <row r="242" spans="1:30" ht="15">
      <c r="A242" s="68" t="s">
        <v>448</v>
      </c>
      <c r="B242" s="68" t="s">
        <v>447</v>
      </c>
      <c r="C242" s="69" t="s">
        <v>1691</v>
      </c>
      <c r="D242" s="70">
        <v>3</v>
      </c>
      <c r="E242" s="71"/>
      <c r="F242" s="72">
        <v>70</v>
      </c>
      <c r="G242" s="69"/>
      <c r="H242" s="73"/>
      <c r="I242" s="74"/>
      <c r="J242" s="74"/>
      <c r="K242" s="35" t="s">
        <v>66</v>
      </c>
      <c r="L242" s="81">
        <v>242</v>
      </c>
      <c r="M242" s="81"/>
      <c r="N242" s="76"/>
      <c r="O242" s="83" t="s">
        <v>520</v>
      </c>
      <c r="P242" s="83">
        <v>1</v>
      </c>
      <c r="Q242" s="83" t="s">
        <v>521</v>
      </c>
      <c r="R242" s="83" t="s">
        <v>698</v>
      </c>
      <c r="S242" s="83">
        <v>55705</v>
      </c>
      <c r="T242" s="82" t="str">
        <f>REPLACE(INDEX(GroupVertices[Group],MATCH(Edges[[#This Row],[Vertex 1]],GroupVertices[Vertex],0)),1,1,"")</f>
        <v>6</v>
      </c>
      <c r="U242" s="82" t="str">
        <f>REPLACE(INDEX(GroupVertices[Group],MATCH(Edges[[#This Row],[Vertex 2]],GroupVertices[Vertex],0)),1,1,"")</f>
        <v>6</v>
      </c>
      <c r="V242" s="49">
        <v>0</v>
      </c>
      <c r="W242" s="50">
        <v>0</v>
      </c>
      <c r="X242" s="49">
        <v>0</v>
      </c>
      <c r="Y242" s="50">
        <v>0</v>
      </c>
      <c r="Z242" s="49">
        <v>0</v>
      </c>
      <c r="AA242" s="50">
        <v>0</v>
      </c>
      <c r="AB242" s="49">
        <v>12</v>
      </c>
      <c r="AC242" s="50">
        <v>100</v>
      </c>
      <c r="AD242" s="49">
        <v>12</v>
      </c>
    </row>
    <row r="243" spans="1:30" ht="15">
      <c r="A243" s="68" t="s">
        <v>447</v>
      </c>
      <c r="B243" s="68" t="s">
        <v>448</v>
      </c>
      <c r="C243" s="69" t="s">
        <v>1691</v>
      </c>
      <c r="D243" s="70">
        <v>3</v>
      </c>
      <c r="E243" s="71"/>
      <c r="F243" s="72">
        <v>70</v>
      </c>
      <c r="G243" s="69"/>
      <c r="H243" s="73"/>
      <c r="I243" s="74"/>
      <c r="J243" s="74"/>
      <c r="K243" s="35" t="s">
        <v>66</v>
      </c>
      <c r="L243" s="81">
        <v>243</v>
      </c>
      <c r="M243" s="81"/>
      <c r="N243" s="76"/>
      <c r="O243" s="83" t="s">
        <v>520</v>
      </c>
      <c r="P243" s="83">
        <v>1</v>
      </c>
      <c r="Q243" s="83" t="s">
        <v>521</v>
      </c>
      <c r="R243" s="83" t="s">
        <v>697</v>
      </c>
      <c r="S243" s="83">
        <v>55493</v>
      </c>
      <c r="T243" s="82" t="str">
        <f>REPLACE(INDEX(GroupVertices[Group],MATCH(Edges[[#This Row],[Vertex 1]],GroupVertices[Vertex],0)),1,1,"")</f>
        <v>6</v>
      </c>
      <c r="U243" s="82" t="str">
        <f>REPLACE(INDEX(GroupVertices[Group],MATCH(Edges[[#This Row],[Vertex 2]],GroupVertices[Vertex],0)),1,1,"")</f>
        <v>6</v>
      </c>
      <c r="V243" s="49">
        <v>0</v>
      </c>
      <c r="W243" s="50">
        <v>0</v>
      </c>
      <c r="X243" s="49">
        <v>0</v>
      </c>
      <c r="Y243" s="50">
        <v>0</v>
      </c>
      <c r="Z243" s="49">
        <v>0</v>
      </c>
      <c r="AA243" s="50">
        <v>0</v>
      </c>
      <c r="AB243" s="49">
        <v>10</v>
      </c>
      <c r="AC243" s="50">
        <v>100</v>
      </c>
      <c r="AD243" s="49">
        <v>10</v>
      </c>
    </row>
    <row r="244" spans="1:30" ht="15">
      <c r="A244" s="68" t="s">
        <v>447</v>
      </c>
      <c r="B244" s="68" t="s">
        <v>447</v>
      </c>
      <c r="C244" s="69" t="s">
        <v>1691</v>
      </c>
      <c r="D244" s="70">
        <v>3</v>
      </c>
      <c r="E244" s="71"/>
      <c r="F244" s="72">
        <v>70</v>
      </c>
      <c r="G244" s="69"/>
      <c r="H244" s="73"/>
      <c r="I244" s="74"/>
      <c r="J244" s="74"/>
      <c r="K244" s="35" t="s">
        <v>65</v>
      </c>
      <c r="L244" s="81">
        <v>244</v>
      </c>
      <c r="M244" s="81"/>
      <c r="N244" s="76"/>
      <c r="O244" s="83" t="s">
        <v>520</v>
      </c>
      <c r="P244" s="83">
        <v>1</v>
      </c>
      <c r="Q244" s="83" t="s">
        <v>521</v>
      </c>
      <c r="R244" s="83" t="s">
        <v>697</v>
      </c>
      <c r="S244" s="83">
        <v>55661</v>
      </c>
      <c r="T244" s="82" t="str">
        <f>REPLACE(INDEX(GroupVertices[Group],MATCH(Edges[[#This Row],[Vertex 1]],GroupVertices[Vertex],0)),1,1,"")</f>
        <v>6</v>
      </c>
      <c r="U244" s="82" t="str">
        <f>REPLACE(INDEX(GroupVertices[Group],MATCH(Edges[[#This Row],[Vertex 2]],GroupVertices[Vertex],0)),1,1,"")</f>
        <v>6</v>
      </c>
      <c r="V244" s="49">
        <v>0</v>
      </c>
      <c r="W244" s="50">
        <v>0</v>
      </c>
      <c r="X244" s="49">
        <v>0</v>
      </c>
      <c r="Y244" s="50">
        <v>0</v>
      </c>
      <c r="Z244" s="49">
        <v>0</v>
      </c>
      <c r="AA244" s="50">
        <v>0</v>
      </c>
      <c r="AB244" s="49">
        <v>10</v>
      </c>
      <c r="AC244" s="50">
        <v>100</v>
      </c>
      <c r="AD244" s="49">
        <v>10</v>
      </c>
    </row>
    <row r="245" spans="1:30" ht="15">
      <c r="A245" s="68" t="s">
        <v>449</v>
      </c>
      <c r="B245" s="68" t="s">
        <v>447</v>
      </c>
      <c r="C245" s="69" t="s">
        <v>1691</v>
      </c>
      <c r="D245" s="70">
        <v>3</v>
      </c>
      <c r="E245" s="71"/>
      <c r="F245" s="72">
        <v>70</v>
      </c>
      <c r="G245" s="69"/>
      <c r="H245" s="73"/>
      <c r="I245" s="74"/>
      <c r="J245" s="74"/>
      <c r="K245" s="35" t="s">
        <v>65</v>
      </c>
      <c r="L245" s="81">
        <v>245</v>
      </c>
      <c r="M245" s="81"/>
      <c r="N245" s="76"/>
      <c r="O245" s="83" t="s">
        <v>520</v>
      </c>
      <c r="P245" s="83">
        <v>1</v>
      </c>
      <c r="Q245" s="83" t="s">
        <v>521</v>
      </c>
      <c r="R245" s="83"/>
      <c r="S245" s="83">
        <v>55012</v>
      </c>
      <c r="T245" s="82" t="str">
        <f>REPLACE(INDEX(GroupVertices[Group],MATCH(Edges[[#This Row],[Vertex 1]],GroupVertices[Vertex],0)),1,1,"")</f>
        <v>6</v>
      </c>
      <c r="U245" s="82" t="str">
        <f>REPLACE(INDEX(GroupVertices[Group],MATCH(Edges[[#This Row],[Vertex 2]],GroupVertices[Vertex],0)),1,1,"")</f>
        <v>6</v>
      </c>
      <c r="V245" s="49"/>
      <c r="W245" s="50"/>
      <c r="X245" s="49"/>
      <c r="Y245" s="50"/>
      <c r="Z245" s="49"/>
      <c r="AA245" s="50"/>
      <c r="AB245" s="49"/>
      <c r="AC245" s="50"/>
      <c r="AD245" s="49"/>
    </row>
    <row r="246" spans="1:30" ht="15">
      <c r="A246" s="68" t="s">
        <v>450</v>
      </c>
      <c r="B246" s="68" t="s">
        <v>449</v>
      </c>
      <c r="C246" s="69" t="s">
        <v>1691</v>
      </c>
      <c r="D246" s="70">
        <v>3</v>
      </c>
      <c r="E246" s="71"/>
      <c r="F246" s="72">
        <v>70</v>
      </c>
      <c r="G246" s="69"/>
      <c r="H246" s="73"/>
      <c r="I246" s="74"/>
      <c r="J246" s="74"/>
      <c r="K246" s="35" t="s">
        <v>65</v>
      </c>
      <c r="L246" s="81">
        <v>246</v>
      </c>
      <c r="M246" s="81"/>
      <c r="N246" s="76"/>
      <c r="O246" s="83" t="s">
        <v>520</v>
      </c>
      <c r="P246" s="83">
        <v>1</v>
      </c>
      <c r="Q246" s="83" t="s">
        <v>521</v>
      </c>
      <c r="R246" s="83" t="s">
        <v>699</v>
      </c>
      <c r="S246" s="83">
        <v>55661</v>
      </c>
      <c r="T246" s="82" t="str">
        <f>REPLACE(INDEX(GroupVertices[Group],MATCH(Edges[[#This Row],[Vertex 1]],GroupVertices[Vertex],0)),1,1,"")</f>
        <v>6</v>
      </c>
      <c r="U246" s="82" t="str">
        <f>REPLACE(INDEX(GroupVertices[Group],MATCH(Edges[[#This Row],[Vertex 2]],GroupVertices[Vertex],0)),1,1,"")</f>
        <v>6</v>
      </c>
      <c r="V246" s="49">
        <v>0</v>
      </c>
      <c r="W246" s="50">
        <v>0</v>
      </c>
      <c r="X246" s="49">
        <v>0</v>
      </c>
      <c r="Y246" s="50">
        <v>0</v>
      </c>
      <c r="Z246" s="49">
        <v>0</v>
      </c>
      <c r="AA246" s="50">
        <v>0</v>
      </c>
      <c r="AB246" s="49">
        <v>29</v>
      </c>
      <c r="AC246" s="50">
        <v>100</v>
      </c>
      <c r="AD246" s="49">
        <v>29</v>
      </c>
    </row>
    <row r="247" spans="1:30" ht="15">
      <c r="A247" s="68" t="s">
        <v>451</v>
      </c>
      <c r="B247" s="68" t="s">
        <v>450</v>
      </c>
      <c r="C247" s="69" t="s">
        <v>1691</v>
      </c>
      <c r="D247" s="70">
        <v>3</v>
      </c>
      <c r="E247" s="71"/>
      <c r="F247" s="72">
        <v>70</v>
      </c>
      <c r="G247" s="69"/>
      <c r="H247" s="73"/>
      <c r="I247" s="74"/>
      <c r="J247" s="74"/>
      <c r="K247" s="35" t="s">
        <v>65</v>
      </c>
      <c r="L247" s="81">
        <v>247</v>
      </c>
      <c r="M247" s="81"/>
      <c r="N247" s="76"/>
      <c r="O247" s="83" t="s">
        <v>520</v>
      </c>
      <c r="P247" s="83">
        <v>1</v>
      </c>
      <c r="Q247" s="83" t="s">
        <v>521</v>
      </c>
      <c r="R247" s="83" t="s">
        <v>700</v>
      </c>
      <c r="S247" s="83">
        <v>55861</v>
      </c>
      <c r="T247" s="82" t="str">
        <f>REPLACE(INDEX(GroupVertices[Group],MATCH(Edges[[#This Row],[Vertex 1]],GroupVertices[Vertex],0)),1,1,"")</f>
        <v>6</v>
      </c>
      <c r="U247" s="82" t="str">
        <f>REPLACE(INDEX(GroupVertices[Group],MATCH(Edges[[#This Row],[Vertex 2]],GroupVertices[Vertex],0)),1,1,"")</f>
        <v>6</v>
      </c>
      <c r="V247" s="49">
        <v>0</v>
      </c>
      <c r="W247" s="50">
        <v>0</v>
      </c>
      <c r="X247" s="49">
        <v>0</v>
      </c>
      <c r="Y247" s="50">
        <v>0</v>
      </c>
      <c r="Z247" s="49">
        <v>0</v>
      </c>
      <c r="AA247" s="50">
        <v>0</v>
      </c>
      <c r="AB247" s="49">
        <v>3</v>
      </c>
      <c r="AC247" s="50">
        <v>100</v>
      </c>
      <c r="AD247" s="49">
        <v>3</v>
      </c>
    </row>
    <row r="248" spans="1:30" ht="15">
      <c r="A248" s="68" t="s">
        <v>328</v>
      </c>
      <c r="B248" s="68" t="s">
        <v>451</v>
      </c>
      <c r="C248" s="69" t="s">
        <v>1691</v>
      </c>
      <c r="D248" s="70">
        <v>3</v>
      </c>
      <c r="E248" s="71"/>
      <c r="F248" s="72">
        <v>70</v>
      </c>
      <c r="G248" s="69"/>
      <c r="H248" s="73"/>
      <c r="I248" s="74"/>
      <c r="J248" s="74"/>
      <c r="K248" s="35" t="s">
        <v>65</v>
      </c>
      <c r="L248" s="81">
        <v>248</v>
      </c>
      <c r="M248" s="81"/>
      <c r="N248" s="76"/>
      <c r="O248" s="83" t="s">
        <v>520</v>
      </c>
      <c r="P248" s="83">
        <v>1</v>
      </c>
      <c r="Q248" s="83" t="s">
        <v>521</v>
      </c>
      <c r="R248" s="83" t="s">
        <v>701</v>
      </c>
      <c r="S248" s="83">
        <v>56152</v>
      </c>
      <c r="T248" s="82" t="str">
        <f>REPLACE(INDEX(GroupVertices[Group],MATCH(Edges[[#This Row],[Vertex 1]],GroupVertices[Vertex],0)),1,1,"")</f>
        <v>1</v>
      </c>
      <c r="U248" s="82" t="str">
        <f>REPLACE(INDEX(GroupVertices[Group],MATCH(Edges[[#This Row],[Vertex 2]],GroupVertices[Vertex],0)),1,1,"")</f>
        <v>6</v>
      </c>
      <c r="V248" s="49">
        <v>0</v>
      </c>
      <c r="W248" s="50">
        <v>0</v>
      </c>
      <c r="X248" s="49">
        <v>0</v>
      </c>
      <c r="Y248" s="50">
        <v>0</v>
      </c>
      <c r="Z248" s="49">
        <v>0</v>
      </c>
      <c r="AA248" s="50">
        <v>0</v>
      </c>
      <c r="AB248" s="49">
        <v>16</v>
      </c>
      <c r="AC248" s="50">
        <v>100</v>
      </c>
      <c r="AD248" s="49">
        <v>16</v>
      </c>
    </row>
    <row r="249" spans="1:30" ht="15">
      <c r="A249" s="68" t="s">
        <v>445</v>
      </c>
      <c r="B249" s="68" t="s">
        <v>328</v>
      </c>
      <c r="C249" s="69" t="s">
        <v>1691</v>
      </c>
      <c r="D249" s="70">
        <v>3</v>
      </c>
      <c r="E249" s="71"/>
      <c r="F249" s="72">
        <v>70</v>
      </c>
      <c r="G249" s="69"/>
      <c r="H249" s="73"/>
      <c r="I249" s="74"/>
      <c r="J249" s="74"/>
      <c r="K249" s="35" t="s">
        <v>65</v>
      </c>
      <c r="L249" s="81">
        <v>249</v>
      </c>
      <c r="M249" s="81"/>
      <c r="N249" s="76"/>
      <c r="O249" s="83" t="s">
        <v>520</v>
      </c>
      <c r="P249" s="83">
        <v>1</v>
      </c>
      <c r="Q249" s="83" t="s">
        <v>521</v>
      </c>
      <c r="R249" s="83" t="s">
        <v>702</v>
      </c>
      <c r="S249" s="83">
        <v>58480</v>
      </c>
      <c r="T249" s="82" t="str">
        <f>REPLACE(INDEX(GroupVertices[Group],MATCH(Edges[[#This Row],[Vertex 1]],GroupVertices[Vertex],0)),1,1,"")</f>
        <v>6</v>
      </c>
      <c r="U249" s="82" t="str">
        <f>REPLACE(INDEX(GroupVertices[Group],MATCH(Edges[[#This Row],[Vertex 2]],GroupVertices[Vertex],0)),1,1,"")</f>
        <v>1</v>
      </c>
      <c r="V249" s="49">
        <v>0</v>
      </c>
      <c r="W249" s="50">
        <v>0</v>
      </c>
      <c r="X249" s="49">
        <v>0</v>
      </c>
      <c r="Y249" s="50">
        <v>0</v>
      </c>
      <c r="Z249" s="49">
        <v>0</v>
      </c>
      <c r="AA249" s="50">
        <v>0</v>
      </c>
      <c r="AB249" s="49">
        <v>15</v>
      </c>
      <c r="AC249" s="50">
        <v>100</v>
      </c>
      <c r="AD249" s="49">
        <v>15</v>
      </c>
    </row>
    <row r="250" spans="1:30" ht="15">
      <c r="A250" s="68" t="s">
        <v>452</v>
      </c>
      <c r="B250" s="68" t="s">
        <v>445</v>
      </c>
      <c r="C250" s="69" t="s">
        <v>1691</v>
      </c>
      <c r="D250" s="70">
        <v>3</v>
      </c>
      <c r="E250" s="71"/>
      <c r="F250" s="72">
        <v>70</v>
      </c>
      <c r="G250" s="69"/>
      <c r="H250" s="73"/>
      <c r="I250" s="74"/>
      <c r="J250" s="74"/>
      <c r="K250" s="35" t="s">
        <v>65</v>
      </c>
      <c r="L250" s="81">
        <v>250</v>
      </c>
      <c r="M250" s="81"/>
      <c r="N250" s="76"/>
      <c r="O250" s="83" t="s">
        <v>520</v>
      </c>
      <c r="P250" s="83">
        <v>1</v>
      </c>
      <c r="Q250" s="83" t="s">
        <v>521</v>
      </c>
      <c r="R250" s="83" t="s">
        <v>703</v>
      </c>
      <c r="S250" s="83">
        <v>60609</v>
      </c>
      <c r="T250" s="82" t="str">
        <f>REPLACE(INDEX(GroupVertices[Group],MATCH(Edges[[#This Row],[Vertex 1]],GroupVertices[Vertex],0)),1,1,"")</f>
        <v>6</v>
      </c>
      <c r="U250" s="82" t="str">
        <f>REPLACE(INDEX(GroupVertices[Group],MATCH(Edges[[#This Row],[Vertex 2]],GroupVertices[Vertex],0)),1,1,"")</f>
        <v>6</v>
      </c>
      <c r="V250" s="49">
        <v>0</v>
      </c>
      <c r="W250" s="50">
        <v>0</v>
      </c>
      <c r="X250" s="49">
        <v>0</v>
      </c>
      <c r="Y250" s="50">
        <v>0</v>
      </c>
      <c r="Z250" s="49">
        <v>0</v>
      </c>
      <c r="AA250" s="50">
        <v>0</v>
      </c>
      <c r="AB250" s="49">
        <v>2</v>
      </c>
      <c r="AC250" s="50">
        <v>100</v>
      </c>
      <c r="AD250" s="49">
        <v>2</v>
      </c>
    </row>
    <row r="251" spans="1:30" ht="15">
      <c r="A251" s="68" t="s">
        <v>453</v>
      </c>
      <c r="B251" s="68" t="s">
        <v>452</v>
      </c>
      <c r="C251" s="69" t="s">
        <v>1691</v>
      </c>
      <c r="D251" s="70">
        <v>3</v>
      </c>
      <c r="E251" s="71"/>
      <c r="F251" s="72">
        <v>70</v>
      </c>
      <c r="G251" s="69"/>
      <c r="H251" s="73"/>
      <c r="I251" s="74"/>
      <c r="J251" s="74"/>
      <c r="K251" s="35" t="s">
        <v>66</v>
      </c>
      <c r="L251" s="81">
        <v>251</v>
      </c>
      <c r="M251" s="81"/>
      <c r="N251" s="76"/>
      <c r="O251" s="83" t="s">
        <v>520</v>
      </c>
      <c r="P251" s="83">
        <v>1</v>
      </c>
      <c r="Q251" s="83" t="s">
        <v>521</v>
      </c>
      <c r="R251" s="83" t="s">
        <v>704</v>
      </c>
      <c r="S251" s="83">
        <v>60982</v>
      </c>
      <c r="T251" s="82" t="str">
        <f>REPLACE(INDEX(GroupVertices[Group],MATCH(Edges[[#This Row],[Vertex 1]],GroupVertices[Vertex],0)),1,1,"")</f>
        <v>6</v>
      </c>
      <c r="U251" s="82" t="str">
        <f>REPLACE(INDEX(GroupVertices[Group],MATCH(Edges[[#This Row],[Vertex 2]],GroupVertices[Vertex],0)),1,1,"")</f>
        <v>6</v>
      </c>
      <c r="V251" s="49">
        <v>0</v>
      </c>
      <c r="W251" s="50">
        <v>0</v>
      </c>
      <c r="X251" s="49">
        <v>0</v>
      </c>
      <c r="Y251" s="50">
        <v>0</v>
      </c>
      <c r="Z251" s="49">
        <v>0</v>
      </c>
      <c r="AA251" s="50">
        <v>0</v>
      </c>
      <c r="AB251" s="49">
        <v>10</v>
      </c>
      <c r="AC251" s="50">
        <v>100</v>
      </c>
      <c r="AD251" s="49">
        <v>10</v>
      </c>
    </row>
    <row r="252" spans="1:30" ht="15">
      <c r="A252" s="68" t="s">
        <v>452</v>
      </c>
      <c r="B252" s="68" t="s">
        <v>453</v>
      </c>
      <c r="C252" s="69" t="s">
        <v>1691</v>
      </c>
      <c r="D252" s="70">
        <v>3</v>
      </c>
      <c r="E252" s="71"/>
      <c r="F252" s="72">
        <v>70</v>
      </c>
      <c r="G252" s="69"/>
      <c r="H252" s="73"/>
      <c r="I252" s="74"/>
      <c r="J252" s="74"/>
      <c r="K252" s="35" t="s">
        <v>66</v>
      </c>
      <c r="L252" s="81">
        <v>252</v>
      </c>
      <c r="M252" s="81"/>
      <c r="N252" s="76"/>
      <c r="O252" s="83" t="s">
        <v>520</v>
      </c>
      <c r="P252" s="83">
        <v>1</v>
      </c>
      <c r="Q252" s="83" t="s">
        <v>521</v>
      </c>
      <c r="R252" s="83" t="s">
        <v>705</v>
      </c>
      <c r="S252" s="83">
        <v>62358</v>
      </c>
      <c r="T252" s="82" t="str">
        <f>REPLACE(INDEX(GroupVertices[Group],MATCH(Edges[[#This Row],[Vertex 1]],GroupVertices[Vertex],0)),1,1,"")</f>
        <v>6</v>
      </c>
      <c r="U252" s="82" t="str">
        <f>REPLACE(INDEX(GroupVertices[Group],MATCH(Edges[[#This Row],[Vertex 2]],GroupVertices[Vertex],0)),1,1,"")</f>
        <v>6</v>
      </c>
      <c r="V252" s="49">
        <v>0</v>
      </c>
      <c r="W252" s="50">
        <v>0</v>
      </c>
      <c r="X252" s="49">
        <v>0</v>
      </c>
      <c r="Y252" s="50">
        <v>0</v>
      </c>
      <c r="Z252" s="49">
        <v>0</v>
      </c>
      <c r="AA252" s="50">
        <v>0</v>
      </c>
      <c r="AB252" s="49">
        <v>2</v>
      </c>
      <c r="AC252" s="50">
        <v>100</v>
      </c>
      <c r="AD252" s="49">
        <v>2</v>
      </c>
    </row>
    <row r="253" spans="1:30" ht="15">
      <c r="A253" s="68" t="s">
        <v>452</v>
      </c>
      <c r="B253" s="68" t="s">
        <v>452</v>
      </c>
      <c r="C253" s="69" t="s">
        <v>1692</v>
      </c>
      <c r="D253" s="70">
        <v>10</v>
      </c>
      <c r="E253" s="71"/>
      <c r="F253" s="72">
        <v>40</v>
      </c>
      <c r="G253" s="69"/>
      <c r="H253" s="73"/>
      <c r="I253" s="74"/>
      <c r="J253" s="74"/>
      <c r="K253" s="35" t="s">
        <v>65</v>
      </c>
      <c r="L253" s="81">
        <v>253</v>
      </c>
      <c r="M253" s="81"/>
      <c r="N253" s="76"/>
      <c r="O253" s="83" t="s">
        <v>520</v>
      </c>
      <c r="P253" s="83">
        <v>2</v>
      </c>
      <c r="Q253" s="83" t="s">
        <v>521</v>
      </c>
      <c r="R253" s="83" t="s">
        <v>706</v>
      </c>
      <c r="S253" s="83">
        <v>63243</v>
      </c>
      <c r="T253" s="82" t="str">
        <f>REPLACE(INDEX(GroupVertices[Group],MATCH(Edges[[#This Row],[Vertex 1]],GroupVertices[Vertex],0)),1,1,"")</f>
        <v>6</v>
      </c>
      <c r="U253" s="82" t="str">
        <f>REPLACE(INDEX(GroupVertices[Group],MATCH(Edges[[#This Row],[Vertex 2]],GroupVertices[Vertex],0)),1,1,"")</f>
        <v>6</v>
      </c>
      <c r="V253" s="49">
        <v>0</v>
      </c>
      <c r="W253" s="50">
        <v>0</v>
      </c>
      <c r="X253" s="49">
        <v>2</v>
      </c>
      <c r="Y253" s="50">
        <v>16.666666666666668</v>
      </c>
      <c r="Z253" s="49">
        <v>0</v>
      </c>
      <c r="AA253" s="50">
        <v>0</v>
      </c>
      <c r="AB253" s="49">
        <v>10</v>
      </c>
      <c r="AC253" s="50">
        <v>83.33333333333333</v>
      </c>
      <c r="AD253" s="49">
        <v>12</v>
      </c>
    </row>
    <row r="254" spans="1:30" ht="15">
      <c r="A254" s="68" t="s">
        <v>454</v>
      </c>
      <c r="B254" s="68" t="s">
        <v>452</v>
      </c>
      <c r="C254" s="69" t="s">
        <v>1691</v>
      </c>
      <c r="D254" s="70">
        <v>3</v>
      </c>
      <c r="E254" s="71"/>
      <c r="F254" s="72">
        <v>70</v>
      </c>
      <c r="G254" s="69"/>
      <c r="H254" s="73"/>
      <c r="I254" s="74"/>
      <c r="J254" s="74"/>
      <c r="K254" s="35" t="s">
        <v>65</v>
      </c>
      <c r="L254" s="81">
        <v>254</v>
      </c>
      <c r="M254" s="81"/>
      <c r="N254" s="76"/>
      <c r="O254" s="83" t="s">
        <v>520</v>
      </c>
      <c r="P254" s="83">
        <v>1</v>
      </c>
      <c r="Q254" s="83" t="s">
        <v>521</v>
      </c>
      <c r="R254" s="83" t="s">
        <v>705</v>
      </c>
      <c r="S254" s="83">
        <v>63551</v>
      </c>
      <c r="T254" s="82" t="str">
        <f>REPLACE(INDEX(GroupVertices[Group],MATCH(Edges[[#This Row],[Vertex 1]],GroupVertices[Vertex],0)),1,1,"")</f>
        <v>6</v>
      </c>
      <c r="U254" s="82" t="str">
        <f>REPLACE(INDEX(GroupVertices[Group],MATCH(Edges[[#This Row],[Vertex 2]],GroupVertices[Vertex],0)),1,1,"")</f>
        <v>6</v>
      </c>
      <c r="V254" s="49">
        <v>0</v>
      </c>
      <c r="W254" s="50">
        <v>0</v>
      </c>
      <c r="X254" s="49">
        <v>0</v>
      </c>
      <c r="Y254" s="50">
        <v>0</v>
      </c>
      <c r="Z254" s="49">
        <v>0</v>
      </c>
      <c r="AA254" s="50">
        <v>0</v>
      </c>
      <c r="AB254" s="49">
        <v>2</v>
      </c>
      <c r="AC254" s="50">
        <v>100</v>
      </c>
      <c r="AD254" s="49">
        <v>2</v>
      </c>
    </row>
    <row r="255" spans="1:30" ht="15">
      <c r="A255" s="68" t="s">
        <v>454</v>
      </c>
      <c r="B255" s="68" t="s">
        <v>454</v>
      </c>
      <c r="C255" s="69" t="s">
        <v>1691</v>
      </c>
      <c r="D255" s="70">
        <v>3</v>
      </c>
      <c r="E255" s="71"/>
      <c r="F255" s="72">
        <v>70</v>
      </c>
      <c r="G255" s="69"/>
      <c r="H255" s="73"/>
      <c r="I255" s="74"/>
      <c r="J255" s="74"/>
      <c r="K255" s="35" t="s">
        <v>65</v>
      </c>
      <c r="L255" s="81">
        <v>255</v>
      </c>
      <c r="M255" s="81"/>
      <c r="N255" s="76"/>
      <c r="O255" s="83" t="s">
        <v>520</v>
      </c>
      <c r="P255" s="83">
        <v>1</v>
      </c>
      <c r="Q255" s="83" t="s">
        <v>521</v>
      </c>
      <c r="R255" s="83" t="s">
        <v>705</v>
      </c>
      <c r="S255" s="83">
        <v>63551</v>
      </c>
      <c r="T255" s="82" t="str">
        <f>REPLACE(INDEX(GroupVertices[Group],MATCH(Edges[[#This Row],[Vertex 1]],GroupVertices[Vertex],0)),1,1,"")</f>
        <v>6</v>
      </c>
      <c r="U255" s="82" t="str">
        <f>REPLACE(INDEX(GroupVertices[Group],MATCH(Edges[[#This Row],[Vertex 2]],GroupVertices[Vertex],0)),1,1,"")</f>
        <v>6</v>
      </c>
      <c r="V255" s="49">
        <v>0</v>
      </c>
      <c r="W255" s="50">
        <v>0</v>
      </c>
      <c r="X255" s="49">
        <v>0</v>
      </c>
      <c r="Y255" s="50">
        <v>0</v>
      </c>
      <c r="Z255" s="49">
        <v>0</v>
      </c>
      <c r="AA255" s="50">
        <v>0</v>
      </c>
      <c r="AB255" s="49">
        <v>2</v>
      </c>
      <c r="AC255" s="50">
        <v>100</v>
      </c>
      <c r="AD255" s="49">
        <v>2</v>
      </c>
    </row>
    <row r="256" spans="1:30" ht="15">
      <c r="A256" s="68" t="s">
        <v>455</v>
      </c>
      <c r="B256" s="68" t="s">
        <v>454</v>
      </c>
      <c r="C256" s="69" t="s">
        <v>1691</v>
      </c>
      <c r="D256" s="70">
        <v>3</v>
      </c>
      <c r="E256" s="71"/>
      <c r="F256" s="72">
        <v>70</v>
      </c>
      <c r="G256" s="69"/>
      <c r="H256" s="73"/>
      <c r="I256" s="74"/>
      <c r="J256" s="74"/>
      <c r="K256" s="35" t="s">
        <v>65</v>
      </c>
      <c r="L256" s="81">
        <v>256</v>
      </c>
      <c r="M256" s="81"/>
      <c r="N256" s="76"/>
      <c r="O256" s="83" t="s">
        <v>520</v>
      </c>
      <c r="P256" s="83">
        <v>1</v>
      </c>
      <c r="Q256" s="83" t="s">
        <v>521</v>
      </c>
      <c r="R256" s="83" t="s">
        <v>707</v>
      </c>
      <c r="S256" s="83">
        <v>63712</v>
      </c>
      <c r="T256" s="82" t="str">
        <f>REPLACE(INDEX(GroupVertices[Group],MATCH(Edges[[#This Row],[Vertex 1]],GroupVertices[Vertex],0)),1,1,"")</f>
        <v>6</v>
      </c>
      <c r="U256" s="82" t="str">
        <f>REPLACE(INDEX(GroupVertices[Group],MATCH(Edges[[#This Row],[Vertex 2]],GroupVertices[Vertex],0)),1,1,"")</f>
        <v>6</v>
      </c>
      <c r="V256" s="49">
        <v>0</v>
      </c>
      <c r="W256" s="50">
        <v>0</v>
      </c>
      <c r="X256" s="49">
        <v>0</v>
      </c>
      <c r="Y256" s="50">
        <v>0</v>
      </c>
      <c r="Z256" s="49">
        <v>0</v>
      </c>
      <c r="AA256" s="50">
        <v>0</v>
      </c>
      <c r="AB256" s="49">
        <v>10</v>
      </c>
      <c r="AC256" s="50">
        <v>100</v>
      </c>
      <c r="AD256" s="49">
        <v>10</v>
      </c>
    </row>
    <row r="257" spans="1:30" ht="15">
      <c r="A257" s="68" t="s">
        <v>456</v>
      </c>
      <c r="B257" s="68" t="s">
        <v>455</v>
      </c>
      <c r="C257" s="69" t="s">
        <v>1691</v>
      </c>
      <c r="D257" s="70">
        <v>3</v>
      </c>
      <c r="E257" s="71"/>
      <c r="F257" s="72">
        <v>70</v>
      </c>
      <c r="G257" s="69"/>
      <c r="H257" s="73"/>
      <c r="I257" s="74"/>
      <c r="J257" s="74"/>
      <c r="K257" s="35" t="s">
        <v>65</v>
      </c>
      <c r="L257" s="81">
        <v>257</v>
      </c>
      <c r="M257" s="81"/>
      <c r="N257" s="76"/>
      <c r="O257" s="83" t="s">
        <v>520</v>
      </c>
      <c r="P257" s="83">
        <v>1</v>
      </c>
      <c r="Q257" s="83" t="s">
        <v>521</v>
      </c>
      <c r="R257" s="83" t="s">
        <v>645</v>
      </c>
      <c r="S257" s="83">
        <v>63962</v>
      </c>
      <c r="T257" s="82" t="str">
        <f>REPLACE(INDEX(GroupVertices[Group],MATCH(Edges[[#This Row],[Vertex 1]],GroupVertices[Vertex],0)),1,1,"")</f>
        <v>6</v>
      </c>
      <c r="U257" s="82" t="str">
        <f>REPLACE(INDEX(GroupVertices[Group],MATCH(Edges[[#This Row],[Vertex 2]],GroupVertices[Vertex],0)),1,1,"")</f>
        <v>6</v>
      </c>
      <c r="V257" s="49">
        <v>0</v>
      </c>
      <c r="W257" s="50">
        <v>0</v>
      </c>
      <c r="X257" s="49">
        <v>0</v>
      </c>
      <c r="Y257" s="50">
        <v>0</v>
      </c>
      <c r="Z257" s="49">
        <v>0</v>
      </c>
      <c r="AA257" s="50">
        <v>0</v>
      </c>
      <c r="AB257" s="49">
        <v>3</v>
      </c>
      <c r="AC257" s="50">
        <v>100</v>
      </c>
      <c r="AD257" s="49">
        <v>3</v>
      </c>
    </row>
    <row r="258" spans="1:30" ht="15">
      <c r="A258" s="68" t="s">
        <v>457</v>
      </c>
      <c r="B258" s="68" t="s">
        <v>456</v>
      </c>
      <c r="C258" s="69" t="s">
        <v>1691</v>
      </c>
      <c r="D258" s="70">
        <v>3</v>
      </c>
      <c r="E258" s="71"/>
      <c r="F258" s="72">
        <v>70</v>
      </c>
      <c r="G258" s="69"/>
      <c r="H258" s="73"/>
      <c r="I258" s="74"/>
      <c r="J258" s="74"/>
      <c r="K258" s="35" t="s">
        <v>65</v>
      </c>
      <c r="L258" s="81">
        <v>258</v>
      </c>
      <c r="M258" s="81"/>
      <c r="N258" s="76"/>
      <c r="O258" s="83" t="s">
        <v>520</v>
      </c>
      <c r="P258" s="83">
        <v>1</v>
      </c>
      <c r="Q258" s="83" t="s">
        <v>521</v>
      </c>
      <c r="R258" s="83" t="s">
        <v>708</v>
      </c>
      <c r="S258" s="83">
        <v>64136</v>
      </c>
      <c r="T258" s="82" t="str">
        <f>REPLACE(INDEX(GroupVertices[Group],MATCH(Edges[[#This Row],[Vertex 1]],GroupVertices[Vertex],0)),1,1,"")</f>
        <v>6</v>
      </c>
      <c r="U258" s="82" t="str">
        <f>REPLACE(INDEX(GroupVertices[Group],MATCH(Edges[[#This Row],[Vertex 2]],GroupVertices[Vertex],0)),1,1,"")</f>
        <v>6</v>
      </c>
      <c r="V258" s="49">
        <v>0</v>
      </c>
      <c r="W258" s="50">
        <v>0</v>
      </c>
      <c r="X258" s="49">
        <v>0</v>
      </c>
      <c r="Y258" s="50">
        <v>0</v>
      </c>
      <c r="Z258" s="49">
        <v>0</v>
      </c>
      <c r="AA258" s="50">
        <v>0</v>
      </c>
      <c r="AB258" s="49">
        <v>13</v>
      </c>
      <c r="AC258" s="50">
        <v>100</v>
      </c>
      <c r="AD258" s="49">
        <v>13</v>
      </c>
    </row>
    <row r="259" spans="1:30" ht="15">
      <c r="A259" s="68" t="s">
        <v>457</v>
      </c>
      <c r="B259" s="68" t="s">
        <v>457</v>
      </c>
      <c r="C259" s="69" t="s">
        <v>1692</v>
      </c>
      <c r="D259" s="70">
        <v>10</v>
      </c>
      <c r="E259" s="71"/>
      <c r="F259" s="72">
        <v>40</v>
      </c>
      <c r="G259" s="69"/>
      <c r="H259" s="73"/>
      <c r="I259" s="74"/>
      <c r="J259" s="74"/>
      <c r="K259" s="35" t="s">
        <v>65</v>
      </c>
      <c r="L259" s="81">
        <v>259</v>
      </c>
      <c r="M259" s="81"/>
      <c r="N259" s="76"/>
      <c r="O259" s="83" t="s">
        <v>520</v>
      </c>
      <c r="P259" s="83">
        <v>2</v>
      </c>
      <c r="Q259" s="83" t="s">
        <v>521</v>
      </c>
      <c r="R259" s="83" t="s">
        <v>709</v>
      </c>
      <c r="S259" s="83">
        <v>64481</v>
      </c>
      <c r="T259" s="82" t="str">
        <f>REPLACE(INDEX(GroupVertices[Group],MATCH(Edges[[#This Row],[Vertex 1]],GroupVertices[Vertex],0)),1,1,"")</f>
        <v>6</v>
      </c>
      <c r="U259" s="82" t="str">
        <f>REPLACE(INDEX(GroupVertices[Group],MATCH(Edges[[#This Row],[Vertex 2]],GroupVertices[Vertex],0)),1,1,"")</f>
        <v>6</v>
      </c>
      <c r="V259" s="49">
        <v>0</v>
      </c>
      <c r="W259" s="50">
        <v>0</v>
      </c>
      <c r="X259" s="49">
        <v>0</v>
      </c>
      <c r="Y259" s="50">
        <v>0</v>
      </c>
      <c r="Z259" s="49">
        <v>0</v>
      </c>
      <c r="AA259" s="50">
        <v>0</v>
      </c>
      <c r="AB259" s="49">
        <v>6</v>
      </c>
      <c r="AC259" s="50">
        <v>100</v>
      </c>
      <c r="AD259" s="49">
        <v>6</v>
      </c>
    </row>
    <row r="260" spans="1:30" ht="15">
      <c r="A260" s="68" t="s">
        <v>458</v>
      </c>
      <c r="B260" s="68" t="s">
        <v>457</v>
      </c>
      <c r="C260" s="69" t="s">
        <v>1691</v>
      </c>
      <c r="D260" s="70">
        <v>3</v>
      </c>
      <c r="E260" s="71"/>
      <c r="F260" s="72">
        <v>70</v>
      </c>
      <c r="G260" s="69"/>
      <c r="H260" s="73"/>
      <c r="I260" s="74"/>
      <c r="J260" s="74"/>
      <c r="K260" s="35" t="s">
        <v>65</v>
      </c>
      <c r="L260" s="81">
        <v>260</v>
      </c>
      <c r="M260" s="81"/>
      <c r="N260" s="76"/>
      <c r="O260" s="83" t="s">
        <v>520</v>
      </c>
      <c r="P260" s="83">
        <v>1</v>
      </c>
      <c r="Q260" s="83" t="s">
        <v>521</v>
      </c>
      <c r="R260" s="83" t="s">
        <v>710</v>
      </c>
      <c r="S260" s="83">
        <v>64657</v>
      </c>
      <c r="T260" s="82" t="str">
        <f>REPLACE(INDEX(GroupVertices[Group],MATCH(Edges[[#This Row],[Vertex 1]],GroupVertices[Vertex],0)),1,1,"")</f>
        <v>6</v>
      </c>
      <c r="U260" s="82" t="str">
        <f>REPLACE(INDEX(GroupVertices[Group],MATCH(Edges[[#This Row],[Vertex 2]],GroupVertices[Vertex],0)),1,1,"")</f>
        <v>6</v>
      </c>
      <c r="V260" s="49">
        <v>0</v>
      </c>
      <c r="W260" s="50">
        <v>0</v>
      </c>
      <c r="X260" s="49">
        <v>0</v>
      </c>
      <c r="Y260" s="50">
        <v>0</v>
      </c>
      <c r="Z260" s="49">
        <v>0</v>
      </c>
      <c r="AA260" s="50">
        <v>0</v>
      </c>
      <c r="AB260" s="49">
        <v>13</v>
      </c>
      <c r="AC260" s="50">
        <v>100</v>
      </c>
      <c r="AD260" s="49">
        <v>13</v>
      </c>
    </row>
    <row r="261" spans="1:30" ht="15">
      <c r="A261" s="68" t="s">
        <v>459</v>
      </c>
      <c r="B261" s="68" t="s">
        <v>458</v>
      </c>
      <c r="C261" s="69" t="s">
        <v>1691</v>
      </c>
      <c r="D261" s="70">
        <v>3</v>
      </c>
      <c r="E261" s="71"/>
      <c r="F261" s="72">
        <v>70</v>
      </c>
      <c r="G261" s="69"/>
      <c r="H261" s="73"/>
      <c r="I261" s="74"/>
      <c r="J261" s="74"/>
      <c r="K261" s="35" t="s">
        <v>66</v>
      </c>
      <c r="L261" s="81">
        <v>261</v>
      </c>
      <c r="M261" s="81"/>
      <c r="N261" s="76"/>
      <c r="O261" s="83" t="s">
        <v>520</v>
      </c>
      <c r="P261" s="83">
        <v>1</v>
      </c>
      <c r="Q261" s="83" t="s">
        <v>521</v>
      </c>
      <c r="R261" s="83" t="s">
        <v>710</v>
      </c>
      <c r="S261" s="83">
        <v>64691</v>
      </c>
      <c r="T261" s="82" t="str">
        <f>REPLACE(INDEX(GroupVertices[Group],MATCH(Edges[[#This Row],[Vertex 1]],GroupVertices[Vertex],0)),1,1,"")</f>
        <v>6</v>
      </c>
      <c r="U261" s="82" t="str">
        <f>REPLACE(INDEX(GroupVertices[Group],MATCH(Edges[[#This Row],[Vertex 2]],GroupVertices[Vertex],0)),1,1,"")</f>
        <v>6</v>
      </c>
      <c r="V261" s="49">
        <v>0</v>
      </c>
      <c r="W261" s="50">
        <v>0</v>
      </c>
      <c r="X261" s="49">
        <v>0</v>
      </c>
      <c r="Y261" s="50">
        <v>0</v>
      </c>
      <c r="Z261" s="49">
        <v>0</v>
      </c>
      <c r="AA261" s="50">
        <v>0</v>
      </c>
      <c r="AB261" s="49">
        <v>13</v>
      </c>
      <c r="AC261" s="50">
        <v>100</v>
      </c>
      <c r="AD261" s="49">
        <v>13</v>
      </c>
    </row>
    <row r="262" spans="1:30" ht="15">
      <c r="A262" s="68" t="s">
        <v>459</v>
      </c>
      <c r="B262" s="68" t="s">
        <v>459</v>
      </c>
      <c r="C262" s="69" t="s">
        <v>1691</v>
      </c>
      <c r="D262" s="70">
        <v>3</v>
      </c>
      <c r="E262" s="71"/>
      <c r="F262" s="72">
        <v>70</v>
      </c>
      <c r="G262" s="69"/>
      <c r="H262" s="73"/>
      <c r="I262" s="74"/>
      <c r="J262" s="74"/>
      <c r="K262" s="35" t="s">
        <v>65</v>
      </c>
      <c r="L262" s="81">
        <v>262</v>
      </c>
      <c r="M262" s="81"/>
      <c r="N262" s="76"/>
      <c r="O262" s="83" t="s">
        <v>520</v>
      </c>
      <c r="P262" s="83">
        <v>1</v>
      </c>
      <c r="Q262" s="83" t="s">
        <v>521</v>
      </c>
      <c r="R262" s="83" t="s">
        <v>649</v>
      </c>
      <c r="S262" s="83">
        <v>64977</v>
      </c>
      <c r="T262" s="82" t="str">
        <f>REPLACE(INDEX(GroupVertices[Group],MATCH(Edges[[#This Row],[Vertex 1]],GroupVertices[Vertex],0)),1,1,"")</f>
        <v>6</v>
      </c>
      <c r="U262" s="82" t="str">
        <f>REPLACE(INDEX(GroupVertices[Group],MATCH(Edges[[#This Row],[Vertex 2]],GroupVertices[Vertex],0)),1,1,"")</f>
        <v>6</v>
      </c>
      <c r="V262" s="49">
        <v>0</v>
      </c>
      <c r="W262" s="50">
        <v>0</v>
      </c>
      <c r="X262" s="49">
        <v>1</v>
      </c>
      <c r="Y262" s="50">
        <v>33.333333333333336</v>
      </c>
      <c r="Z262" s="49">
        <v>0</v>
      </c>
      <c r="AA262" s="50">
        <v>0</v>
      </c>
      <c r="AB262" s="49">
        <v>2</v>
      </c>
      <c r="AC262" s="50">
        <v>66.66666666666667</v>
      </c>
      <c r="AD262" s="49">
        <v>3</v>
      </c>
    </row>
    <row r="263" spans="1:30" ht="15">
      <c r="A263" s="68" t="s">
        <v>458</v>
      </c>
      <c r="B263" s="68" t="s">
        <v>459</v>
      </c>
      <c r="C263" s="69" t="s">
        <v>1691</v>
      </c>
      <c r="D263" s="70">
        <v>3</v>
      </c>
      <c r="E263" s="71"/>
      <c r="F263" s="72">
        <v>70</v>
      </c>
      <c r="G263" s="69"/>
      <c r="H263" s="73"/>
      <c r="I263" s="74"/>
      <c r="J263" s="74"/>
      <c r="K263" s="35" t="s">
        <v>66</v>
      </c>
      <c r="L263" s="81">
        <v>263</v>
      </c>
      <c r="M263" s="81"/>
      <c r="N263" s="76"/>
      <c r="O263" s="83" t="s">
        <v>520</v>
      </c>
      <c r="P263" s="83">
        <v>1</v>
      </c>
      <c r="Q263" s="83" t="s">
        <v>521</v>
      </c>
      <c r="R263" s="83" t="s">
        <v>711</v>
      </c>
      <c r="S263" s="83">
        <v>65267</v>
      </c>
      <c r="T263" s="82" t="str">
        <f>REPLACE(INDEX(GroupVertices[Group],MATCH(Edges[[#This Row],[Vertex 1]],GroupVertices[Vertex],0)),1,1,"")</f>
        <v>6</v>
      </c>
      <c r="U263" s="82" t="str">
        <f>REPLACE(INDEX(GroupVertices[Group],MATCH(Edges[[#This Row],[Vertex 2]],GroupVertices[Vertex],0)),1,1,"")</f>
        <v>6</v>
      </c>
      <c r="V263" s="49">
        <v>0</v>
      </c>
      <c r="W263" s="50">
        <v>0</v>
      </c>
      <c r="X263" s="49">
        <v>0</v>
      </c>
      <c r="Y263" s="50">
        <v>0</v>
      </c>
      <c r="Z263" s="49">
        <v>0</v>
      </c>
      <c r="AA263" s="50">
        <v>0</v>
      </c>
      <c r="AB263" s="49">
        <v>3</v>
      </c>
      <c r="AC263" s="50">
        <v>100</v>
      </c>
      <c r="AD263" s="49">
        <v>3</v>
      </c>
    </row>
    <row r="264" spans="1:30" ht="15">
      <c r="A264" s="68" t="s">
        <v>460</v>
      </c>
      <c r="B264" s="68" t="s">
        <v>458</v>
      </c>
      <c r="C264" s="69" t="s">
        <v>1691</v>
      </c>
      <c r="D264" s="70">
        <v>3</v>
      </c>
      <c r="E264" s="71"/>
      <c r="F264" s="72">
        <v>70</v>
      </c>
      <c r="G264" s="69"/>
      <c r="H264" s="73"/>
      <c r="I264" s="74"/>
      <c r="J264" s="74"/>
      <c r="K264" s="35" t="s">
        <v>65</v>
      </c>
      <c r="L264" s="81">
        <v>264</v>
      </c>
      <c r="M264" s="81"/>
      <c r="N264" s="76"/>
      <c r="O264" s="83" t="s">
        <v>520</v>
      </c>
      <c r="P264" s="83">
        <v>1</v>
      </c>
      <c r="Q264" s="83" t="s">
        <v>521</v>
      </c>
      <c r="R264" s="83" t="s">
        <v>707</v>
      </c>
      <c r="S264" s="83">
        <v>65107</v>
      </c>
      <c r="T264" s="82" t="str">
        <f>REPLACE(INDEX(GroupVertices[Group],MATCH(Edges[[#This Row],[Vertex 1]],GroupVertices[Vertex],0)),1,1,"")</f>
        <v>6</v>
      </c>
      <c r="U264" s="82" t="str">
        <f>REPLACE(INDEX(GroupVertices[Group],MATCH(Edges[[#This Row],[Vertex 2]],GroupVertices[Vertex],0)),1,1,"")</f>
        <v>6</v>
      </c>
      <c r="V264" s="49">
        <v>0</v>
      </c>
      <c r="W264" s="50">
        <v>0</v>
      </c>
      <c r="X264" s="49">
        <v>0</v>
      </c>
      <c r="Y264" s="50">
        <v>0</v>
      </c>
      <c r="Z264" s="49">
        <v>0</v>
      </c>
      <c r="AA264" s="50">
        <v>0</v>
      </c>
      <c r="AB264" s="49">
        <v>10</v>
      </c>
      <c r="AC264" s="50">
        <v>100</v>
      </c>
      <c r="AD264" s="49">
        <v>10</v>
      </c>
    </row>
    <row r="265" spans="1:30" ht="15">
      <c r="A265" s="68" t="s">
        <v>461</v>
      </c>
      <c r="B265" s="68" t="s">
        <v>460</v>
      </c>
      <c r="C265" s="69" t="s">
        <v>1691</v>
      </c>
      <c r="D265" s="70">
        <v>3</v>
      </c>
      <c r="E265" s="71"/>
      <c r="F265" s="72">
        <v>70</v>
      </c>
      <c r="G265" s="69"/>
      <c r="H265" s="73"/>
      <c r="I265" s="74"/>
      <c r="J265" s="74"/>
      <c r="K265" s="35" t="s">
        <v>65</v>
      </c>
      <c r="L265" s="81">
        <v>265</v>
      </c>
      <c r="M265" s="81"/>
      <c r="N265" s="76"/>
      <c r="O265" s="83" t="s">
        <v>520</v>
      </c>
      <c r="P265" s="83">
        <v>1</v>
      </c>
      <c r="Q265" s="83" t="s">
        <v>521</v>
      </c>
      <c r="R265" s="83" t="s">
        <v>712</v>
      </c>
      <c r="S265" s="83">
        <v>65279</v>
      </c>
      <c r="T265" s="82" t="str">
        <f>REPLACE(INDEX(GroupVertices[Group],MATCH(Edges[[#This Row],[Vertex 1]],GroupVertices[Vertex],0)),1,1,"")</f>
        <v>6</v>
      </c>
      <c r="U265" s="82" t="str">
        <f>REPLACE(INDEX(GroupVertices[Group],MATCH(Edges[[#This Row],[Vertex 2]],GroupVertices[Vertex],0)),1,1,"")</f>
        <v>6</v>
      </c>
      <c r="V265" s="49">
        <v>0</v>
      </c>
      <c r="W265" s="50">
        <v>0</v>
      </c>
      <c r="X265" s="49">
        <v>0</v>
      </c>
      <c r="Y265" s="50">
        <v>0</v>
      </c>
      <c r="Z265" s="49">
        <v>0</v>
      </c>
      <c r="AA265" s="50">
        <v>0</v>
      </c>
      <c r="AB265" s="49">
        <v>8</v>
      </c>
      <c r="AC265" s="50">
        <v>100</v>
      </c>
      <c r="AD265" s="49">
        <v>8</v>
      </c>
    </row>
    <row r="266" spans="1:30" ht="15">
      <c r="A266" s="68" t="s">
        <v>328</v>
      </c>
      <c r="B266" s="68" t="s">
        <v>461</v>
      </c>
      <c r="C266" s="69" t="s">
        <v>1691</v>
      </c>
      <c r="D266" s="70">
        <v>3</v>
      </c>
      <c r="E266" s="71"/>
      <c r="F266" s="72">
        <v>70</v>
      </c>
      <c r="G266" s="69"/>
      <c r="H266" s="73"/>
      <c r="I266" s="74"/>
      <c r="J266" s="74"/>
      <c r="K266" s="35" t="s">
        <v>65</v>
      </c>
      <c r="L266" s="81">
        <v>266</v>
      </c>
      <c r="M266" s="81"/>
      <c r="N266" s="76"/>
      <c r="O266" s="83" t="s">
        <v>520</v>
      </c>
      <c r="P266" s="83">
        <v>1</v>
      </c>
      <c r="Q266" s="83" t="s">
        <v>521</v>
      </c>
      <c r="R266" s="83" t="s">
        <v>713</v>
      </c>
      <c r="S266" s="83">
        <v>65456</v>
      </c>
      <c r="T266" s="82" t="str">
        <f>REPLACE(INDEX(GroupVertices[Group],MATCH(Edges[[#This Row],[Vertex 1]],GroupVertices[Vertex],0)),1,1,"")</f>
        <v>1</v>
      </c>
      <c r="U266" s="82" t="str">
        <f>REPLACE(INDEX(GroupVertices[Group],MATCH(Edges[[#This Row],[Vertex 2]],GroupVertices[Vertex],0)),1,1,"")</f>
        <v>6</v>
      </c>
      <c r="V266" s="49">
        <v>0</v>
      </c>
      <c r="W266" s="50">
        <v>0</v>
      </c>
      <c r="X266" s="49">
        <v>0</v>
      </c>
      <c r="Y266" s="50">
        <v>0</v>
      </c>
      <c r="Z266" s="49">
        <v>0</v>
      </c>
      <c r="AA266" s="50">
        <v>0</v>
      </c>
      <c r="AB266" s="49">
        <v>16</v>
      </c>
      <c r="AC266" s="50">
        <v>100</v>
      </c>
      <c r="AD266" s="49">
        <v>16</v>
      </c>
    </row>
    <row r="267" spans="1:30" ht="15">
      <c r="A267" s="68" t="s">
        <v>462</v>
      </c>
      <c r="B267" s="68" t="s">
        <v>328</v>
      </c>
      <c r="C267" s="69" t="s">
        <v>1691</v>
      </c>
      <c r="D267" s="70">
        <v>3</v>
      </c>
      <c r="E267" s="71"/>
      <c r="F267" s="72">
        <v>70</v>
      </c>
      <c r="G267" s="69"/>
      <c r="H267" s="73"/>
      <c r="I267" s="74"/>
      <c r="J267" s="74"/>
      <c r="K267" s="35" t="s">
        <v>66</v>
      </c>
      <c r="L267" s="81">
        <v>267</v>
      </c>
      <c r="M267" s="81"/>
      <c r="N267" s="76"/>
      <c r="O267" s="83" t="s">
        <v>520</v>
      </c>
      <c r="P267" s="83">
        <v>1</v>
      </c>
      <c r="Q267" s="83" t="s">
        <v>521</v>
      </c>
      <c r="R267" s="83" t="s">
        <v>645</v>
      </c>
      <c r="S267" s="83">
        <v>65603</v>
      </c>
      <c r="T267" s="82" t="str">
        <f>REPLACE(INDEX(GroupVertices[Group],MATCH(Edges[[#This Row],[Vertex 1]],GroupVertices[Vertex],0)),1,1,"")</f>
        <v>1</v>
      </c>
      <c r="U267" s="82" t="str">
        <f>REPLACE(INDEX(GroupVertices[Group],MATCH(Edges[[#This Row],[Vertex 2]],GroupVertices[Vertex],0)),1,1,"")</f>
        <v>1</v>
      </c>
      <c r="V267" s="49">
        <v>0</v>
      </c>
      <c r="W267" s="50">
        <v>0</v>
      </c>
      <c r="X267" s="49">
        <v>0</v>
      </c>
      <c r="Y267" s="50">
        <v>0</v>
      </c>
      <c r="Z267" s="49">
        <v>0</v>
      </c>
      <c r="AA267" s="50">
        <v>0</v>
      </c>
      <c r="AB267" s="49">
        <v>3</v>
      </c>
      <c r="AC267" s="50">
        <v>100</v>
      </c>
      <c r="AD267" s="49">
        <v>3</v>
      </c>
    </row>
    <row r="268" spans="1:30" ht="15">
      <c r="A268" s="68" t="s">
        <v>328</v>
      </c>
      <c r="B268" s="68" t="s">
        <v>462</v>
      </c>
      <c r="C268" s="69" t="s">
        <v>1691</v>
      </c>
      <c r="D268" s="70">
        <v>3</v>
      </c>
      <c r="E268" s="71"/>
      <c r="F268" s="72">
        <v>70</v>
      </c>
      <c r="G268" s="69"/>
      <c r="H268" s="73"/>
      <c r="I268" s="74"/>
      <c r="J268" s="74"/>
      <c r="K268" s="35" t="s">
        <v>66</v>
      </c>
      <c r="L268" s="81">
        <v>268</v>
      </c>
      <c r="M268" s="81"/>
      <c r="N268" s="76"/>
      <c r="O268" s="83" t="s">
        <v>520</v>
      </c>
      <c r="P268" s="83">
        <v>1</v>
      </c>
      <c r="Q268" s="83" t="s">
        <v>521</v>
      </c>
      <c r="R268" s="83" t="s">
        <v>714</v>
      </c>
      <c r="S268" s="83">
        <v>65890</v>
      </c>
      <c r="T268" s="82" t="str">
        <f>REPLACE(INDEX(GroupVertices[Group],MATCH(Edges[[#This Row],[Vertex 1]],GroupVertices[Vertex],0)),1,1,"")</f>
        <v>1</v>
      </c>
      <c r="U268" s="82" t="str">
        <f>REPLACE(INDEX(GroupVertices[Group],MATCH(Edges[[#This Row],[Vertex 2]],GroupVertices[Vertex],0)),1,1,"")</f>
        <v>1</v>
      </c>
      <c r="V268" s="49">
        <v>0</v>
      </c>
      <c r="W268" s="50">
        <v>0</v>
      </c>
      <c r="X268" s="49">
        <v>0</v>
      </c>
      <c r="Y268" s="50">
        <v>0</v>
      </c>
      <c r="Z268" s="49">
        <v>0</v>
      </c>
      <c r="AA268" s="50">
        <v>0</v>
      </c>
      <c r="AB268" s="49">
        <v>9</v>
      </c>
      <c r="AC268" s="50">
        <v>100</v>
      </c>
      <c r="AD268" s="49">
        <v>9</v>
      </c>
    </row>
    <row r="269" spans="1:30" ht="15">
      <c r="A269" s="68" t="s">
        <v>463</v>
      </c>
      <c r="B269" s="68" t="s">
        <v>328</v>
      </c>
      <c r="C269" s="69" t="s">
        <v>1691</v>
      </c>
      <c r="D269" s="70">
        <v>3</v>
      </c>
      <c r="E269" s="71"/>
      <c r="F269" s="72">
        <v>70</v>
      </c>
      <c r="G269" s="69"/>
      <c r="H269" s="73"/>
      <c r="I269" s="74"/>
      <c r="J269" s="74"/>
      <c r="K269" s="35" t="s">
        <v>65</v>
      </c>
      <c r="L269" s="81">
        <v>269</v>
      </c>
      <c r="M269" s="81"/>
      <c r="N269" s="76"/>
      <c r="O269" s="83" t="s">
        <v>520</v>
      </c>
      <c r="P269" s="83">
        <v>1</v>
      </c>
      <c r="Q269" s="83" t="s">
        <v>521</v>
      </c>
      <c r="R269" s="83" t="s">
        <v>715</v>
      </c>
      <c r="S269" s="83">
        <v>66221</v>
      </c>
      <c r="T269" s="82" t="str">
        <f>REPLACE(INDEX(GroupVertices[Group],MATCH(Edges[[#This Row],[Vertex 1]],GroupVertices[Vertex],0)),1,1,"")</f>
        <v>7</v>
      </c>
      <c r="U269" s="82" t="str">
        <f>REPLACE(INDEX(GroupVertices[Group],MATCH(Edges[[#This Row],[Vertex 2]],GroupVertices[Vertex],0)),1,1,"")</f>
        <v>1</v>
      </c>
      <c r="V269" s="49">
        <v>0</v>
      </c>
      <c r="W269" s="50">
        <v>0</v>
      </c>
      <c r="X269" s="49">
        <v>0</v>
      </c>
      <c r="Y269" s="50">
        <v>0</v>
      </c>
      <c r="Z269" s="49">
        <v>0</v>
      </c>
      <c r="AA269" s="50">
        <v>0</v>
      </c>
      <c r="AB269" s="49">
        <v>4</v>
      </c>
      <c r="AC269" s="50">
        <v>100</v>
      </c>
      <c r="AD269" s="49">
        <v>4</v>
      </c>
    </row>
    <row r="270" spans="1:30" ht="15">
      <c r="A270" s="68" t="s">
        <v>464</v>
      </c>
      <c r="B270" s="68" t="s">
        <v>463</v>
      </c>
      <c r="C270" s="69" t="s">
        <v>1691</v>
      </c>
      <c r="D270" s="70">
        <v>3</v>
      </c>
      <c r="E270" s="71"/>
      <c r="F270" s="72">
        <v>70</v>
      </c>
      <c r="G270" s="69"/>
      <c r="H270" s="73"/>
      <c r="I270" s="74"/>
      <c r="J270" s="74"/>
      <c r="K270" s="35" t="s">
        <v>65</v>
      </c>
      <c r="L270" s="81">
        <v>270</v>
      </c>
      <c r="M270" s="81"/>
      <c r="N270" s="76"/>
      <c r="O270" s="83" t="s">
        <v>520</v>
      </c>
      <c r="P270" s="83">
        <v>1</v>
      </c>
      <c r="Q270" s="83" t="s">
        <v>521</v>
      </c>
      <c r="R270" s="83" t="s">
        <v>716</v>
      </c>
      <c r="S270" s="83">
        <v>66627</v>
      </c>
      <c r="T270" s="82" t="str">
        <f>REPLACE(INDEX(GroupVertices[Group],MATCH(Edges[[#This Row],[Vertex 1]],GroupVertices[Vertex],0)),1,1,"")</f>
        <v>7</v>
      </c>
      <c r="U270" s="82" t="str">
        <f>REPLACE(INDEX(GroupVertices[Group],MATCH(Edges[[#This Row],[Vertex 2]],GroupVertices[Vertex],0)),1,1,"")</f>
        <v>7</v>
      </c>
      <c r="V270" s="49">
        <v>0</v>
      </c>
      <c r="W270" s="50">
        <v>0</v>
      </c>
      <c r="X270" s="49">
        <v>1</v>
      </c>
      <c r="Y270" s="50">
        <v>20</v>
      </c>
      <c r="Z270" s="49">
        <v>0</v>
      </c>
      <c r="AA270" s="50">
        <v>0</v>
      </c>
      <c r="AB270" s="49">
        <v>4</v>
      </c>
      <c r="AC270" s="50">
        <v>80</v>
      </c>
      <c r="AD270" s="49">
        <v>5</v>
      </c>
    </row>
    <row r="271" spans="1:30" ht="15">
      <c r="A271" s="68" t="s">
        <v>464</v>
      </c>
      <c r="B271" s="68" t="s">
        <v>464</v>
      </c>
      <c r="C271" s="69" t="s">
        <v>1692</v>
      </c>
      <c r="D271" s="70">
        <v>10</v>
      </c>
      <c r="E271" s="71"/>
      <c r="F271" s="72">
        <v>40</v>
      </c>
      <c r="G271" s="69"/>
      <c r="H271" s="73"/>
      <c r="I271" s="74"/>
      <c r="J271" s="74"/>
      <c r="K271" s="35" t="s">
        <v>65</v>
      </c>
      <c r="L271" s="81">
        <v>271</v>
      </c>
      <c r="M271" s="81"/>
      <c r="N271" s="76"/>
      <c r="O271" s="83" t="s">
        <v>520</v>
      </c>
      <c r="P271" s="83">
        <v>3</v>
      </c>
      <c r="Q271" s="83" t="s">
        <v>521</v>
      </c>
      <c r="R271" s="83" t="s">
        <v>717</v>
      </c>
      <c r="S271" s="83">
        <v>75352</v>
      </c>
      <c r="T271" s="82" t="str">
        <f>REPLACE(INDEX(GroupVertices[Group],MATCH(Edges[[#This Row],[Vertex 1]],GroupVertices[Vertex],0)),1,1,"")</f>
        <v>7</v>
      </c>
      <c r="U271" s="82" t="str">
        <f>REPLACE(INDEX(GroupVertices[Group],MATCH(Edges[[#This Row],[Vertex 2]],GroupVertices[Vertex],0)),1,1,"")</f>
        <v>7</v>
      </c>
      <c r="V271" s="49">
        <v>0</v>
      </c>
      <c r="W271" s="50">
        <v>0</v>
      </c>
      <c r="X271" s="49">
        <v>0</v>
      </c>
      <c r="Y271" s="50">
        <v>0</v>
      </c>
      <c r="Z271" s="49">
        <v>0</v>
      </c>
      <c r="AA271" s="50">
        <v>0</v>
      </c>
      <c r="AB271" s="49">
        <v>4</v>
      </c>
      <c r="AC271" s="50">
        <v>100</v>
      </c>
      <c r="AD271" s="49">
        <v>4</v>
      </c>
    </row>
    <row r="272" spans="1:30" ht="15">
      <c r="A272" s="68" t="s">
        <v>465</v>
      </c>
      <c r="B272" s="68" t="s">
        <v>464</v>
      </c>
      <c r="C272" s="69" t="s">
        <v>1692</v>
      </c>
      <c r="D272" s="70">
        <v>10</v>
      </c>
      <c r="E272" s="71"/>
      <c r="F272" s="72">
        <v>40</v>
      </c>
      <c r="G272" s="69"/>
      <c r="H272" s="73"/>
      <c r="I272" s="74"/>
      <c r="J272" s="74"/>
      <c r="K272" s="35" t="s">
        <v>66</v>
      </c>
      <c r="L272" s="81">
        <v>272</v>
      </c>
      <c r="M272" s="81"/>
      <c r="N272" s="76"/>
      <c r="O272" s="83" t="s">
        <v>520</v>
      </c>
      <c r="P272" s="83">
        <v>2</v>
      </c>
      <c r="Q272" s="83" t="s">
        <v>521</v>
      </c>
      <c r="R272" s="83" t="s">
        <v>718</v>
      </c>
      <c r="S272" s="83">
        <v>79253</v>
      </c>
      <c r="T272" s="82" t="str">
        <f>REPLACE(INDEX(GroupVertices[Group],MATCH(Edges[[#This Row],[Vertex 1]],GroupVertices[Vertex],0)),1,1,"")</f>
        <v>7</v>
      </c>
      <c r="U272" s="82" t="str">
        <f>REPLACE(INDEX(GroupVertices[Group],MATCH(Edges[[#This Row],[Vertex 2]],GroupVertices[Vertex],0)),1,1,"")</f>
        <v>7</v>
      </c>
      <c r="V272" s="49">
        <v>0</v>
      </c>
      <c r="W272" s="50">
        <v>0</v>
      </c>
      <c r="X272" s="49">
        <v>0</v>
      </c>
      <c r="Y272" s="50">
        <v>0</v>
      </c>
      <c r="Z272" s="49">
        <v>0</v>
      </c>
      <c r="AA272" s="50">
        <v>0</v>
      </c>
      <c r="AB272" s="49">
        <v>7</v>
      </c>
      <c r="AC272" s="50">
        <v>100</v>
      </c>
      <c r="AD272" s="49">
        <v>7</v>
      </c>
    </row>
    <row r="273" spans="1:30" ht="15">
      <c r="A273" s="68" t="s">
        <v>464</v>
      </c>
      <c r="B273" s="68" t="s">
        <v>465</v>
      </c>
      <c r="C273" s="69" t="s">
        <v>1692</v>
      </c>
      <c r="D273" s="70">
        <v>10</v>
      </c>
      <c r="E273" s="71"/>
      <c r="F273" s="72">
        <v>40</v>
      </c>
      <c r="G273" s="69"/>
      <c r="H273" s="73"/>
      <c r="I273" s="74"/>
      <c r="J273" s="74"/>
      <c r="K273" s="35" t="s">
        <v>66</v>
      </c>
      <c r="L273" s="81">
        <v>273</v>
      </c>
      <c r="M273" s="81"/>
      <c r="N273" s="76"/>
      <c r="O273" s="83" t="s">
        <v>520</v>
      </c>
      <c r="P273" s="83">
        <v>2</v>
      </c>
      <c r="Q273" s="83" t="s">
        <v>521</v>
      </c>
      <c r="R273" s="83" t="s">
        <v>719</v>
      </c>
      <c r="S273" s="83">
        <v>80806</v>
      </c>
      <c r="T273" s="82" t="str">
        <f>REPLACE(INDEX(GroupVertices[Group],MATCH(Edges[[#This Row],[Vertex 1]],GroupVertices[Vertex],0)),1,1,"")</f>
        <v>7</v>
      </c>
      <c r="U273" s="82" t="str">
        <f>REPLACE(INDEX(GroupVertices[Group],MATCH(Edges[[#This Row],[Vertex 2]],GroupVertices[Vertex],0)),1,1,"")</f>
        <v>7</v>
      </c>
      <c r="V273" s="49">
        <v>0</v>
      </c>
      <c r="W273" s="50">
        <v>0</v>
      </c>
      <c r="X273" s="49">
        <v>0</v>
      </c>
      <c r="Y273" s="50">
        <v>0</v>
      </c>
      <c r="Z273" s="49">
        <v>0</v>
      </c>
      <c r="AA273" s="50">
        <v>0</v>
      </c>
      <c r="AB273" s="49">
        <v>13</v>
      </c>
      <c r="AC273" s="50">
        <v>100</v>
      </c>
      <c r="AD273" s="49">
        <v>13</v>
      </c>
    </row>
    <row r="274" spans="1:30" ht="15">
      <c r="A274" s="68" t="s">
        <v>466</v>
      </c>
      <c r="B274" s="68" t="s">
        <v>464</v>
      </c>
      <c r="C274" s="69" t="s">
        <v>1691</v>
      </c>
      <c r="D274" s="70">
        <v>3</v>
      </c>
      <c r="E274" s="71"/>
      <c r="F274" s="72">
        <v>70</v>
      </c>
      <c r="G274" s="69"/>
      <c r="H274" s="73"/>
      <c r="I274" s="74"/>
      <c r="J274" s="74"/>
      <c r="K274" s="35" t="s">
        <v>65</v>
      </c>
      <c r="L274" s="81">
        <v>274</v>
      </c>
      <c r="M274" s="81"/>
      <c r="N274" s="76"/>
      <c r="O274" s="83" t="s">
        <v>520</v>
      </c>
      <c r="P274" s="83">
        <v>1</v>
      </c>
      <c r="Q274" s="83" t="s">
        <v>521</v>
      </c>
      <c r="R274" s="83" t="s">
        <v>720</v>
      </c>
      <c r="S274" s="83">
        <v>81003</v>
      </c>
      <c r="T274" s="82" t="str">
        <f>REPLACE(INDEX(GroupVertices[Group],MATCH(Edges[[#This Row],[Vertex 1]],GroupVertices[Vertex],0)),1,1,"")</f>
        <v>7</v>
      </c>
      <c r="U274" s="82" t="str">
        <f>REPLACE(INDEX(GroupVertices[Group],MATCH(Edges[[#This Row],[Vertex 2]],GroupVertices[Vertex],0)),1,1,"")</f>
        <v>7</v>
      </c>
      <c r="V274" s="49">
        <v>0</v>
      </c>
      <c r="W274" s="50">
        <v>0</v>
      </c>
      <c r="X274" s="49">
        <v>0</v>
      </c>
      <c r="Y274" s="50">
        <v>0</v>
      </c>
      <c r="Z274" s="49">
        <v>0</v>
      </c>
      <c r="AA274" s="50">
        <v>0</v>
      </c>
      <c r="AB274" s="49">
        <v>13</v>
      </c>
      <c r="AC274" s="50">
        <v>100</v>
      </c>
      <c r="AD274" s="49">
        <v>13</v>
      </c>
    </row>
    <row r="275" spans="1:30" ht="15">
      <c r="A275" s="68" t="s">
        <v>467</v>
      </c>
      <c r="B275" s="68" t="s">
        <v>466</v>
      </c>
      <c r="C275" s="69" t="s">
        <v>1691</v>
      </c>
      <c r="D275" s="70">
        <v>3</v>
      </c>
      <c r="E275" s="71"/>
      <c r="F275" s="72">
        <v>70</v>
      </c>
      <c r="G275" s="69"/>
      <c r="H275" s="73"/>
      <c r="I275" s="74"/>
      <c r="J275" s="74"/>
      <c r="K275" s="35" t="s">
        <v>65</v>
      </c>
      <c r="L275" s="81">
        <v>275</v>
      </c>
      <c r="M275" s="81"/>
      <c r="N275" s="76"/>
      <c r="O275" s="83" t="s">
        <v>520</v>
      </c>
      <c r="P275" s="83">
        <v>1</v>
      </c>
      <c r="Q275" s="83" t="s">
        <v>521</v>
      </c>
      <c r="R275" s="83" t="s">
        <v>721</v>
      </c>
      <c r="S275" s="83">
        <v>81000</v>
      </c>
      <c r="T275" s="82" t="str">
        <f>REPLACE(INDEX(GroupVertices[Group],MATCH(Edges[[#This Row],[Vertex 1]],GroupVertices[Vertex],0)),1,1,"")</f>
        <v>7</v>
      </c>
      <c r="U275" s="82" t="str">
        <f>REPLACE(INDEX(GroupVertices[Group],MATCH(Edges[[#This Row],[Vertex 2]],GroupVertices[Vertex],0)),1,1,"")</f>
        <v>7</v>
      </c>
      <c r="V275" s="49">
        <v>0</v>
      </c>
      <c r="W275" s="50">
        <v>0</v>
      </c>
      <c r="X275" s="49">
        <v>0</v>
      </c>
      <c r="Y275" s="50">
        <v>0</v>
      </c>
      <c r="Z275" s="49">
        <v>0</v>
      </c>
      <c r="AA275" s="50">
        <v>0</v>
      </c>
      <c r="AB275" s="49">
        <v>5</v>
      </c>
      <c r="AC275" s="50">
        <v>100</v>
      </c>
      <c r="AD275" s="49">
        <v>5</v>
      </c>
    </row>
    <row r="276" spans="1:30" ht="15">
      <c r="A276" s="68" t="s">
        <v>468</v>
      </c>
      <c r="B276" s="68" t="s">
        <v>467</v>
      </c>
      <c r="C276" s="69" t="s">
        <v>1691</v>
      </c>
      <c r="D276" s="70">
        <v>3</v>
      </c>
      <c r="E276" s="71"/>
      <c r="F276" s="72">
        <v>70</v>
      </c>
      <c r="G276" s="69"/>
      <c r="H276" s="73"/>
      <c r="I276" s="74"/>
      <c r="J276" s="74"/>
      <c r="K276" s="35" t="s">
        <v>65</v>
      </c>
      <c r="L276" s="81">
        <v>276</v>
      </c>
      <c r="M276" s="81"/>
      <c r="N276" s="76"/>
      <c r="O276" s="83" t="s">
        <v>520</v>
      </c>
      <c r="P276" s="83">
        <v>1</v>
      </c>
      <c r="Q276" s="83" t="s">
        <v>521</v>
      </c>
      <c r="R276" s="83" t="s">
        <v>720</v>
      </c>
      <c r="S276" s="83">
        <v>80804</v>
      </c>
      <c r="T276" s="82" t="str">
        <f>REPLACE(INDEX(GroupVertices[Group],MATCH(Edges[[#This Row],[Vertex 1]],GroupVertices[Vertex],0)),1,1,"")</f>
        <v>7</v>
      </c>
      <c r="U276" s="82" t="str">
        <f>REPLACE(INDEX(GroupVertices[Group],MATCH(Edges[[#This Row],[Vertex 2]],GroupVertices[Vertex],0)),1,1,"")</f>
        <v>7</v>
      </c>
      <c r="V276" s="49">
        <v>0</v>
      </c>
      <c r="W276" s="50">
        <v>0</v>
      </c>
      <c r="X276" s="49">
        <v>0</v>
      </c>
      <c r="Y276" s="50">
        <v>0</v>
      </c>
      <c r="Z276" s="49">
        <v>0</v>
      </c>
      <c r="AA276" s="50">
        <v>0</v>
      </c>
      <c r="AB276" s="49">
        <v>13</v>
      </c>
      <c r="AC276" s="50">
        <v>100</v>
      </c>
      <c r="AD276" s="49">
        <v>13</v>
      </c>
    </row>
    <row r="277" spans="1:30" ht="15">
      <c r="A277" s="68" t="s">
        <v>469</v>
      </c>
      <c r="B277" s="68" t="s">
        <v>468</v>
      </c>
      <c r="C277" s="69" t="s">
        <v>1691</v>
      </c>
      <c r="D277" s="70">
        <v>3</v>
      </c>
      <c r="E277" s="71"/>
      <c r="F277" s="72">
        <v>70</v>
      </c>
      <c r="G277" s="69"/>
      <c r="H277" s="73"/>
      <c r="I277" s="74"/>
      <c r="J277" s="74"/>
      <c r="K277" s="35" t="s">
        <v>65</v>
      </c>
      <c r="L277" s="81">
        <v>277</v>
      </c>
      <c r="M277" s="81"/>
      <c r="N277" s="76"/>
      <c r="O277" s="83" t="s">
        <v>520</v>
      </c>
      <c r="P277" s="83">
        <v>1</v>
      </c>
      <c r="Q277" s="83" t="s">
        <v>521</v>
      </c>
      <c r="R277" s="83" t="s">
        <v>722</v>
      </c>
      <c r="S277" s="83">
        <v>1</v>
      </c>
      <c r="T277" s="82" t="str">
        <f>REPLACE(INDEX(GroupVertices[Group],MATCH(Edges[[#This Row],[Vertex 1]],GroupVertices[Vertex],0)),1,1,"")</f>
        <v>7</v>
      </c>
      <c r="U277" s="82" t="str">
        <f>REPLACE(INDEX(GroupVertices[Group],MATCH(Edges[[#This Row],[Vertex 2]],GroupVertices[Vertex],0)),1,1,"")</f>
        <v>7</v>
      </c>
      <c r="V277" s="49">
        <v>0</v>
      </c>
      <c r="W277" s="50">
        <v>0</v>
      </c>
      <c r="X277" s="49">
        <v>0</v>
      </c>
      <c r="Y277" s="50">
        <v>0</v>
      </c>
      <c r="Z277" s="49">
        <v>0</v>
      </c>
      <c r="AA277" s="50">
        <v>0</v>
      </c>
      <c r="AB277" s="49">
        <v>6</v>
      </c>
      <c r="AC277" s="50">
        <v>100</v>
      </c>
      <c r="AD277" s="49">
        <v>6</v>
      </c>
    </row>
    <row r="278" spans="1:30" ht="15">
      <c r="A278" s="68" t="s">
        <v>470</v>
      </c>
      <c r="B278" s="68" t="s">
        <v>469</v>
      </c>
      <c r="C278" s="69" t="s">
        <v>1691</v>
      </c>
      <c r="D278" s="70">
        <v>3</v>
      </c>
      <c r="E278" s="71"/>
      <c r="F278" s="72">
        <v>70</v>
      </c>
      <c r="G278" s="69"/>
      <c r="H278" s="73"/>
      <c r="I278" s="74"/>
      <c r="J278" s="74"/>
      <c r="K278" s="35" t="s">
        <v>65</v>
      </c>
      <c r="L278" s="81">
        <v>278</v>
      </c>
      <c r="M278" s="81"/>
      <c r="N278" s="76"/>
      <c r="O278" s="83" t="s">
        <v>520</v>
      </c>
      <c r="P278" s="83">
        <v>1</v>
      </c>
      <c r="Q278" s="83" t="s">
        <v>521</v>
      </c>
      <c r="R278" s="83" t="s">
        <v>723</v>
      </c>
      <c r="S278" s="83">
        <v>80804</v>
      </c>
      <c r="T278" s="82" t="str">
        <f>REPLACE(INDEX(GroupVertices[Group],MATCH(Edges[[#This Row],[Vertex 1]],GroupVertices[Vertex],0)),1,1,"")</f>
        <v>7</v>
      </c>
      <c r="U278" s="82" t="str">
        <f>REPLACE(INDEX(GroupVertices[Group],MATCH(Edges[[#This Row],[Vertex 2]],GroupVertices[Vertex],0)),1,1,"")</f>
        <v>7</v>
      </c>
      <c r="V278" s="49">
        <v>0</v>
      </c>
      <c r="W278" s="50">
        <v>0</v>
      </c>
      <c r="X278" s="49">
        <v>0</v>
      </c>
      <c r="Y278" s="50">
        <v>0</v>
      </c>
      <c r="Z278" s="49">
        <v>0</v>
      </c>
      <c r="AA278" s="50">
        <v>0</v>
      </c>
      <c r="AB278" s="49">
        <v>25</v>
      </c>
      <c r="AC278" s="50">
        <v>100</v>
      </c>
      <c r="AD278" s="49">
        <v>25</v>
      </c>
    </row>
    <row r="279" spans="1:30" ht="15">
      <c r="A279" s="68" t="s">
        <v>471</v>
      </c>
      <c r="B279" s="68" t="s">
        <v>470</v>
      </c>
      <c r="C279" s="69" t="s">
        <v>1691</v>
      </c>
      <c r="D279" s="70">
        <v>3</v>
      </c>
      <c r="E279" s="71"/>
      <c r="F279" s="72">
        <v>70</v>
      </c>
      <c r="G279" s="69"/>
      <c r="H279" s="73"/>
      <c r="I279" s="74"/>
      <c r="J279" s="74"/>
      <c r="K279" s="35" t="s">
        <v>65</v>
      </c>
      <c r="L279" s="81">
        <v>279</v>
      </c>
      <c r="M279" s="81"/>
      <c r="N279" s="76"/>
      <c r="O279" s="83" t="s">
        <v>520</v>
      </c>
      <c r="P279" s="83">
        <v>1</v>
      </c>
      <c r="Q279" s="83" t="s">
        <v>521</v>
      </c>
      <c r="R279" s="83" t="s">
        <v>724</v>
      </c>
      <c r="S279" s="83">
        <v>80990</v>
      </c>
      <c r="T279" s="82" t="str">
        <f>REPLACE(INDEX(GroupVertices[Group],MATCH(Edges[[#This Row],[Vertex 1]],GroupVertices[Vertex],0)),1,1,"")</f>
        <v>7</v>
      </c>
      <c r="U279" s="82" t="str">
        <f>REPLACE(INDEX(GroupVertices[Group],MATCH(Edges[[#This Row],[Vertex 2]],GroupVertices[Vertex],0)),1,1,"")</f>
        <v>7</v>
      </c>
      <c r="V279" s="49">
        <v>0</v>
      </c>
      <c r="W279" s="50">
        <v>0</v>
      </c>
      <c r="X279" s="49">
        <v>0</v>
      </c>
      <c r="Y279" s="50">
        <v>0</v>
      </c>
      <c r="Z279" s="49">
        <v>0</v>
      </c>
      <c r="AA279" s="50">
        <v>0</v>
      </c>
      <c r="AB279" s="49">
        <v>13</v>
      </c>
      <c r="AC279" s="50">
        <v>100</v>
      </c>
      <c r="AD279" s="49">
        <v>13</v>
      </c>
    </row>
    <row r="280" spans="1:30" ht="15">
      <c r="A280" s="68" t="s">
        <v>472</v>
      </c>
      <c r="B280" s="68" t="s">
        <v>471</v>
      </c>
      <c r="C280" s="69" t="s">
        <v>1691</v>
      </c>
      <c r="D280" s="70">
        <v>3</v>
      </c>
      <c r="E280" s="71"/>
      <c r="F280" s="72">
        <v>70</v>
      </c>
      <c r="G280" s="69"/>
      <c r="H280" s="73"/>
      <c r="I280" s="74"/>
      <c r="J280" s="74"/>
      <c r="K280" s="35" t="s">
        <v>65</v>
      </c>
      <c r="L280" s="81">
        <v>280</v>
      </c>
      <c r="M280" s="81"/>
      <c r="N280" s="76"/>
      <c r="O280" s="83" t="s">
        <v>520</v>
      </c>
      <c r="P280" s="83">
        <v>1</v>
      </c>
      <c r="Q280" s="83" t="s">
        <v>521</v>
      </c>
      <c r="R280" s="83" t="s">
        <v>720</v>
      </c>
      <c r="S280" s="83">
        <v>81183</v>
      </c>
      <c r="T280" s="82" t="str">
        <f>REPLACE(INDEX(GroupVertices[Group],MATCH(Edges[[#This Row],[Vertex 1]],GroupVertices[Vertex],0)),1,1,"")</f>
        <v>7</v>
      </c>
      <c r="U280" s="82" t="str">
        <f>REPLACE(INDEX(GroupVertices[Group],MATCH(Edges[[#This Row],[Vertex 2]],GroupVertices[Vertex],0)),1,1,"")</f>
        <v>7</v>
      </c>
      <c r="V280" s="49">
        <v>0</v>
      </c>
      <c r="W280" s="50">
        <v>0</v>
      </c>
      <c r="X280" s="49">
        <v>0</v>
      </c>
      <c r="Y280" s="50">
        <v>0</v>
      </c>
      <c r="Z280" s="49">
        <v>0</v>
      </c>
      <c r="AA280" s="50">
        <v>0</v>
      </c>
      <c r="AB280" s="49">
        <v>13</v>
      </c>
      <c r="AC280" s="50">
        <v>100</v>
      </c>
      <c r="AD280" s="49">
        <v>13</v>
      </c>
    </row>
    <row r="281" spans="1:30" ht="15">
      <c r="A281" s="68" t="s">
        <v>472</v>
      </c>
      <c r="B281" s="68" t="s">
        <v>472</v>
      </c>
      <c r="C281" s="69" t="s">
        <v>1691</v>
      </c>
      <c r="D281" s="70">
        <v>3</v>
      </c>
      <c r="E281" s="71"/>
      <c r="F281" s="72">
        <v>70</v>
      </c>
      <c r="G281" s="69"/>
      <c r="H281" s="73"/>
      <c r="I281" s="74"/>
      <c r="J281" s="74"/>
      <c r="K281" s="35" t="s">
        <v>65</v>
      </c>
      <c r="L281" s="81">
        <v>281</v>
      </c>
      <c r="M281" s="81"/>
      <c r="N281" s="76"/>
      <c r="O281" s="83" t="s">
        <v>520</v>
      </c>
      <c r="P281" s="83">
        <v>1</v>
      </c>
      <c r="Q281" s="83" t="s">
        <v>521</v>
      </c>
      <c r="R281" s="83" t="s">
        <v>720</v>
      </c>
      <c r="S281" s="83">
        <v>80991</v>
      </c>
      <c r="T281" s="82" t="str">
        <f>REPLACE(INDEX(GroupVertices[Group],MATCH(Edges[[#This Row],[Vertex 1]],GroupVertices[Vertex],0)),1,1,"")</f>
        <v>7</v>
      </c>
      <c r="U281" s="82" t="str">
        <f>REPLACE(INDEX(GroupVertices[Group],MATCH(Edges[[#This Row],[Vertex 2]],GroupVertices[Vertex],0)),1,1,"")</f>
        <v>7</v>
      </c>
      <c r="V281" s="49">
        <v>0</v>
      </c>
      <c r="W281" s="50">
        <v>0</v>
      </c>
      <c r="X281" s="49">
        <v>0</v>
      </c>
      <c r="Y281" s="50">
        <v>0</v>
      </c>
      <c r="Z281" s="49">
        <v>0</v>
      </c>
      <c r="AA281" s="50">
        <v>0</v>
      </c>
      <c r="AB281" s="49">
        <v>13</v>
      </c>
      <c r="AC281" s="50">
        <v>100</v>
      </c>
      <c r="AD281" s="49">
        <v>13</v>
      </c>
    </row>
    <row r="282" spans="1:30" ht="15">
      <c r="A282" s="68" t="s">
        <v>473</v>
      </c>
      <c r="B282" s="68" t="s">
        <v>472</v>
      </c>
      <c r="C282" s="69" t="s">
        <v>1691</v>
      </c>
      <c r="D282" s="70">
        <v>3</v>
      </c>
      <c r="E282" s="71"/>
      <c r="F282" s="72">
        <v>70</v>
      </c>
      <c r="G282" s="69"/>
      <c r="H282" s="73"/>
      <c r="I282" s="74"/>
      <c r="J282" s="74"/>
      <c r="K282" s="35" t="s">
        <v>65</v>
      </c>
      <c r="L282" s="81">
        <v>282</v>
      </c>
      <c r="M282" s="81"/>
      <c r="N282" s="76"/>
      <c r="O282" s="83" t="s">
        <v>520</v>
      </c>
      <c r="P282" s="83">
        <v>1</v>
      </c>
      <c r="Q282" s="83" t="s">
        <v>521</v>
      </c>
      <c r="R282" s="83" t="s">
        <v>724</v>
      </c>
      <c r="S282" s="83">
        <v>81034</v>
      </c>
      <c r="T282" s="82" t="str">
        <f>REPLACE(INDEX(GroupVertices[Group],MATCH(Edges[[#This Row],[Vertex 1]],GroupVertices[Vertex],0)),1,1,"")</f>
        <v>7</v>
      </c>
      <c r="U282" s="82" t="str">
        <f>REPLACE(INDEX(GroupVertices[Group],MATCH(Edges[[#This Row],[Vertex 2]],GroupVertices[Vertex],0)),1,1,"")</f>
        <v>7</v>
      </c>
      <c r="V282" s="49">
        <v>0</v>
      </c>
      <c r="W282" s="50">
        <v>0</v>
      </c>
      <c r="X282" s="49">
        <v>0</v>
      </c>
      <c r="Y282" s="50">
        <v>0</v>
      </c>
      <c r="Z282" s="49">
        <v>0</v>
      </c>
      <c r="AA282" s="50">
        <v>0</v>
      </c>
      <c r="AB282" s="49">
        <v>13</v>
      </c>
      <c r="AC282" s="50">
        <v>100</v>
      </c>
      <c r="AD282" s="49">
        <v>13</v>
      </c>
    </row>
    <row r="283" spans="1:30" ht="15">
      <c r="A283" s="68" t="s">
        <v>474</v>
      </c>
      <c r="B283" s="68" t="s">
        <v>473</v>
      </c>
      <c r="C283" s="69" t="s">
        <v>1691</v>
      </c>
      <c r="D283" s="70">
        <v>3</v>
      </c>
      <c r="E283" s="71"/>
      <c r="F283" s="72">
        <v>70</v>
      </c>
      <c r="G283" s="69"/>
      <c r="H283" s="73"/>
      <c r="I283" s="74"/>
      <c r="J283" s="74"/>
      <c r="K283" s="35" t="s">
        <v>65</v>
      </c>
      <c r="L283" s="81">
        <v>283</v>
      </c>
      <c r="M283" s="81"/>
      <c r="N283" s="76"/>
      <c r="O283" s="83" t="s">
        <v>520</v>
      </c>
      <c r="P283" s="83">
        <v>1</v>
      </c>
      <c r="Q283" s="83" t="s">
        <v>521</v>
      </c>
      <c r="R283" s="83" t="s">
        <v>725</v>
      </c>
      <c r="S283" s="83">
        <v>82240</v>
      </c>
      <c r="T283" s="82" t="str">
        <f>REPLACE(INDEX(GroupVertices[Group],MATCH(Edges[[#This Row],[Vertex 1]],GroupVertices[Vertex],0)),1,1,"")</f>
        <v>7</v>
      </c>
      <c r="U283" s="82" t="str">
        <f>REPLACE(INDEX(GroupVertices[Group],MATCH(Edges[[#This Row],[Vertex 2]],GroupVertices[Vertex],0)),1,1,"")</f>
        <v>7</v>
      </c>
      <c r="V283" s="49">
        <v>0</v>
      </c>
      <c r="W283" s="50">
        <v>0</v>
      </c>
      <c r="X283" s="49">
        <v>0</v>
      </c>
      <c r="Y283" s="50">
        <v>0</v>
      </c>
      <c r="Z283" s="49">
        <v>0</v>
      </c>
      <c r="AA283" s="50">
        <v>0</v>
      </c>
      <c r="AB283" s="49">
        <v>3</v>
      </c>
      <c r="AC283" s="50">
        <v>100</v>
      </c>
      <c r="AD283" s="49">
        <v>3</v>
      </c>
    </row>
    <row r="284" spans="1:30" ht="15">
      <c r="A284" s="68" t="s">
        <v>474</v>
      </c>
      <c r="B284" s="68" t="s">
        <v>475</v>
      </c>
      <c r="C284" s="69" t="s">
        <v>1691</v>
      </c>
      <c r="D284" s="70">
        <v>3</v>
      </c>
      <c r="E284" s="71"/>
      <c r="F284" s="72">
        <v>70</v>
      </c>
      <c r="G284" s="69"/>
      <c r="H284" s="73"/>
      <c r="I284" s="74"/>
      <c r="J284" s="74"/>
      <c r="K284" s="35" t="s">
        <v>66</v>
      </c>
      <c r="L284" s="81">
        <v>284</v>
      </c>
      <c r="M284" s="81"/>
      <c r="N284" s="76"/>
      <c r="O284" s="83" t="s">
        <v>520</v>
      </c>
      <c r="P284" s="83">
        <v>1</v>
      </c>
      <c r="Q284" s="83" t="s">
        <v>521</v>
      </c>
      <c r="R284" s="83" t="s">
        <v>726</v>
      </c>
      <c r="S284" s="83">
        <v>86347</v>
      </c>
      <c r="T284" s="82" t="str">
        <f>REPLACE(INDEX(GroupVertices[Group],MATCH(Edges[[#This Row],[Vertex 1]],GroupVertices[Vertex],0)),1,1,"")</f>
        <v>7</v>
      </c>
      <c r="U284" s="82" t="str">
        <f>REPLACE(INDEX(GroupVertices[Group],MATCH(Edges[[#This Row],[Vertex 2]],GroupVertices[Vertex],0)),1,1,"")</f>
        <v>7</v>
      </c>
      <c r="V284" s="49">
        <v>0</v>
      </c>
      <c r="W284" s="50">
        <v>0</v>
      </c>
      <c r="X284" s="49">
        <v>0</v>
      </c>
      <c r="Y284" s="50">
        <v>0</v>
      </c>
      <c r="Z284" s="49">
        <v>0</v>
      </c>
      <c r="AA284" s="50">
        <v>0</v>
      </c>
      <c r="AB284" s="49">
        <v>4</v>
      </c>
      <c r="AC284" s="50">
        <v>100</v>
      </c>
      <c r="AD284" s="49">
        <v>4</v>
      </c>
    </row>
    <row r="285" spans="1:30" ht="15">
      <c r="A285" s="68" t="s">
        <v>475</v>
      </c>
      <c r="B285" s="68" t="s">
        <v>474</v>
      </c>
      <c r="C285" s="69" t="s">
        <v>1692</v>
      </c>
      <c r="D285" s="70">
        <v>10</v>
      </c>
      <c r="E285" s="71"/>
      <c r="F285" s="72">
        <v>40</v>
      </c>
      <c r="G285" s="69"/>
      <c r="H285" s="73"/>
      <c r="I285" s="74"/>
      <c r="J285" s="74"/>
      <c r="K285" s="35" t="s">
        <v>66</v>
      </c>
      <c r="L285" s="81">
        <v>285</v>
      </c>
      <c r="M285" s="81"/>
      <c r="N285" s="76"/>
      <c r="O285" s="83" t="s">
        <v>520</v>
      </c>
      <c r="P285" s="83">
        <v>2</v>
      </c>
      <c r="Q285" s="83" t="s">
        <v>521</v>
      </c>
      <c r="R285" s="83" t="s">
        <v>727</v>
      </c>
      <c r="S285" s="83">
        <v>87668</v>
      </c>
      <c r="T285" s="82" t="str">
        <f>REPLACE(INDEX(GroupVertices[Group],MATCH(Edges[[#This Row],[Vertex 1]],GroupVertices[Vertex],0)),1,1,"")</f>
        <v>7</v>
      </c>
      <c r="U285" s="82" t="str">
        <f>REPLACE(INDEX(GroupVertices[Group],MATCH(Edges[[#This Row],[Vertex 2]],GroupVertices[Vertex],0)),1,1,"")</f>
        <v>7</v>
      </c>
      <c r="V285" s="49">
        <v>0</v>
      </c>
      <c r="W285" s="50">
        <v>0</v>
      </c>
      <c r="X285" s="49">
        <v>0</v>
      </c>
      <c r="Y285" s="50">
        <v>0</v>
      </c>
      <c r="Z285" s="49">
        <v>0</v>
      </c>
      <c r="AA285" s="50">
        <v>0</v>
      </c>
      <c r="AB285" s="49">
        <v>4</v>
      </c>
      <c r="AC285" s="50">
        <v>100</v>
      </c>
      <c r="AD285" s="49">
        <v>4</v>
      </c>
    </row>
    <row r="286" spans="1:30" ht="15">
      <c r="A286" s="68" t="s">
        <v>475</v>
      </c>
      <c r="B286" s="68" t="s">
        <v>475</v>
      </c>
      <c r="C286" s="69" t="s">
        <v>1691</v>
      </c>
      <c r="D286" s="70">
        <v>3</v>
      </c>
      <c r="E286" s="71"/>
      <c r="F286" s="72">
        <v>70</v>
      </c>
      <c r="G286" s="69"/>
      <c r="H286" s="73"/>
      <c r="I286" s="74"/>
      <c r="J286" s="74"/>
      <c r="K286" s="35" t="s">
        <v>65</v>
      </c>
      <c r="L286" s="81">
        <v>286</v>
      </c>
      <c r="M286" s="81"/>
      <c r="N286" s="76"/>
      <c r="O286" s="83" t="s">
        <v>520</v>
      </c>
      <c r="P286" s="83">
        <v>1</v>
      </c>
      <c r="Q286" s="83" t="s">
        <v>521</v>
      </c>
      <c r="R286" s="83" t="s">
        <v>728</v>
      </c>
      <c r="S286" s="83">
        <v>88682</v>
      </c>
      <c r="T286" s="82" t="str">
        <f>REPLACE(INDEX(GroupVertices[Group],MATCH(Edges[[#This Row],[Vertex 1]],GroupVertices[Vertex],0)),1,1,"")</f>
        <v>7</v>
      </c>
      <c r="U286" s="82" t="str">
        <f>REPLACE(INDEX(GroupVertices[Group],MATCH(Edges[[#This Row],[Vertex 2]],GroupVertices[Vertex],0)),1,1,"")</f>
        <v>7</v>
      </c>
      <c r="V286" s="49">
        <v>0</v>
      </c>
      <c r="W286" s="50">
        <v>0</v>
      </c>
      <c r="X286" s="49">
        <v>0</v>
      </c>
      <c r="Y286" s="50">
        <v>0</v>
      </c>
      <c r="Z286" s="49">
        <v>0</v>
      </c>
      <c r="AA286" s="50">
        <v>0</v>
      </c>
      <c r="AB286" s="49">
        <v>4</v>
      </c>
      <c r="AC286" s="50">
        <v>100</v>
      </c>
      <c r="AD286" s="49">
        <v>4</v>
      </c>
    </row>
    <row r="287" spans="1:30" ht="15">
      <c r="A287" s="68" t="s">
        <v>465</v>
      </c>
      <c r="B287" s="68" t="s">
        <v>475</v>
      </c>
      <c r="C287" s="69" t="s">
        <v>1691</v>
      </c>
      <c r="D287" s="70">
        <v>3</v>
      </c>
      <c r="E287" s="71"/>
      <c r="F287" s="72">
        <v>70</v>
      </c>
      <c r="G287" s="69"/>
      <c r="H287" s="73"/>
      <c r="I287" s="74"/>
      <c r="J287" s="74"/>
      <c r="K287" s="35" t="s">
        <v>65</v>
      </c>
      <c r="L287" s="81">
        <v>287</v>
      </c>
      <c r="M287" s="81"/>
      <c r="N287" s="76"/>
      <c r="O287" s="83" t="s">
        <v>520</v>
      </c>
      <c r="P287" s="83">
        <v>1</v>
      </c>
      <c r="Q287" s="83" t="s">
        <v>521</v>
      </c>
      <c r="R287" s="83" t="s">
        <v>718</v>
      </c>
      <c r="S287" s="83">
        <v>89965</v>
      </c>
      <c r="T287" s="82" t="str">
        <f>REPLACE(INDEX(GroupVertices[Group],MATCH(Edges[[#This Row],[Vertex 1]],GroupVertices[Vertex],0)),1,1,"")</f>
        <v>7</v>
      </c>
      <c r="U287" s="82" t="str">
        <f>REPLACE(INDEX(GroupVertices[Group],MATCH(Edges[[#This Row],[Vertex 2]],GroupVertices[Vertex],0)),1,1,"")</f>
        <v>7</v>
      </c>
      <c r="V287" s="49">
        <v>0</v>
      </c>
      <c r="W287" s="50">
        <v>0</v>
      </c>
      <c r="X287" s="49">
        <v>0</v>
      </c>
      <c r="Y287" s="50">
        <v>0</v>
      </c>
      <c r="Z287" s="49">
        <v>0</v>
      </c>
      <c r="AA287" s="50">
        <v>0</v>
      </c>
      <c r="AB287" s="49">
        <v>7</v>
      </c>
      <c r="AC287" s="50">
        <v>100</v>
      </c>
      <c r="AD287" s="49">
        <v>7</v>
      </c>
    </row>
    <row r="288" spans="1:30" ht="15">
      <c r="A288" s="68" t="s">
        <v>465</v>
      </c>
      <c r="B288" s="68" t="s">
        <v>465</v>
      </c>
      <c r="C288" s="69" t="s">
        <v>1691</v>
      </c>
      <c r="D288" s="70">
        <v>3</v>
      </c>
      <c r="E288" s="71"/>
      <c r="F288" s="72">
        <v>70</v>
      </c>
      <c r="G288" s="69"/>
      <c r="H288" s="73"/>
      <c r="I288" s="74"/>
      <c r="J288" s="74"/>
      <c r="K288" s="35" t="s">
        <v>65</v>
      </c>
      <c r="L288" s="81">
        <v>288</v>
      </c>
      <c r="M288" s="81"/>
      <c r="N288" s="76"/>
      <c r="O288" s="83" t="s">
        <v>520</v>
      </c>
      <c r="P288" s="83">
        <v>1</v>
      </c>
      <c r="Q288" s="83" t="s">
        <v>521</v>
      </c>
      <c r="R288" s="83" t="s">
        <v>718</v>
      </c>
      <c r="S288" s="83">
        <v>79256</v>
      </c>
      <c r="T288" s="82" t="str">
        <f>REPLACE(INDEX(GroupVertices[Group],MATCH(Edges[[#This Row],[Vertex 1]],GroupVertices[Vertex],0)),1,1,"")</f>
        <v>7</v>
      </c>
      <c r="U288" s="82" t="str">
        <f>REPLACE(INDEX(GroupVertices[Group],MATCH(Edges[[#This Row],[Vertex 2]],GroupVertices[Vertex],0)),1,1,"")</f>
        <v>7</v>
      </c>
      <c r="V288" s="49">
        <v>0</v>
      </c>
      <c r="W288" s="50">
        <v>0</v>
      </c>
      <c r="X288" s="49">
        <v>0</v>
      </c>
      <c r="Y288" s="50">
        <v>0</v>
      </c>
      <c r="Z288" s="49">
        <v>0</v>
      </c>
      <c r="AA288" s="50">
        <v>0</v>
      </c>
      <c r="AB288" s="49">
        <v>7</v>
      </c>
      <c r="AC288" s="50">
        <v>100</v>
      </c>
      <c r="AD288" s="49">
        <v>7</v>
      </c>
    </row>
    <row r="289" spans="1:30" ht="15">
      <c r="A289" s="68" t="s">
        <v>474</v>
      </c>
      <c r="B289" s="68" t="s">
        <v>465</v>
      </c>
      <c r="C289" s="69" t="s">
        <v>1691</v>
      </c>
      <c r="D289" s="70">
        <v>3</v>
      </c>
      <c r="E289" s="71"/>
      <c r="F289" s="72">
        <v>70</v>
      </c>
      <c r="G289" s="69"/>
      <c r="H289" s="73"/>
      <c r="I289" s="74"/>
      <c r="J289" s="74"/>
      <c r="K289" s="35" t="s">
        <v>65</v>
      </c>
      <c r="L289" s="81">
        <v>289</v>
      </c>
      <c r="M289" s="81"/>
      <c r="N289" s="76"/>
      <c r="O289" s="83" t="s">
        <v>520</v>
      </c>
      <c r="P289" s="83">
        <v>1</v>
      </c>
      <c r="Q289" s="83" t="s">
        <v>521</v>
      </c>
      <c r="R289" s="83" t="s">
        <v>729</v>
      </c>
      <c r="S289" s="83">
        <v>93478</v>
      </c>
      <c r="T289" s="82" t="str">
        <f>REPLACE(INDEX(GroupVertices[Group],MATCH(Edges[[#This Row],[Vertex 1]],GroupVertices[Vertex],0)),1,1,"")</f>
        <v>7</v>
      </c>
      <c r="U289" s="82" t="str">
        <f>REPLACE(INDEX(GroupVertices[Group],MATCH(Edges[[#This Row],[Vertex 2]],GroupVertices[Vertex],0)),1,1,"")</f>
        <v>7</v>
      </c>
      <c r="V289" s="49">
        <v>0</v>
      </c>
      <c r="W289" s="50">
        <v>0</v>
      </c>
      <c r="X289" s="49">
        <v>0</v>
      </c>
      <c r="Y289" s="50">
        <v>0</v>
      </c>
      <c r="Z289" s="49">
        <v>0</v>
      </c>
      <c r="AA289" s="50">
        <v>0</v>
      </c>
      <c r="AB289" s="49">
        <v>3</v>
      </c>
      <c r="AC289" s="50">
        <v>100</v>
      </c>
      <c r="AD289" s="49">
        <v>3</v>
      </c>
    </row>
    <row r="290" spans="1:30" ht="15">
      <c r="A290" s="68" t="s">
        <v>474</v>
      </c>
      <c r="B290" s="68" t="s">
        <v>474</v>
      </c>
      <c r="C290" s="69" t="s">
        <v>1692</v>
      </c>
      <c r="D290" s="70">
        <v>10</v>
      </c>
      <c r="E290" s="71"/>
      <c r="F290" s="72">
        <v>40</v>
      </c>
      <c r="G290" s="69"/>
      <c r="H290" s="73"/>
      <c r="I290" s="74"/>
      <c r="J290" s="74"/>
      <c r="K290" s="35" t="s">
        <v>65</v>
      </c>
      <c r="L290" s="81">
        <v>290</v>
      </c>
      <c r="M290" s="81"/>
      <c r="N290" s="76"/>
      <c r="O290" s="83" t="s">
        <v>520</v>
      </c>
      <c r="P290" s="83">
        <v>2</v>
      </c>
      <c r="Q290" s="83" t="s">
        <v>521</v>
      </c>
      <c r="R290" s="83" t="s">
        <v>729</v>
      </c>
      <c r="S290" s="83">
        <v>93478</v>
      </c>
      <c r="T290" s="82" t="str">
        <f>REPLACE(INDEX(GroupVertices[Group],MATCH(Edges[[#This Row],[Vertex 1]],GroupVertices[Vertex],0)),1,1,"")</f>
        <v>7</v>
      </c>
      <c r="U290" s="82" t="str">
        <f>REPLACE(INDEX(GroupVertices[Group],MATCH(Edges[[#This Row],[Vertex 2]],GroupVertices[Vertex],0)),1,1,"")</f>
        <v>7</v>
      </c>
      <c r="V290" s="49">
        <v>0</v>
      </c>
      <c r="W290" s="50">
        <v>0</v>
      </c>
      <c r="X290" s="49">
        <v>0</v>
      </c>
      <c r="Y290" s="50">
        <v>0</v>
      </c>
      <c r="Z290" s="49">
        <v>0</v>
      </c>
      <c r="AA290" s="50">
        <v>0</v>
      </c>
      <c r="AB290" s="49">
        <v>3</v>
      </c>
      <c r="AC290" s="50">
        <v>100</v>
      </c>
      <c r="AD290" s="49">
        <v>3</v>
      </c>
    </row>
    <row r="291" spans="1:30" ht="15">
      <c r="A291" s="68" t="s">
        <v>476</v>
      </c>
      <c r="B291" s="68" t="s">
        <v>474</v>
      </c>
      <c r="C291" s="69" t="s">
        <v>1691</v>
      </c>
      <c r="D291" s="70">
        <v>3</v>
      </c>
      <c r="E291" s="71"/>
      <c r="F291" s="72">
        <v>70</v>
      </c>
      <c r="G291" s="69"/>
      <c r="H291" s="73"/>
      <c r="I291" s="74"/>
      <c r="J291" s="74"/>
      <c r="K291" s="35" t="s">
        <v>65</v>
      </c>
      <c r="L291" s="81">
        <v>291</v>
      </c>
      <c r="M291" s="81"/>
      <c r="N291" s="76"/>
      <c r="O291" s="83" t="s">
        <v>520</v>
      </c>
      <c r="P291" s="83">
        <v>1</v>
      </c>
      <c r="Q291" s="83" t="s">
        <v>521</v>
      </c>
      <c r="R291" s="83" t="s">
        <v>730</v>
      </c>
      <c r="S291" s="83">
        <v>93654</v>
      </c>
      <c r="T291" s="82" t="str">
        <f>REPLACE(INDEX(GroupVertices[Group],MATCH(Edges[[#This Row],[Vertex 1]],GroupVertices[Vertex],0)),1,1,"")</f>
        <v>7</v>
      </c>
      <c r="U291" s="82" t="str">
        <f>REPLACE(INDEX(GroupVertices[Group],MATCH(Edges[[#This Row],[Vertex 2]],GroupVertices[Vertex],0)),1,1,"")</f>
        <v>7</v>
      </c>
      <c r="V291" s="49">
        <v>0</v>
      </c>
      <c r="W291" s="50">
        <v>0</v>
      </c>
      <c r="X291" s="49">
        <v>1</v>
      </c>
      <c r="Y291" s="50">
        <v>7.6923076923076925</v>
      </c>
      <c r="Z291" s="49">
        <v>0</v>
      </c>
      <c r="AA291" s="50">
        <v>0</v>
      </c>
      <c r="AB291" s="49">
        <v>12</v>
      </c>
      <c r="AC291" s="50">
        <v>92.3076923076923</v>
      </c>
      <c r="AD291" s="49">
        <v>13</v>
      </c>
    </row>
    <row r="292" spans="1:30" ht="15">
      <c r="A292" s="68" t="s">
        <v>477</v>
      </c>
      <c r="B292" s="68" t="s">
        <v>476</v>
      </c>
      <c r="C292" s="69" t="s">
        <v>1691</v>
      </c>
      <c r="D292" s="70">
        <v>3</v>
      </c>
      <c r="E292" s="71"/>
      <c r="F292" s="72">
        <v>70</v>
      </c>
      <c r="G292" s="69"/>
      <c r="H292" s="73"/>
      <c r="I292" s="74"/>
      <c r="J292" s="74"/>
      <c r="K292" s="35" t="s">
        <v>65</v>
      </c>
      <c r="L292" s="81">
        <v>292</v>
      </c>
      <c r="M292" s="81"/>
      <c r="N292" s="76"/>
      <c r="O292" s="83" t="s">
        <v>520</v>
      </c>
      <c r="P292" s="83">
        <v>1</v>
      </c>
      <c r="Q292" s="83" t="s">
        <v>521</v>
      </c>
      <c r="R292" s="83" t="s">
        <v>731</v>
      </c>
      <c r="S292" s="83">
        <v>93834</v>
      </c>
      <c r="T292" s="82" t="str">
        <f>REPLACE(INDEX(GroupVertices[Group],MATCH(Edges[[#This Row],[Vertex 1]],GroupVertices[Vertex],0)),1,1,"")</f>
        <v>7</v>
      </c>
      <c r="U292" s="82" t="str">
        <f>REPLACE(INDEX(GroupVertices[Group],MATCH(Edges[[#This Row],[Vertex 2]],GroupVertices[Vertex],0)),1,1,"")</f>
        <v>7</v>
      </c>
      <c r="V292" s="49">
        <v>0</v>
      </c>
      <c r="W292" s="50">
        <v>0</v>
      </c>
      <c r="X292" s="49">
        <v>0</v>
      </c>
      <c r="Y292" s="50">
        <v>0</v>
      </c>
      <c r="Z292" s="49">
        <v>0</v>
      </c>
      <c r="AA292" s="50">
        <v>0</v>
      </c>
      <c r="AB292" s="49">
        <v>12</v>
      </c>
      <c r="AC292" s="50">
        <v>100</v>
      </c>
      <c r="AD292" s="49">
        <v>12</v>
      </c>
    </row>
    <row r="293" spans="1:30" ht="15">
      <c r="A293" s="68" t="s">
        <v>478</v>
      </c>
      <c r="B293" s="68" t="s">
        <v>477</v>
      </c>
      <c r="C293" s="69" t="s">
        <v>1691</v>
      </c>
      <c r="D293" s="70">
        <v>3</v>
      </c>
      <c r="E293" s="71"/>
      <c r="F293" s="72">
        <v>70</v>
      </c>
      <c r="G293" s="69"/>
      <c r="H293" s="73"/>
      <c r="I293" s="74"/>
      <c r="J293" s="74"/>
      <c r="K293" s="35" t="s">
        <v>65</v>
      </c>
      <c r="L293" s="81">
        <v>293</v>
      </c>
      <c r="M293" s="81"/>
      <c r="N293" s="76"/>
      <c r="O293" s="83" t="s">
        <v>520</v>
      </c>
      <c r="P293" s="83">
        <v>1</v>
      </c>
      <c r="Q293" s="83" t="s">
        <v>521</v>
      </c>
      <c r="R293" s="83" t="s">
        <v>730</v>
      </c>
      <c r="S293" s="83">
        <v>93884</v>
      </c>
      <c r="T293" s="82" t="str">
        <f>REPLACE(INDEX(GroupVertices[Group],MATCH(Edges[[#This Row],[Vertex 1]],GroupVertices[Vertex],0)),1,1,"")</f>
        <v>7</v>
      </c>
      <c r="U293" s="82" t="str">
        <f>REPLACE(INDEX(GroupVertices[Group],MATCH(Edges[[#This Row],[Vertex 2]],GroupVertices[Vertex],0)),1,1,"")</f>
        <v>7</v>
      </c>
      <c r="V293" s="49">
        <v>0</v>
      </c>
      <c r="W293" s="50">
        <v>0</v>
      </c>
      <c r="X293" s="49">
        <v>1</v>
      </c>
      <c r="Y293" s="50">
        <v>7.6923076923076925</v>
      </c>
      <c r="Z293" s="49">
        <v>0</v>
      </c>
      <c r="AA293" s="50">
        <v>0</v>
      </c>
      <c r="AB293" s="49">
        <v>12</v>
      </c>
      <c r="AC293" s="50">
        <v>92.3076923076923</v>
      </c>
      <c r="AD293" s="49">
        <v>13</v>
      </c>
    </row>
    <row r="294" spans="1:30" ht="15">
      <c r="A294" s="68" t="s">
        <v>467</v>
      </c>
      <c r="B294" s="68" t="s">
        <v>478</v>
      </c>
      <c r="C294" s="69" t="s">
        <v>1691</v>
      </c>
      <c r="D294" s="70">
        <v>3</v>
      </c>
      <c r="E294" s="71"/>
      <c r="F294" s="72">
        <v>70</v>
      </c>
      <c r="G294" s="69"/>
      <c r="H294" s="73"/>
      <c r="I294" s="74"/>
      <c r="J294" s="74"/>
      <c r="K294" s="35" t="s">
        <v>65</v>
      </c>
      <c r="L294" s="81">
        <v>294</v>
      </c>
      <c r="M294" s="81"/>
      <c r="N294" s="76"/>
      <c r="O294" s="83" t="s">
        <v>520</v>
      </c>
      <c r="P294" s="83">
        <v>1</v>
      </c>
      <c r="Q294" s="83" t="s">
        <v>521</v>
      </c>
      <c r="R294" s="83" t="s">
        <v>732</v>
      </c>
      <c r="S294" s="83">
        <v>94800</v>
      </c>
      <c r="T294" s="82" t="str">
        <f>REPLACE(INDEX(GroupVertices[Group],MATCH(Edges[[#This Row],[Vertex 1]],GroupVertices[Vertex],0)),1,1,"")</f>
        <v>7</v>
      </c>
      <c r="U294" s="82" t="str">
        <f>REPLACE(INDEX(GroupVertices[Group],MATCH(Edges[[#This Row],[Vertex 2]],GroupVertices[Vertex],0)),1,1,"")</f>
        <v>7</v>
      </c>
      <c r="V294" s="49">
        <v>0</v>
      </c>
      <c r="W294" s="50">
        <v>0</v>
      </c>
      <c r="X294" s="49">
        <v>0</v>
      </c>
      <c r="Y294" s="50">
        <v>0</v>
      </c>
      <c r="Z294" s="49">
        <v>0</v>
      </c>
      <c r="AA294" s="50">
        <v>0</v>
      </c>
      <c r="AB294" s="49">
        <v>5</v>
      </c>
      <c r="AC294" s="50">
        <v>100</v>
      </c>
      <c r="AD294" s="49">
        <v>5</v>
      </c>
    </row>
    <row r="295" spans="1:30" ht="15">
      <c r="A295" s="68" t="s">
        <v>477</v>
      </c>
      <c r="B295" s="68" t="s">
        <v>467</v>
      </c>
      <c r="C295" s="69" t="s">
        <v>1691</v>
      </c>
      <c r="D295" s="70">
        <v>3</v>
      </c>
      <c r="E295" s="71"/>
      <c r="F295" s="72">
        <v>70</v>
      </c>
      <c r="G295" s="69"/>
      <c r="H295" s="73"/>
      <c r="I295" s="74"/>
      <c r="J295" s="74"/>
      <c r="K295" s="35" t="s">
        <v>65</v>
      </c>
      <c r="L295" s="81">
        <v>295</v>
      </c>
      <c r="M295" s="81"/>
      <c r="N295" s="76"/>
      <c r="O295" s="83" t="s">
        <v>520</v>
      </c>
      <c r="P295" s="83">
        <v>1</v>
      </c>
      <c r="Q295" s="83" t="s">
        <v>521</v>
      </c>
      <c r="R295" s="83" t="s">
        <v>733</v>
      </c>
      <c r="S295" s="83">
        <v>95937</v>
      </c>
      <c r="T295" s="82" t="str">
        <f>REPLACE(INDEX(GroupVertices[Group],MATCH(Edges[[#This Row],[Vertex 1]],GroupVertices[Vertex],0)),1,1,"")</f>
        <v>7</v>
      </c>
      <c r="U295" s="82" t="str">
        <f>REPLACE(INDEX(GroupVertices[Group],MATCH(Edges[[#This Row],[Vertex 2]],GroupVertices[Vertex],0)),1,1,"")</f>
        <v>7</v>
      </c>
      <c r="V295" s="49">
        <v>0</v>
      </c>
      <c r="W295" s="50">
        <v>0</v>
      </c>
      <c r="X295" s="49">
        <v>0</v>
      </c>
      <c r="Y295" s="50">
        <v>0</v>
      </c>
      <c r="Z295" s="49">
        <v>0</v>
      </c>
      <c r="AA295" s="50">
        <v>0</v>
      </c>
      <c r="AB295" s="49">
        <v>4</v>
      </c>
      <c r="AC295" s="50">
        <v>100</v>
      </c>
      <c r="AD295" s="49">
        <v>4</v>
      </c>
    </row>
    <row r="296" spans="1:30" ht="15">
      <c r="A296" s="68" t="s">
        <v>477</v>
      </c>
      <c r="B296" s="68" t="s">
        <v>477</v>
      </c>
      <c r="C296" s="69" t="s">
        <v>1691</v>
      </c>
      <c r="D296" s="70">
        <v>3</v>
      </c>
      <c r="E296" s="71"/>
      <c r="F296" s="72">
        <v>70</v>
      </c>
      <c r="G296" s="69"/>
      <c r="H296" s="73"/>
      <c r="I296" s="74"/>
      <c r="J296" s="74"/>
      <c r="K296" s="35" t="s">
        <v>65</v>
      </c>
      <c r="L296" s="81">
        <v>296</v>
      </c>
      <c r="M296" s="81"/>
      <c r="N296" s="76"/>
      <c r="O296" s="83" t="s">
        <v>520</v>
      </c>
      <c r="P296" s="83">
        <v>1</v>
      </c>
      <c r="Q296" s="83" t="s">
        <v>521</v>
      </c>
      <c r="R296" s="83" t="s">
        <v>734</v>
      </c>
      <c r="S296" s="83">
        <v>97353</v>
      </c>
      <c r="T296" s="82" t="str">
        <f>REPLACE(INDEX(GroupVertices[Group],MATCH(Edges[[#This Row],[Vertex 1]],GroupVertices[Vertex],0)),1,1,"")</f>
        <v>7</v>
      </c>
      <c r="U296" s="82" t="str">
        <f>REPLACE(INDEX(GroupVertices[Group],MATCH(Edges[[#This Row],[Vertex 2]],GroupVertices[Vertex],0)),1,1,"")</f>
        <v>7</v>
      </c>
      <c r="V296" s="49">
        <v>0</v>
      </c>
      <c r="W296" s="50">
        <v>0</v>
      </c>
      <c r="X296" s="49">
        <v>0</v>
      </c>
      <c r="Y296" s="50">
        <v>0</v>
      </c>
      <c r="Z296" s="49">
        <v>0</v>
      </c>
      <c r="AA296" s="50">
        <v>0</v>
      </c>
      <c r="AB296" s="49">
        <v>2</v>
      </c>
      <c r="AC296" s="50">
        <v>100</v>
      </c>
      <c r="AD296" s="49">
        <v>2</v>
      </c>
    </row>
    <row r="297" spans="1:30" ht="15">
      <c r="A297" s="68" t="s">
        <v>479</v>
      </c>
      <c r="B297" s="68" t="s">
        <v>477</v>
      </c>
      <c r="C297" s="69" t="s">
        <v>1691</v>
      </c>
      <c r="D297" s="70">
        <v>3</v>
      </c>
      <c r="E297" s="71"/>
      <c r="F297" s="72">
        <v>70</v>
      </c>
      <c r="G297" s="69"/>
      <c r="H297" s="73"/>
      <c r="I297" s="74"/>
      <c r="J297" s="74"/>
      <c r="K297" s="35" t="s">
        <v>65</v>
      </c>
      <c r="L297" s="81">
        <v>297</v>
      </c>
      <c r="M297" s="81"/>
      <c r="N297" s="76"/>
      <c r="O297" s="83" t="s">
        <v>520</v>
      </c>
      <c r="P297" s="83">
        <v>1</v>
      </c>
      <c r="Q297" s="83" t="s">
        <v>521</v>
      </c>
      <c r="R297" s="83" t="s">
        <v>731</v>
      </c>
      <c r="S297" s="83">
        <v>97403</v>
      </c>
      <c r="T297" s="82" t="str">
        <f>REPLACE(INDEX(GroupVertices[Group],MATCH(Edges[[#This Row],[Vertex 1]],GroupVertices[Vertex],0)),1,1,"")</f>
        <v>3</v>
      </c>
      <c r="U297" s="82" t="str">
        <f>REPLACE(INDEX(GroupVertices[Group],MATCH(Edges[[#This Row],[Vertex 2]],GroupVertices[Vertex],0)),1,1,"")</f>
        <v>7</v>
      </c>
      <c r="V297" s="49">
        <v>0</v>
      </c>
      <c r="W297" s="50">
        <v>0</v>
      </c>
      <c r="X297" s="49">
        <v>0</v>
      </c>
      <c r="Y297" s="50">
        <v>0</v>
      </c>
      <c r="Z297" s="49">
        <v>0</v>
      </c>
      <c r="AA297" s="50">
        <v>0</v>
      </c>
      <c r="AB297" s="49">
        <v>12</v>
      </c>
      <c r="AC297" s="50">
        <v>100</v>
      </c>
      <c r="AD297" s="49">
        <v>12</v>
      </c>
    </row>
    <row r="298" spans="1:30" ht="15">
      <c r="A298" s="68" t="s">
        <v>480</v>
      </c>
      <c r="B298" s="68" t="s">
        <v>479</v>
      </c>
      <c r="C298" s="69" t="s">
        <v>1691</v>
      </c>
      <c r="D298" s="70">
        <v>3</v>
      </c>
      <c r="E298" s="71"/>
      <c r="F298" s="72">
        <v>70</v>
      </c>
      <c r="G298" s="69"/>
      <c r="H298" s="73"/>
      <c r="I298" s="74"/>
      <c r="J298" s="74"/>
      <c r="K298" s="35" t="s">
        <v>65</v>
      </c>
      <c r="L298" s="81">
        <v>298</v>
      </c>
      <c r="M298" s="81"/>
      <c r="N298" s="76"/>
      <c r="O298" s="83" t="s">
        <v>520</v>
      </c>
      <c r="P298" s="83">
        <v>1</v>
      </c>
      <c r="Q298" s="83" t="s">
        <v>521</v>
      </c>
      <c r="R298" s="83" t="s">
        <v>735</v>
      </c>
      <c r="S298" s="83">
        <v>98746</v>
      </c>
      <c r="T298" s="82" t="str">
        <f>REPLACE(INDEX(GroupVertices[Group],MATCH(Edges[[#This Row],[Vertex 1]],GroupVertices[Vertex],0)),1,1,"")</f>
        <v>3</v>
      </c>
      <c r="U298" s="82" t="str">
        <f>REPLACE(INDEX(GroupVertices[Group],MATCH(Edges[[#This Row],[Vertex 2]],GroupVertices[Vertex],0)),1,1,"")</f>
        <v>3</v>
      </c>
      <c r="V298" s="49">
        <v>0</v>
      </c>
      <c r="W298" s="50">
        <v>0</v>
      </c>
      <c r="X298" s="49">
        <v>0</v>
      </c>
      <c r="Y298" s="50">
        <v>0</v>
      </c>
      <c r="Z298" s="49">
        <v>0</v>
      </c>
      <c r="AA298" s="50">
        <v>0</v>
      </c>
      <c r="AB298" s="49">
        <v>4</v>
      </c>
      <c r="AC298" s="50">
        <v>100</v>
      </c>
      <c r="AD298" s="49">
        <v>4</v>
      </c>
    </row>
    <row r="299" spans="1:30" ht="15">
      <c r="A299" s="68" t="s">
        <v>481</v>
      </c>
      <c r="B299" s="68" t="s">
        <v>480</v>
      </c>
      <c r="C299" s="69" t="s">
        <v>1691</v>
      </c>
      <c r="D299" s="70">
        <v>3</v>
      </c>
      <c r="E299" s="71"/>
      <c r="F299" s="72">
        <v>70</v>
      </c>
      <c r="G299" s="69"/>
      <c r="H299" s="73"/>
      <c r="I299" s="74"/>
      <c r="J299" s="74"/>
      <c r="K299" s="35" t="s">
        <v>66</v>
      </c>
      <c r="L299" s="81">
        <v>299</v>
      </c>
      <c r="M299" s="81"/>
      <c r="N299" s="76"/>
      <c r="O299" s="83" t="s">
        <v>520</v>
      </c>
      <c r="P299" s="83">
        <v>1</v>
      </c>
      <c r="Q299" s="83" t="s">
        <v>521</v>
      </c>
      <c r="R299" s="83" t="s">
        <v>736</v>
      </c>
      <c r="S299" s="83">
        <v>98910</v>
      </c>
      <c r="T299" s="82" t="str">
        <f>REPLACE(INDEX(GroupVertices[Group],MATCH(Edges[[#This Row],[Vertex 1]],GroupVertices[Vertex],0)),1,1,"")</f>
        <v>3</v>
      </c>
      <c r="U299" s="82" t="str">
        <f>REPLACE(INDEX(GroupVertices[Group],MATCH(Edges[[#This Row],[Vertex 2]],GroupVertices[Vertex],0)),1,1,"")</f>
        <v>3</v>
      </c>
      <c r="V299" s="49">
        <v>0</v>
      </c>
      <c r="W299" s="50">
        <v>0</v>
      </c>
      <c r="X299" s="49">
        <v>0</v>
      </c>
      <c r="Y299" s="50">
        <v>0</v>
      </c>
      <c r="Z299" s="49">
        <v>0</v>
      </c>
      <c r="AA299" s="50">
        <v>0</v>
      </c>
      <c r="AB299" s="49">
        <v>7</v>
      </c>
      <c r="AC299" s="50">
        <v>100</v>
      </c>
      <c r="AD299" s="49">
        <v>7</v>
      </c>
    </row>
    <row r="300" spans="1:30" ht="15">
      <c r="A300" s="68" t="s">
        <v>480</v>
      </c>
      <c r="B300" s="68" t="s">
        <v>481</v>
      </c>
      <c r="C300" s="69" t="s">
        <v>1691</v>
      </c>
      <c r="D300" s="70">
        <v>3</v>
      </c>
      <c r="E300" s="71"/>
      <c r="F300" s="72">
        <v>70</v>
      </c>
      <c r="G300" s="69"/>
      <c r="H300" s="73"/>
      <c r="I300" s="74"/>
      <c r="J300" s="74"/>
      <c r="K300" s="35" t="s">
        <v>66</v>
      </c>
      <c r="L300" s="81">
        <v>300</v>
      </c>
      <c r="M300" s="81"/>
      <c r="N300" s="76"/>
      <c r="O300" s="83" t="s">
        <v>520</v>
      </c>
      <c r="P300" s="83">
        <v>1</v>
      </c>
      <c r="Q300" s="83" t="s">
        <v>521</v>
      </c>
      <c r="R300" s="83" t="s">
        <v>736</v>
      </c>
      <c r="S300" s="83">
        <v>99034</v>
      </c>
      <c r="T300" s="82" t="str">
        <f>REPLACE(INDEX(GroupVertices[Group],MATCH(Edges[[#This Row],[Vertex 1]],GroupVertices[Vertex],0)),1,1,"")</f>
        <v>3</v>
      </c>
      <c r="U300" s="82" t="str">
        <f>REPLACE(INDEX(GroupVertices[Group],MATCH(Edges[[#This Row],[Vertex 2]],GroupVertices[Vertex],0)),1,1,"")</f>
        <v>3</v>
      </c>
      <c r="V300" s="49">
        <v>0</v>
      </c>
      <c r="W300" s="50">
        <v>0</v>
      </c>
      <c r="X300" s="49">
        <v>0</v>
      </c>
      <c r="Y300" s="50">
        <v>0</v>
      </c>
      <c r="Z300" s="49">
        <v>0</v>
      </c>
      <c r="AA300" s="50">
        <v>0</v>
      </c>
      <c r="AB300" s="49">
        <v>7</v>
      </c>
      <c r="AC300" s="50">
        <v>100</v>
      </c>
      <c r="AD300" s="49">
        <v>7</v>
      </c>
    </row>
    <row r="301" spans="1:30" ht="15">
      <c r="A301" s="68" t="s">
        <v>482</v>
      </c>
      <c r="B301" s="68" t="s">
        <v>480</v>
      </c>
      <c r="C301" s="69" t="s">
        <v>1691</v>
      </c>
      <c r="D301" s="70">
        <v>3</v>
      </c>
      <c r="E301" s="71"/>
      <c r="F301" s="72">
        <v>70</v>
      </c>
      <c r="G301" s="69"/>
      <c r="H301" s="73"/>
      <c r="I301" s="74"/>
      <c r="J301" s="74"/>
      <c r="K301" s="35" t="s">
        <v>65</v>
      </c>
      <c r="L301" s="81">
        <v>301</v>
      </c>
      <c r="M301" s="81"/>
      <c r="N301" s="76"/>
      <c r="O301" s="83" t="s">
        <v>520</v>
      </c>
      <c r="P301" s="83">
        <v>1</v>
      </c>
      <c r="Q301" s="83" t="s">
        <v>521</v>
      </c>
      <c r="R301" s="83" t="s">
        <v>737</v>
      </c>
      <c r="S301" s="83">
        <v>99260</v>
      </c>
      <c r="T301" s="82" t="str">
        <f>REPLACE(INDEX(GroupVertices[Group],MATCH(Edges[[#This Row],[Vertex 1]],GroupVertices[Vertex],0)),1,1,"")</f>
        <v>3</v>
      </c>
      <c r="U301" s="82" t="str">
        <f>REPLACE(INDEX(GroupVertices[Group],MATCH(Edges[[#This Row],[Vertex 2]],GroupVertices[Vertex],0)),1,1,"")</f>
        <v>3</v>
      </c>
      <c r="V301" s="49">
        <v>0</v>
      </c>
      <c r="W301" s="50">
        <v>0</v>
      </c>
      <c r="X301" s="49">
        <v>0</v>
      </c>
      <c r="Y301" s="50">
        <v>0</v>
      </c>
      <c r="Z301" s="49">
        <v>0</v>
      </c>
      <c r="AA301" s="50">
        <v>0</v>
      </c>
      <c r="AB301" s="49">
        <v>11</v>
      </c>
      <c r="AC301" s="50">
        <v>100</v>
      </c>
      <c r="AD301" s="49">
        <v>11</v>
      </c>
    </row>
    <row r="302" spans="1:30" ht="15">
      <c r="A302" s="68" t="s">
        <v>483</v>
      </c>
      <c r="B302" s="68" t="s">
        <v>482</v>
      </c>
      <c r="C302" s="69" t="s">
        <v>1691</v>
      </c>
      <c r="D302" s="70">
        <v>3</v>
      </c>
      <c r="E302" s="71"/>
      <c r="F302" s="72">
        <v>70</v>
      </c>
      <c r="G302" s="69"/>
      <c r="H302" s="73"/>
      <c r="I302" s="74"/>
      <c r="J302" s="74"/>
      <c r="K302" s="35" t="s">
        <v>65</v>
      </c>
      <c r="L302" s="81">
        <v>302</v>
      </c>
      <c r="M302" s="81"/>
      <c r="N302" s="76"/>
      <c r="O302" s="83" t="s">
        <v>520</v>
      </c>
      <c r="P302" s="83">
        <v>1</v>
      </c>
      <c r="Q302" s="83" t="s">
        <v>521</v>
      </c>
      <c r="R302" s="83" t="s">
        <v>738</v>
      </c>
      <c r="S302" s="83">
        <v>99506</v>
      </c>
      <c r="T302" s="82" t="str">
        <f>REPLACE(INDEX(GroupVertices[Group],MATCH(Edges[[#This Row],[Vertex 1]],GroupVertices[Vertex],0)),1,1,"")</f>
        <v>3</v>
      </c>
      <c r="U302" s="82" t="str">
        <f>REPLACE(INDEX(GroupVertices[Group],MATCH(Edges[[#This Row],[Vertex 2]],GroupVertices[Vertex],0)),1,1,"")</f>
        <v>3</v>
      </c>
      <c r="V302" s="49">
        <v>0</v>
      </c>
      <c r="W302" s="50">
        <v>0</v>
      </c>
      <c r="X302" s="49">
        <v>0</v>
      </c>
      <c r="Y302" s="50">
        <v>0</v>
      </c>
      <c r="Z302" s="49">
        <v>0</v>
      </c>
      <c r="AA302" s="50">
        <v>0</v>
      </c>
      <c r="AB302" s="49">
        <v>17</v>
      </c>
      <c r="AC302" s="50">
        <v>100</v>
      </c>
      <c r="AD302" s="49">
        <v>17</v>
      </c>
    </row>
    <row r="303" spans="1:30" ht="15">
      <c r="A303" s="68" t="s">
        <v>484</v>
      </c>
      <c r="B303" s="68" t="s">
        <v>483</v>
      </c>
      <c r="C303" s="69" t="s">
        <v>1691</v>
      </c>
      <c r="D303" s="70">
        <v>3</v>
      </c>
      <c r="E303" s="71"/>
      <c r="F303" s="72">
        <v>70</v>
      </c>
      <c r="G303" s="69"/>
      <c r="H303" s="73"/>
      <c r="I303" s="74"/>
      <c r="J303" s="74"/>
      <c r="K303" s="35" t="s">
        <v>65</v>
      </c>
      <c r="L303" s="81">
        <v>303</v>
      </c>
      <c r="M303" s="81"/>
      <c r="N303" s="76"/>
      <c r="O303" s="83" t="s">
        <v>520</v>
      </c>
      <c r="P303" s="83">
        <v>1</v>
      </c>
      <c r="Q303" s="83" t="s">
        <v>521</v>
      </c>
      <c r="R303" s="83" t="s">
        <v>739</v>
      </c>
      <c r="S303" s="83">
        <v>99447</v>
      </c>
      <c r="T303" s="82" t="str">
        <f>REPLACE(INDEX(GroupVertices[Group],MATCH(Edges[[#This Row],[Vertex 1]],GroupVertices[Vertex],0)),1,1,"")</f>
        <v>3</v>
      </c>
      <c r="U303" s="82" t="str">
        <f>REPLACE(INDEX(GroupVertices[Group],MATCH(Edges[[#This Row],[Vertex 2]],GroupVertices[Vertex],0)),1,1,"")</f>
        <v>3</v>
      </c>
      <c r="V303" s="49">
        <v>0</v>
      </c>
      <c r="W303" s="50">
        <v>0</v>
      </c>
      <c r="X303" s="49">
        <v>0</v>
      </c>
      <c r="Y303" s="50">
        <v>0</v>
      </c>
      <c r="Z303" s="49">
        <v>0</v>
      </c>
      <c r="AA303" s="50">
        <v>0</v>
      </c>
      <c r="AB303" s="49">
        <v>5</v>
      </c>
      <c r="AC303" s="50">
        <v>100</v>
      </c>
      <c r="AD303" s="49">
        <v>5</v>
      </c>
    </row>
    <row r="304" spans="1:30" ht="15">
      <c r="A304" s="68" t="s">
        <v>485</v>
      </c>
      <c r="B304" s="68" t="s">
        <v>484</v>
      </c>
      <c r="C304" s="69" t="s">
        <v>1691</v>
      </c>
      <c r="D304" s="70">
        <v>3</v>
      </c>
      <c r="E304" s="71"/>
      <c r="F304" s="72">
        <v>70</v>
      </c>
      <c r="G304" s="69"/>
      <c r="H304" s="73"/>
      <c r="I304" s="74"/>
      <c r="J304" s="74"/>
      <c r="K304" s="35" t="s">
        <v>65</v>
      </c>
      <c r="L304" s="81">
        <v>304</v>
      </c>
      <c r="M304" s="81"/>
      <c r="N304" s="76"/>
      <c r="O304" s="83" t="s">
        <v>520</v>
      </c>
      <c r="P304" s="83">
        <v>1</v>
      </c>
      <c r="Q304" s="83" t="s">
        <v>521</v>
      </c>
      <c r="R304" s="83" t="s">
        <v>740</v>
      </c>
      <c r="S304" s="83">
        <v>99506</v>
      </c>
      <c r="T304" s="82" t="str">
        <f>REPLACE(INDEX(GroupVertices[Group],MATCH(Edges[[#This Row],[Vertex 1]],GroupVertices[Vertex],0)),1,1,"")</f>
        <v>3</v>
      </c>
      <c r="U304" s="82" t="str">
        <f>REPLACE(INDEX(GroupVertices[Group],MATCH(Edges[[#This Row],[Vertex 2]],GroupVertices[Vertex],0)),1,1,"")</f>
        <v>3</v>
      </c>
      <c r="V304" s="49">
        <v>0</v>
      </c>
      <c r="W304" s="50">
        <v>0</v>
      </c>
      <c r="X304" s="49">
        <v>1</v>
      </c>
      <c r="Y304" s="50">
        <v>8.333333333333334</v>
      </c>
      <c r="Z304" s="49">
        <v>0</v>
      </c>
      <c r="AA304" s="50">
        <v>0</v>
      </c>
      <c r="AB304" s="49">
        <v>11</v>
      </c>
      <c r="AC304" s="50">
        <v>91.66666666666667</v>
      </c>
      <c r="AD304" s="49">
        <v>12</v>
      </c>
    </row>
    <row r="305" spans="1:30" ht="15">
      <c r="A305" s="68" t="s">
        <v>486</v>
      </c>
      <c r="B305" s="68" t="s">
        <v>485</v>
      </c>
      <c r="C305" s="69" t="s">
        <v>1691</v>
      </c>
      <c r="D305" s="70">
        <v>3</v>
      </c>
      <c r="E305" s="71"/>
      <c r="F305" s="72">
        <v>70</v>
      </c>
      <c r="G305" s="69"/>
      <c r="H305" s="73"/>
      <c r="I305" s="74"/>
      <c r="J305" s="74"/>
      <c r="K305" s="35" t="s">
        <v>65</v>
      </c>
      <c r="L305" s="81">
        <v>305</v>
      </c>
      <c r="M305" s="81"/>
      <c r="N305" s="76"/>
      <c r="O305" s="83" t="s">
        <v>520</v>
      </c>
      <c r="P305" s="83">
        <v>1</v>
      </c>
      <c r="Q305" s="83" t="s">
        <v>521</v>
      </c>
      <c r="R305" s="83" t="s">
        <v>741</v>
      </c>
      <c r="S305" s="83">
        <v>99746</v>
      </c>
      <c r="T305" s="82" t="str">
        <f>REPLACE(INDEX(GroupVertices[Group],MATCH(Edges[[#This Row],[Vertex 1]],GroupVertices[Vertex],0)),1,1,"")</f>
        <v>3</v>
      </c>
      <c r="U305" s="82" t="str">
        <f>REPLACE(INDEX(GroupVertices[Group],MATCH(Edges[[#This Row],[Vertex 2]],GroupVertices[Vertex],0)),1,1,"")</f>
        <v>3</v>
      </c>
      <c r="V305" s="49">
        <v>0</v>
      </c>
      <c r="W305" s="50">
        <v>0</v>
      </c>
      <c r="X305" s="49">
        <v>0</v>
      </c>
      <c r="Y305" s="50">
        <v>0</v>
      </c>
      <c r="Z305" s="49">
        <v>0</v>
      </c>
      <c r="AA305" s="50">
        <v>0</v>
      </c>
      <c r="AB305" s="49">
        <v>13</v>
      </c>
      <c r="AC305" s="50">
        <v>100</v>
      </c>
      <c r="AD305" s="49">
        <v>13</v>
      </c>
    </row>
    <row r="306" spans="1:30" ht="15">
      <c r="A306" s="68" t="s">
        <v>487</v>
      </c>
      <c r="B306" s="68" t="s">
        <v>486</v>
      </c>
      <c r="C306" s="69" t="s">
        <v>1691</v>
      </c>
      <c r="D306" s="70">
        <v>3</v>
      </c>
      <c r="E306" s="71"/>
      <c r="F306" s="72">
        <v>70</v>
      </c>
      <c r="G306" s="69"/>
      <c r="H306" s="73"/>
      <c r="I306" s="74"/>
      <c r="J306" s="74"/>
      <c r="K306" s="35" t="s">
        <v>65</v>
      </c>
      <c r="L306" s="81">
        <v>306</v>
      </c>
      <c r="M306" s="81"/>
      <c r="N306" s="76"/>
      <c r="O306" s="83" t="s">
        <v>520</v>
      </c>
      <c r="P306" s="83">
        <v>1</v>
      </c>
      <c r="Q306" s="83" t="s">
        <v>521</v>
      </c>
      <c r="R306" s="83" t="s">
        <v>742</v>
      </c>
      <c r="S306" s="83">
        <v>99986</v>
      </c>
      <c r="T306" s="82" t="str">
        <f>REPLACE(INDEX(GroupVertices[Group],MATCH(Edges[[#This Row],[Vertex 1]],GroupVertices[Vertex],0)),1,1,"")</f>
        <v>3</v>
      </c>
      <c r="U306" s="82" t="str">
        <f>REPLACE(INDEX(GroupVertices[Group],MATCH(Edges[[#This Row],[Vertex 2]],GroupVertices[Vertex],0)),1,1,"")</f>
        <v>3</v>
      </c>
      <c r="V306" s="49">
        <v>0</v>
      </c>
      <c r="W306" s="50">
        <v>0</v>
      </c>
      <c r="X306" s="49">
        <v>0</v>
      </c>
      <c r="Y306" s="50">
        <v>0</v>
      </c>
      <c r="Z306" s="49">
        <v>0</v>
      </c>
      <c r="AA306" s="50">
        <v>0</v>
      </c>
      <c r="AB306" s="49">
        <v>17</v>
      </c>
      <c r="AC306" s="50">
        <v>100</v>
      </c>
      <c r="AD306" s="49">
        <v>17</v>
      </c>
    </row>
    <row r="307" spans="1:30" ht="15">
      <c r="A307" s="68" t="s">
        <v>488</v>
      </c>
      <c r="B307" s="68" t="s">
        <v>487</v>
      </c>
      <c r="C307" s="69" t="s">
        <v>1691</v>
      </c>
      <c r="D307" s="70">
        <v>3</v>
      </c>
      <c r="E307" s="71"/>
      <c r="F307" s="72">
        <v>70</v>
      </c>
      <c r="G307" s="69"/>
      <c r="H307" s="73"/>
      <c r="I307" s="74"/>
      <c r="J307" s="74"/>
      <c r="K307" s="35" t="s">
        <v>65</v>
      </c>
      <c r="L307" s="81">
        <v>307</v>
      </c>
      <c r="M307" s="81"/>
      <c r="N307" s="76"/>
      <c r="O307" s="83" t="s">
        <v>520</v>
      </c>
      <c r="P307" s="83">
        <v>1</v>
      </c>
      <c r="Q307" s="83" t="s">
        <v>521</v>
      </c>
      <c r="R307" s="83" t="s">
        <v>742</v>
      </c>
      <c r="S307" s="83">
        <v>100016</v>
      </c>
      <c r="T307" s="82" t="str">
        <f>REPLACE(INDEX(GroupVertices[Group],MATCH(Edges[[#This Row],[Vertex 1]],GroupVertices[Vertex],0)),1,1,"")</f>
        <v>3</v>
      </c>
      <c r="U307" s="82" t="str">
        <f>REPLACE(INDEX(GroupVertices[Group],MATCH(Edges[[#This Row],[Vertex 2]],GroupVertices[Vertex],0)),1,1,"")</f>
        <v>3</v>
      </c>
      <c r="V307" s="49">
        <v>0</v>
      </c>
      <c r="W307" s="50">
        <v>0</v>
      </c>
      <c r="X307" s="49">
        <v>0</v>
      </c>
      <c r="Y307" s="50">
        <v>0</v>
      </c>
      <c r="Z307" s="49">
        <v>0</v>
      </c>
      <c r="AA307" s="50">
        <v>0</v>
      </c>
      <c r="AB307" s="49">
        <v>17</v>
      </c>
      <c r="AC307" s="50">
        <v>100</v>
      </c>
      <c r="AD307" s="49">
        <v>17</v>
      </c>
    </row>
    <row r="308" spans="1:30" ht="15">
      <c r="A308" s="68" t="s">
        <v>489</v>
      </c>
      <c r="B308" s="68" t="s">
        <v>488</v>
      </c>
      <c r="C308" s="69" t="s">
        <v>1691</v>
      </c>
      <c r="D308" s="70">
        <v>3</v>
      </c>
      <c r="E308" s="71"/>
      <c r="F308" s="72">
        <v>70</v>
      </c>
      <c r="G308" s="69"/>
      <c r="H308" s="73"/>
      <c r="I308" s="74"/>
      <c r="J308" s="74"/>
      <c r="K308" s="35" t="s">
        <v>65</v>
      </c>
      <c r="L308" s="81">
        <v>308</v>
      </c>
      <c r="M308" s="81"/>
      <c r="N308" s="76"/>
      <c r="O308" s="83" t="s">
        <v>520</v>
      </c>
      <c r="P308" s="83">
        <v>1</v>
      </c>
      <c r="Q308" s="83" t="s">
        <v>521</v>
      </c>
      <c r="R308" s="83" t="s">
        <v>743</v>
      </c>
      <c r="S308" s="83">
        <v>100272</v>
      </c>
      <c r="T308" s="82" t="str">
        <f>REPLACE(INDEX(GroupVertices[Group],MATCH(Edges[[#This Row],[Vertex 1]],GroupVertices[Vertex],0)),1,1,"")</f>
        <v>3</v>
      </c>
      <c r="U308" s="82" t="str">
        <f>REPLACE(INDEX(GroupVertices[Group],MATCH(Edges[[#This Row],[Vertex 2]],GroupVertices[Vertex],0)),1,1,"")</f>
        <v>3</v>
      </c>
      <c r="V308" s="49">
        <v>0</v>
      </c>
      <c r="W308" s="50">
        <v>0</v>
      </c>
      <c r="X308" s="49">
        <v>0</v>
      </c>
      <c r="Y308" s="50">
        <v>0</v>
      </c>
      <c r="Z308" s="49">
        <v>0</v>
      </c>
      <c r="AA308" s="50">
        <v>0</v>
      </c>
      <c r="AB308" s="49">
        <v>14</v>
      </c>
      <c r="AC308" s="50">
        <v>100</v>
      </c>
      <c r="AD308" s="49">
        <v>14</v>
      </c>
    </row>
    <row r="309" spans="1:30" ht="15">
      <c r="A309" s="68" t="s">
        <v>489</v>
      </c>
      <c r="B309" s="68" t="s">
        <v>489</v>
      </c>
      <c r="C309" s="69" t="s">
        <v>1691</v>
      </c>
      <c r="D309" s="70">
        <v>3</v>
      </c>
      <c r="E309" s="71"/>
      <c r="F309" s="72">
        <v>70</v>
      </c>
      <c r="G309" s="69"/>
      <c r="H309" s="73"/>
      <c r="I309" s="74"/>
      <c r="J309" s="74"/>
      <c r="K309" s="35" t="s">
        <v>65</v>
      </c>
      <c r="L309" s="81">
        <v>309</v>
      </c>
      <c r="M309" s="81"/>
      <c r="N309" s="76"/>
      <c r="O309" s="83" t="s">
        <v>520</v>
      </c>
      <c r="P309" s="83">
        <v>1</v>
      </c>
      <c r="Q309" s="83" t="s">
        <v>521</v>
      </c>
      <c r="R309" s="83" t="s">
        <v>743</v>
      </c>
      <c r="S309" s="83">
        <v>100017</v>
      </c>
      <c r="T309" s="82" t="str">
        <f>REPLACE(INDEX(GroupVertices[Group],MATCH(Edges[[#This Row],[Vertex 1]],GroupVertices[Vertex],0)),1,1,"")</f>
        <v>3</v>
      </c>
      <c r="U309" s="82" t="str">
        <f>REPLACE(INDEX(GroupVertices[Group],MATCH(Edges[[#This Row],[Vertex 2]],GroupVertices[Vertex],0)),1,1,"")</f>
        <v>3</v>
      </c>
      <c r="V309" s="49">
        <v>0</v>
      </c>
      <c r="W309" s="50">
        <v>0</v>
      </c>
      <c r="X309" s="49">
        <v>0</v>
      </c>
      <c r="Y309" s="50">
        <v>0</v>
      </c>
      <c r="Z309" s="49">
        <v>0</v>
      </c>
      <c r="AA309" s="50">
        <v>0</v>
      </c>
      <c r="AB309" s="49">
        <v>14</v>
      </c>
      <c r="AC309" s="50">
        <v>100</v>
      </c>
      <c r="AD309" s="49">
        <v>14</v>
      </c>
    </row>
    <row r="310" spans="1:30" ht="15">
      <c r="A310" s="68" t="s">
        <v>490</v>
      </c>
      <c r="B310" s="68" t="s">
        <v>489</v>
      </c>
      <c r="C310" s="69" t="s">
        <v>1691</v>
      </c>
      <c r="D310" s="70">
        <v>3</v>
      </c>
      <c r="E310" s="71"/>
      <c r="F310" s="72">
        <v>70</v>
      </c>
      <c r="G310" s="69"/>
      <c r="H310" s="73"/>
      <c r="I310" s="74"/>
      <c r="J310" s="74"/>
      <c r="K310" s="35" t="s">
        <v>65</v>
      </c>
      <c r="L310" s="81">
        <v>310</v>
      </c>
      <c r="M310" s="81"/>
      <c r="N310" s="76"/>
      <c r="O310" s="83" t="s">
        <v>520</v>
      </c>
      <c r="P310" s="83">
        <v>1</v>
      </c>
      <c r="Q310" s="83" t="s">
        <v>521</v>
      </c>
      <c r="R310" s="83" t="s">
        <v>744</v>
      </c>
      <c r="S310" s="83">
        <v>100626</v>
      </c>
      <c r="T310" s="82" t="str">
        <f>REPLACE(INDEX(GroupVertices[Group],MATCH(Edges[[#This Row],[Vertex 1]],GroupVertices[Vertex],0)),1,1,"")</f>
        <v>3</v>
      </c>
      <c r="U310" s="82" t="str">
        <f>REPLACE(INDEX(GroupVertices[Group],MATCH(Edges[[#This Row],[Vertex 2]],GroupVertices[Vertex],0)),1,1,"")</f>
        <v>3</v>
      </c>
      <c r="V310" s="49">
        <v>0</v>
      </c>
      <c r="W310" s="50">
        <v>0</v>
      </c>
      <c r="X310" s="49">
        <v>0</v>
      </c>
      <c r="Y310" s="50">
        <v>0</v>
      </c>
      <c r="Z310" s="49">
        <v>0</v>
      </c>
      <c r="AA310" s="50">
        <v>0</v>
      </c>
      <c r="AB310" s="49">
        <v>32</v>
      </c>
      <c r="AC310" s="50">
        <v>100</v>
      </c>
      <c r="AD310" s="49">
        <v>32</v>
      </c>
    </row>
    <row r="311" spans="1:30" ht="15">
      <c r="A311" s="68" t="s">
        <v>491</v>
      </c>
      <c r="B311" s="68" t="s">
        <v>490</v>
      </c>
      <c r="C311" s="69" t="s">
        <v>1691</v>
      </c>
      <c r="D311" s="70">
        <v>3</v>
      </c>
      <c r="E311" s="71"/>
      <c r="F311" s="72">
        <v>70</v>
      </c>
      <c r="G311" s="69"/>
      <c r="H311" s="73"/>
      <c r="I311" s="74"/>
      <c r="J311" s="74"/>
      <c r="K311" s="35" t="s">
        <v>65</v>
      </c>
      <c r="L311" s="81">
        <v>311</v>
      </c>
      <c r="M311" s="81"/>
      <c r="N311" s="76"/>
      <c r="O311" s="83" t="s">
        <v>520</v>
      </c>
      <c r="P311" s="83">
        <v>1</v>
      </c>
      <c r="Q311" s="83" t="s">
        <v>521</v>
      </c>
      <c r="R311" s="83" t="s">
        <v>745</v>
      </c>
      <c r="S311" s="83">
        <v>100865</v>
      </c>
      <c r="T311" s="82" t="str">
        <f>REPLACE(INDEX(GroupVertices[Group],MATCH(Edges[[#This Row],[Vertex 1]],GroupVertices[Vertex],0)),1,1,"")</f>
        <v>3</v>
      </c>
      <c r="U311" s="82" t="str">
        <f>REPLACE(INDEX(GroupVertices[Group],MATCH(Edges[[#This Row],[Vertex 2]],GroupVertices[Vertex],0)),1,1,"")</f>
        <v>3</v>
      </c>
      <c r="V311" s="49">
        <v>0</v>
      </c>
      <c r="W311" s="50">
        <v>0</v>
      </c>
      <c r="X311" s="49">
        <v>0</v>
      </c>
      <c r="Y311" s="50">
        <v>0</v>
      </c>
      <c r="Z311" s="49">
        <v>0</v>
      </c>
      <c r="AA311" s="50">
        <v>0</v>
      </c>
      <c r="AB311" s="49">
        <v>14</v>
      </c>
      <c r="AC311" s="50">
        <v>100</v>
      </c>
      <c r="AD311" s="49">
        <v>14</v>
      </c>
    </row>
    <row r="312" spans="1:30" ht="15">
      <c r="A312" s="68" t="s">
        <v>492</v>
      </c>
      <c r="B312" s="68" t="s">
        <v>491</v>
      </c>
      <c r="C312" s="69" t="s">
        <v>1691</v>
      </c>
      <c r="D312" s="70">
        <v>3</v>
      </c>
      <c r="E312" s="71"/>
      <c r="F312" s="72">
        <v>70</v>
      </c>
      <c r="G312" s="69"/>
      <c r="H312" s="73"/>
      <c r="I312" s="74"/>
      <c r="J312" s="74"/>
      <c r="K312" s="35" t="s">
        <v>65</v>
      </c>
      <c r="L312" s="81">
        <v>312</v>
      </c>
      <c r="M312" s="81"/>
      <c r="N312" s="76"/>
      <c r="O312" s="83" t="s">
        <v>520</v>
      </c>
      <c r="P312" s="83">
        <v>1</v>
      </c>
      <c r="Q312" s="83" t="s">
        <v>521</v>
      </c>
      <c r="R312" s="83" t="s">
        <v>745</v>
      </c>
      <c r="S312" s="83">
        <v>100897</v>
      </c>
      <c r="T312" s="82" t="str">
        <f>REPLACE(INDEX(GroupVertices[Group],MATCH(Edges[[#This Row],[Vertex 1]],GroupVertices[Vertex],0)),1,1,"")</f>
        <v>3</v>
      </c>
      <c r="U312" s="82" t="str">
        <f>REPLACE(INDEX(GroupVertices[Group],MATCH(Edges[[#This Row],[Vertex 2]],GroupVertices[Vertex],0)),1,1,"")</f>
        <v>3</v>
      </c>
      <c r="V312" s="49">
        <v>0</v>
      </c>
      <c r="W312" s="50">
        <v>0</v>
      </c>
      <c r="X312" s="49">
        <v>0</v>
      </c>
      <c r="Y312" s="50">
        <v>0</v>
      </c>
      <c r="Z312" s="49">
        <v>0</v>
      </c>
      <c r="AA312" s="50">
        <v>0</v>
      </c>
      <c r="AB312" s="49">
        <v>14</v>
      </c>
      <c r="AC312" s="50">
        <v>100</v>
      </c>
      <c r="AD312" s="49">
        <v>14</v>
      </c>
    </row>
    <row r="313" spans="1:30" ht="15">
      <c r="A313" s="68" t="s">
        <v>493</v>
      </c>
      <c r="B313" s="68" t="s">
        <v>492</v>
      </c>
      <c r="C313" s="69" t="s">
        <v>1691</v>
      </c>
      <c r="D313" s="70">
        <v>3</v>
      </c>
      <c r="E313" s="71"/>
      <c r="F313" s="72">
        <v>70</v>
      </c>
      <c r="G313" s="69"/>
      <c r="H313" s="73"/>
      <c r="I313" s="74"/>
      <c r="J313" s="74"/>
      <c r="K313" s="35" t="s">
        <v>65</v>
      </c>
      <c r="L313" s="81">
        <v>313</v>
      </c>
      <c r="M313" s="81"/>
      <c r="N313" s="76"/>
      <c r="O313" s="83" t="s">
        <v>520</v>
      </c>
      <c r="P313" s="83">
        <v>1</v>
      </c>
      <c r="Q313" s="83" t="s">
        <v>521</v>
      </c>
      <c r="R313" s="83" t="s">
        <v>745</v>
      </c>
      <c r="S313" s="83">
        <v>100865</v>
      </c>
      <c r="T313" s="82" t="str">
        <f>REPLACE(INDEX(GroupVertices[Group],MATCH(Edges[[#This Row],[Vertex 1]],GroupVertices[Vertex],0)),1,1,"")</f>
        <v>3</v>
      </c>
      <c r="U313" s="82" t="str">
        <f>REPLACE(INDEX(GroupVertices[Group],MATCH(Edges[[#This Row],[Vertex 2]],GroupVertices[Vertex],0)),1,1,"")</f>
        <v>3</v>
      </c>
      <c r="V313" s="49">
        <v>0</v>
      </c>
      <c r="W313" s="50">
        <v>0</v>
      </c>
      <c r="X313" s="49">
        <v>0</v>
      </c>
      <c r="Y313" s="50">
        <v>0</v>
      </c>
      <c r="Z313" s="49">
        <v>0</v>
      </c>
      <c r="AA313" s="50">
        <v>0</v>
      </c>
      <c r="AB313" s="49">
        <v>14</v>
      </c>
      <c r="AC313" s="50">
        <v>100</v>
      </c>
      <c r="AD313" s="49">
        <v>14</v>
      </c>
    </row>
    <row r="314" spans="1:30" ht="15">
      <c r="A314" s="68" t="s">
        <v>491</v>
      </c>
      <c r="B314" s="68" t="s">
        <v>493</v>
      </c>
      <c r="C314" s="69" t="s">
        <v>1691</v>
      </c>
      <c r="D314" s="70">
        <v>3</v>
      </c>
      <c r="E314" s="71"/>
      <c r="F314" s="72">
        <v>70</v>
      </c>
      <c r="G314" s="69"/>
      <c r="H314" s="73"/>
      <c r="I314" s="74"/>
      <c r="J314" s="74"/>
      <c r="K314" s="35" t="s">
        <v>65</v>
      </c>
      <c r="L314" s="81">
        <v>314</v>
      </c>
      <c r="M314" s="81"/>
      <c r="N314" s="76"/>
      <c r="O314" s="83" t="s">
        <v>520</v>
      </c>
      <c r="P314" s="83">
        <v>1</v>
      </c>
      <c r="Q314" s="83" t="s">
        <v>521</v>
      </c>
      <c r="R314" s="83" t="s">
        <v>745</v>
      </c>
      <c r="S314" s="83">
        <v>100627</v>
      </c>
      <c r="T314" s="82" t="str">
        <f>REPLACE(INDEX(GroupVertices[Group],MATCH(Edges[[#This Row],[Vertex 1]],GroupVertices[Vertex],0)),1,1,"")</f>
        <v>3</v>
      </c>
      <c r="U314" s="82" t="str">
        <f>REPLACE(INDEX(GroupVertices[Group],MATCH(Edges[[#This Row],[Vertex 2]],GroupVertices[Vertex],0)),1,1,"")</f>
        <v>3</v>
      </c>
      <c r="V314" s="49">
        <v>0</v>
      </c>
      <c r="W314" s="50">
        <v>0</v>
      </c>
      <c r="X314" s="49">
        <v>0</v>
      </c>
      <c r="Y314" s="50">
        <v>0</v>
      </c>
      <c r="Z314" s="49">
        <v>0</v>
      </c>
      <c r="AA314" s="50">
        <v>0</v>
      </c>
      <c r="AB314" s="49">
        <v>14</v>
      </c>
      <c r="AC314" s="50">
        <v>100</v>
      </c>
      <c r="AD314" s="49">
        <v>14</v>
      </c>
    </row>
    <row r="315" spans="1:30" ht="15">
      <c r="A315" s="68" t="s">
        <v>494</v>
      </c>
      <c r="B315" s="68" t="s">
        <v>491</v>
      </c>
      <c r="C315" s="69" t="s">
        <v>1691</v>
      </c>
      <c r="D315" s="70">
        <v>3</v>
      </c>
      <c r="E315" s="71"/>
      <c r="F315" s="72">
        <v>70</v>
      </c>
      <c r="G315" s="69"/>
      <c r="H315" s="73"/>
      <c r="I315" s="74"/>
      <c r="J315" s="74"/>
      <c r="K315" s="35" t="s">
        <v>65</v>
      </c>
      <c r="L315" s="81">
        <v>315</v>
      </c>
      <c r="M315" s="81"/>
      <c r="N315" s="76"/>
      <c r="O315" s="83" t="s">
        <v>520</v>
      </c>
      <c r="P315" s="83">
        <v>1</v>
      </c>
      <c r="Q315" s="83" t="s">
        <v>521</v>
      </c>
      <c r="R315" s="83" t="s">
        <v>746</v>
      </c>
      <c r="S315" s="83">
        <v>100863</v>
      </c>
      <c r="T315" s="82" t="str">
        <f>REPLACE(INDEX(GroupVertices[Group],MATCH(Edges[[#This Row],[Vertex 1]],GroupVertices[Vertex],0)),1,1,"")</f>
        <v>3</v>
      </c>
      <c r="U315" s="82" t="str">
        <f>REPLACE(INDEX(GroupVertices[Group],MATCH(Edges[[#This Row],[Vertex 2]],GroupVertices[Vertex],0)),1,1,"")</f>
        <v>3</v>
      </c>
      <c r="V315" s="49">
        <v>0</v>
      </c>
      <c r="W315" s="50">
        <v>0</v>
      </c>
      <c r="X315" s="49">
        <v>0</v>
      </c>
      <c r="Y315" s="50">
        <v>0</v>
      </c>
      <c r="Z315" s="49">
        <v>0</v>
      </c>
      <c r="AA315" s="50">
        <v>0</v>
      </c>
      <c r="AB315" s="49">
        <v>13</v>
      </c>
      <c r="AC315" s="50">
        <v>100</v>
      </c>
      <c r="AD315" s="49">
        <v>13</v>
      </c>
    </row>
    <row r="316" spans="1:30" ht="15">
      <c r="A316" s="68" t="s">
        <v>495</v>
      </c>
      <c r="B316" s="68" t="s">
        <v>494</v>
      </c>
      <c r="C316" s="69" t="s">
        <v>1691</v>
      </c>
      <c r="D316" s="70">
        <v>3</v>
      </c>
      <c r="E316" s="71"/>
      <c r="F316" s="72">
        <v>70</v>
      </c>
      <c r="G316" s="69"/>
      <c r="H316" s="73"/>
      <c r="I316" s="74"/>
      <c r="J316" s="74"/>
      <c r="K316" s="35" t="s">
        <v>66</v>
      </c>
      <c r="L316" s="81">
        <v>316</v>
      </c>
      <c r="M316" s="81"/>
      <c r="N316" s="76"/>
      <c r="O316" s="83" t="s">
        <v>520</v>
      </c>
      <c r="P316" s="83">
        <v>1</v>
      </c>
      <c r="Q316" s="83" t="s">
        <v>521</v>
      </c>
      <c r="R316" s="83" t="s">
        <v>747</v>
      </c>
      <c r="S316" s="83">
        <v>101399</v>
      </c>
      <c r="T316" s="82" t="str">
        <f>REPLACE(INDEX(GroupVertices[Group],MATCH(Edges[[#This Row],[Vertex 1]],GroupVertices[Vertex],0)),1,1,"")</f>
        <v>3</v>
      </c>
      <c r="U316" s="82" t="str">
        <f>REPLACE(INDEX(GroupVertices[Group],MATCH(Edges[[#This Row],[Vertex 2]],GroupVertices[Vertex],0)),1,1,"")</f>
        <v>3</v>
      </c>
      <c r="V316" s="49">
        <v>0</v>
      </c>
      <c r="W316" s="50">
        <v>0</v>
      </c>
      <c r="X316" s="49">
        <v>0</v>
      </c>
      <c r="Y316" s="50">
        <v>0</v>
      </c>
      <c r="Z316" s="49">
        <v>0</v>
      </c>
      <c r="AA316" s="50">
        <v>0</v>
      </c>
      <c r="AB316" s="49">
        <v>10</v>
      </c>
      <c r="AC316" s="50">
        <v>100</v>
      </c>
      <c r="AD316" s="49">
        <v>10</v>
      </c>
    </row>
    <row r="317" spans="1:30" ht="15">
      <c r="A317" s="68" t="s">
        <v>328</v>
      </c>
      <c r="B317" s="68" t="s">
        <v>495</v>
      </c>
      <c r="C317" s="69" t="s">
        <v>1691</v>
      </c>
      <c r="D317" s="70">
        <v>3</v>
      </c>
      <c r="E317" s="71"/>
      <c r="F317" s="72">
        <v>70</v>
      </c>
      <c r="G317" s="69"/>
      <c r="H317" s="73"/>
      <c r="I317" s="74"/>
      <c r="J317" s="74"/>
      <c r="K317" s="35" t="s">
        <v>65</v>
      </c>
      <c r="L317" s="81">
        <v>317</v>
      </c>
      <c r="M317" s="81"/>
      <c r="N317" s="76"/>
      <c r="O317" s="83" t="s">
        <v>520</v>
      </c>
      <c r="P317" s="83">
        <v>1</v>
      </c>
      <c r="Q317" s="83" t="s">
        <v>521</v>
      </c>
      <c r="R317" s="83" t="s">
        <v>748</v>
      </c>
      <c r="S317" s="83">
        <v>101711</v>
      </c>
      <c r="T317" s="82" t="str">
        <f>REPLACE(INDEX(GroupVertices[Group],MATCH(Edges[[#This Row],[Vertex 1]],GroupVertices[Vertex],0)),1,1,"")</f>
        <v>1</v>
      </c>
      <c r="U317" s="82" t="str">
        <f>REPLACE(INDEX(GroupVertices[Group],MATCH(Edges[[#This Row],[Vertex 2]],GroupVertices[Vertex],0)),1,1,"")</f>
        <v>3</v>
      </c>
      <c r="V317" s="49">
        <v>0</v>
      </c>
      <c r="W317" s="50">
        <v>0</v>
      </c>
      <c r="X317" s="49">
        <v>0</v>
      </c>
      <c r="Y317" s="50">
        <v>0</v>
      </c>
      <c r="Z317" s="49">
        <v>0</v>
      </c>
      <c r="AA317" s="50">
        <v>0</v>
      </c>
      <c r="AB317" s="49">
        <v>16</v>
      </c>
      <c r="AC317" s="50">
        <v>100</v>
      </c>
      <c r="AD317" s="49">
        <v>16</v>
      </c>
    </row>
    <row r="318" spans="1:30" ht="15">
      <c r="A318" s="68" t="s">
        <v>495</v>
      </c>
      <c r="B318" s="68" t="s">
        <v>498</v>
      </c>
      <c r="C318" s="69" t="s">
        <v>1691</v>
      </c>
      <c r="D318" s="70">
        <v>3</v>
      </c>
      <c r="E318" s="71"/>
      <c r="F318" s="72">
        <v>70</v>
      </c>
      <c r="G318" s="69"/>
      <c r="H318" s="73"/>
      <c r="I318" s="74"/>
      <c r="J318" s="74"/>
      <c r="K318" s="35" t="s">
        <v>65</v>
      </c>
      <c r="L318" s="81">
        <v>318</v>
      </c>
      <c r="M318" s="81"/>
      <c r="N318" s="76"/>
      <c r="O318" s="83" t="s">
        <v>520</v>
      </c>
      <c r="P318" s="83">
        <v>1</v>
      </c>
      <c r="Q318" s="83" t="s">
        <v>521</v>
      </c>
      <c r="R318" s="83" t="s">
        <v>749</v>
      </c>
      <c r="S318" s="83">
        <v>102726</v>
      </c>
      <c r="T318" s="82" t="str">
        <f>REPLACE(INDEX(GroupVertices[Group],MATCH(Edges[[#This Row],[Vertex 1]],GroupVertices[Vertex],0)),1,1,"")</f>
        <v>3</v>
      </c>
      <c r="U318" s="82" t="str">
        <f>REPLACE(INDEX(GroupVertices[Group],MATCH(Edges[[#This Row],[Vertex 2]],GroupVertices[Vertex],0)),1,1,"")</f>
        <v>3</v>
      </c>
      <c r="V318" s="49">
        <v>0</v>
      </c>
      <c r="W318" s="50">
        <v>0</v>
      </c>
      <c r="X318" s="49">
        <v>0</v>
      </c>
      <c r="Y318" s="50">
        <v>0</v>
      </c>
      <c r="Z318" s="49">
        <v>0</v>
      </c>
      <c r="AA318" s="50">
        <v>0</v>
      </c>
      <c r="AB318" s="49">
        <v>8</v>
      </c>
      <c r="AC318" s="50">
        <v>100</v>
      </c>
      <c r="AD318" s="49">
        <v>8</v>
      </c>
    </row>
    <row r="319" spans="1:30" ht="15">
      <c r="A319" s="68" t="s">
        <v>494</v>
      </c>
      <c r="B319" s="68" t="s">
        <v>495</v>
      </c>
      <c r="C319" s="69" t="s">
        <v>1691</v>
      </c>
      <c r="D319" s="70">
        <v>3</v>
      </c>
      <c r="E319" s="71"/>
      <c r="F319" s="72">
        <v>70</v>
      </c>
      <c r="G319" s="69"/>
      <c r="H319" s="73"/>
      <c r="I319" s="74"/>
      <c r="J319" s="74"/>
      <c r="K319" s="35" t="s">
        <v>66</v>
      </c>
      <c r="L319" s="81">
        <v>319</v>
      </c>
      <c r="M319" s="81"/>
      <c r="N319" s="76"/>
      <c r="O319" s="83" t="s">
        <v>520</v>
      </c>
      <c r="P319" s="83">
        <v>1</v>
      </c>
      <c r="Q319" s="83" t="s">
        <v>521</v>
      </c>
      <c r="R319" s="83" t="s">
        <v>746</v>
      </c>
      <c r="S319" s="83">
        <v>102491</v>
      </c>
      <c r="T319" s="82" t="str">
        <f>REPLACE(INDEX(GroupVertices[Group],MATCH(Edges[[#This Row],[Vertex 1]],GroupVertices[Vertex],0)),1,1,"")</f>
        <v>3</v>
      </c>
      <c r="U319" s="82" t="str">
        <f>REPLACE(INDEX(GroupVertices[Group],MATCH(Edges[[#This Row],[Vertex 2]],GroupVertices[Vertex],0)),1,1,"")</f>
        <v>3</v>
      </c>
      <c r="V319" s="49">
        <v>0</v>
      </c>
      <c r="W319" s="50">
        <v>0</v>
      </c>
      <c r="X319" s="49">
        <v>0</v>
      </c>
      <c r="Y319" s="50">
        <v>0</v>
      </c>
      <c r="Z319" s="49">
        <v>0</v>
      </c>
      <c r="AA319" s="50">
        <v>0</v>
      </c>
      <c r="AB319" s="49">
        <v>13</v>
      </c>
      <c r="AC319" s="50">
        <v>100</v>
      </c>
      <c r="AD319" s="49">
        <v>13</v>
      </c>
    </row>
    <row r="320" spans="1:30" ht="15">
      <c r="A320" s="68" t="s">
        <v>496</v>
      </c>
      <c r="B320" s="68" t="s">
        <v>494</v>
      </c>
      <c r="C320" s="69" t="s">
        <v>1691</v>
      </c>
      <c r="D320" s="70">
        <v>3</v>
      </c>
      <c r="E320" s="71"/>
      <c r="F320" s="72">
        <v>70</v>
      </c>
      <c r="G320" s="69"/>
      <c r="H320" s="73"/>
      <c r="I320" s="74"/>
      <c r="J320" s="74"/>
      <c r="K320" s="35" t="s">
        <v>65</v>
      </c>
      <c r="L320" s="81">
        <v>320</v>
      </c>
      <c r="M320" s="81"/>
      <c r="N320" s="76"/>
      <c r="O320" s="83" t="s">
        <v>520</v>
      </c>
      <c r="P320" s="83">
        <v>1</v>
      </c>
      <c r="Q320" s="83" t="s">
        <v>521</v>
      </c>
      <c r="R320" s="83" t="s">
        <v>750</v>
      </c>
      <c r="S320" s="83">
        <v>102740</v>
      </c>
      <c r="T320" s="82" t="str">
        <f>REPLACE(INDEX(GroupVertices[Group],MATCH(Edges[[#This Row],[Vertex 1]],GroupVertices[Vertex],0)),1,1,"")</f>
        <v>3</v>
      </c>
      <c r="U320" s="82" t="str">
        <f>REPLACE(INDEX(GroupVertices[Group],MATCH(Edges[[#This Row],[Vertex 2]],GroupVertices[Vertex],0)),1,1,"")</f>
        <v>3</v>
      </c>
      <c r="V320" s="49">
        <v>0</v>
      </c>
      <c r="W320" s="50">
        <v>0</v>
      </c>
      <c r="X320" s="49">
        <v>1</v>
      </c>
      <c r="Y320" s="50">
        <v>6.25</v>
      </c>
      <c r="Z320" s="49">
        <v>0</v>
      </c>
      <c r="AA320" s="50">
        <v>0</v>
      </c>
      <c r="AB320" s="49">
        <v>15</v>
      </c>
      <c r="AC320" s="50">
        <v>93.75</v>
      </c>
      <c r="AD320" s="49">
        <v>16</v>
      </c>
    </row>
    <row r="321" spans="1:30" ht="15">
      <c r="A321" s="68" t="s">
        <v>496</v>
      </c>
      <c r="B321" s="68" t="s">
        <v>496</v>
      </c>
      <c r="C321" s="69" t="s">
        <v>1691</v>
      </c>
      <c r="D321" s="70">
        <v>3</v>
      </c>
      <c r="E321" s="71"/>
      <c r="F321" s="72">
        <v>70</v>
      </c>
      <c r="G321" s="69"/>
      <c r="H321" s="73"/>
      <c r="I321" s="74"/>
      <c r="J321" s="74"/>
      <c r="K321" s="35" t="s">
        <v>65</v>
      </c>
      <c r="L321" s="81">
        <v>321</v>
      </c>
      <c r="M321" s="81"/>
      <c r="N321" s="76"/>
      <c r="O321" s="83" t="s">
        <v>520</v>
      </c>
      <c r="P321" s="83">
        <v>1</v>
      </c>
      <c r="Q321" s="83" t="s">
        <v>521</v>
      </c>
      <c r="R321" s="83" t="s">
        <v>750</v>
      </c>
      <c r="S321" s="83">
        <v>102492</v>
      </c>
      <c r="T321" s="82" t="str">
        <f>REPLACE(INDEX(GroupVertices[Group],MATCH(Edges[[#This Row],[Vertex 1]],GroupVertices[Vertex],0)),1,1,"")</f>
        <v>3</v>
      </c>
      <c r="U321" s="82" t="str">
        <f>REPLACE(INDEX(GroupVertices[Group],MATCH(Edges[[#This Row],[Vertex 2]],GroupVertices[Vertex],0)),1,1,"")</f>
        <v>3</v>
      </c>
      <c r="V321" s="49">
        <v>0</v>
      </c>
      <c r="W321" s="50">
        <v>0</v>
      </c>
      <c r="X321" s="49">
        <v>1</v>
      </c>
      <c r="Y321" s="50">
        <v>6.25</v>
      </c>
      <c r="Z321" s="49">
        <v>0</v>
      </c>
      <c r="AA321" s="50">
        <v>0</v>
      </c>
      <c r="AB321" s="49">
        <v>15</v>
      </c>
      <c r="AC321" s="50">
        <v>93.75</v>
      </c>
      <c r="AD321" s="49">
        <v>16</v>
      </c>
    </row>
    <row r="322" spans="1:30" ht="15">
      <c r="A322" s="68" t="s">
        <v>497</v>
      </c>
      <c r="B322" s="68" t="s">
        <v>496</v>
      </c>
      <c r="C322" s="69" t="s">
        <v>1691</v>
      </c>
      <c r="D322" s="70">
        <v>3</v>
      </c>
      <c r="E322" s="71"/>
      <c r="F322" s="72">
        <v>70</v>
      </c>
      <c r="G322" s="69"/>
      <c r="H322" s="73"/>
      <c r="I322" s="74"/>
      <c r="J322" s="74"/>
      <c r="K322" s="35" t="s">
        <v>65</v>
      </c>
      <c r="L322" s="81">
        <v>322</v>
      </c>
      <c r="M322" s="81"/>
      <c r="N322" s="76"/>
      <c r="O322" s="83" t="s">
        <v>520</v>
      </c>
      <c r="P322" s="83">
        <v>1</v>
      </c>
      <c r="Q322" s="83" t="s">
        <v>521</v>
      </c>
      <c r="R322" s="83" t="s">
        <v>739</v>
      </c>
      <c r="S322" s="83">
        <v>102527</v>
      </c>
      <c r="T322" s="82" t="str">
        <f>REPLACE(INDEX(GroupVertices[Group],MATCH(Edges[[#This Row],[Vertex 1]],GroupVertices[Vertex],0)),1,1,"")</f>
        <v>3</v>
      </c>
      <c r="U322" s="82" t="str">
        <f>REPLACE(INDEX(GroupVertices[Group],MATCH(Edges[[#This Row],[Vertex 2]],GroupVertices[Vertex],0)),1,1,"")</f>
        <v>3</v>
      </c>
      <c r="V322" s="49">
        <v>0</v>
      </c>
      <c r="W322" s="50">
        <v>0</v>
      </c>
      <c r="X322" s="49">
        <v>0</v>
      </c>
      <c r="Y322" s="50">
        <v>0</v>
      </c>
      <c r="Z322" s="49">
        <v>0</v>
      </c>
      <c r="AA322" s="50">
        <v>0</v>
      </c>
      <c r="AB322" s="49">
        <v>5</v>
      </c>
      <c r="AC322" s="50">
        <v>100</v>
      </c>
      <c r="AD322" s="49">
        <v>5</v>
      </c>
    </row>
    <row r="323" spans="1:30" ht="15">
      <c r="A323" s="68" t="s">
        <v>497</v>
      </c>
      <c r="B323" s="68" t="s">
        <v>497</v>
      </c>
      <c r="C323" s="69" t="s">
        <v>1691</v>
      </c>
      <c r="D323" s="70">
        <v>3</v>
      </c>
      <c r="E323" s="71"/>
      <c r="F323" s="72">
        <v>70</v>
      </c>
      <c r="G323" s="69"/>
      <c r="H323" s="73"/>
      <c r="I323" s="74"/>
      <c r="J323" s="74"/>
      <c r="K323" s="35" t="s">
        <v>65</v>
      </c>
      <c r="L323" s="81">
        <v>323</v>
      </c>
      <c r="M323" s="81"/>
      <c r="N323" s="76"/>
      <c r="O323" s="83" t="s">
        <v>520</v>
      </c>
      <c r="P323" s="83">
        <v>1</v>
      </c>
      <c r="Q323" s="83" t="s">
        <v>521</v>
      </c>
      <c r="R323" s="83" t="s">
        <v>739</v>
      </c>
      <c r="S323" s="83">
        <v>102484</v>
      </c>
      <c r="T323" s="82" t="str">
        <f>REPLACE(INDEX(GroupVertices[Group],MATCH(Edges[[#This Row],[Vertex 1]],GroupVertices[Vertex],0)),1,1,"")</f>
        <v>3</v>
      </c>
      <c r="U323" s="82" t="str">
        <f>REPLACE(INDEX(GroupVertices[Group],MATCH(Edges[[#This Row],[Vertex 2]],GroupVertices[Vertex],0)),1,1,"")</f>
        <v>3</v>
      </c>
      <c r="V323" s="49">
        <v>0</v>
      </c>
      <c r="W323" s="50">
        <v>0</v>
      </c>
      <c r="X323" s="49">
        <v>0</v>
      </c>
      <c r="Y323" s="50">
        <v>0</v>
      </c>
      <c r="Z323" s="49">
        <v>0</v>
      </c>
      <c r="AA323" s="50">
        <v>0</v>
      </c>
      <c r="AB323" s="49">
        <v>5</v>
      </c>
      <c r="AC323" s="50">
        <v>100</v>
      </c>
      <c r="AD323" s="49">
        <v>5</v>
      </c>
    </row>
    <row r="324" spans="1:30" ht="15">
      <c r="A324" s="68" t="s">
        <v>498</v>
      </c>
      <c r="B324" s="68" t="s">
        <v>497</v>
      </c>
      <c r="C324" s="69" t="s">
        <v>1691</v>
      </c>
      <c r="D324" s="70">
        <v>3</v>
      </c>
      <c r="E324" s="71"/>
      <c r="F324" s="72">
        <v>70</v>
      </c>
      <c r="G324" s="69"/>
      <c r="H324" s="73"/>
      <c r="I324" s="74"/>
      <c r="J324" s="74"/>
      <c r="K324" s="35" t="s">
        <v>65</v>
      </c>
      <c r="L324" s="81">
        <v>324</v>
      </c>
      <c r="M324" s="81"/>
      <c r="N324" s="76"/>
      <c r="O324" s="83" t="s">
        <v>520</v>
      </c>
      <c r="P324" s="83">
        <v>1</v>
      </c>
      <c r="Q324" s="83" t="s">
        <v>521</v>
      </c>
      <c r="R324" s="83" t="s">
        <v>751</v>
      </c>
      <c r="S324" s="83">
        <v>102492</v>
      </c>
      <c r="T324" s="82" t="str">
        <f>REPLACE(INDEX(GroupVertices[Group],MATCH(Edges[[#This Row],[Vertex 1]],GroupVertices[Vertex],0)),1,1,"")</f>
        <v>3</v>
      </c>
      <c r="U324" s="82" t="str">
        <f>REPLACE(INDEX(GroupVertices[Group],MATCH(Edges[[#This Row],[Vertex 2]],GroupVertices[Vertex],0)),1,1,"")</f>
        <v>3</v>
      </c>
      <c r="V324" s="49">
        <v>0</v>
      </c>
      <c r="W324" s="50">
        <v>0</v>
      </c>
      <c r="X324" s="49">
        <v>0</v>
      </c>
      <c r="Y324" s="50">
        <v>0</v>
      </c>
      <c r="Z324" s="49">
        <v>0</v>
      </c>
      <c r="AA324" s="50">
        <v>0</v>
      </c>
      <c r="AB324" s="49">
        <v>1</v>
      </c>
      <c r="AC324" s="50">
        <v>100</v>
      </c>
      <c r="AD324" s="49">
        <v>1</v>
      </c>
    </row>
    <row r="325" spans="1:30" ht="15">
      <c r="A325" s="68" t="s">
        <v>498</v>
      </c>
      <c r="B325" s="68" t="s">
        <v>328</v>
      </c>
      <c r="C325" s="69" t="s">
        <v>1691</v>
      </c>
      <c r="D325" s="70">
        <v>3</v>
      </c>
      <c r="E325" s="71"/>
      <c r="F325" s="72">
        <v>70</v>
      </c>
      <c r="G325" s="69"/>
      <c r="H325" s="73"/>
      <c r="I325" s="74"/>
      <c r="J325" s="74"/>
      <c r="K325" s="35" t="s">
        <v>65</v>
      </c>
      <c r="L325" s="81">
        <v>325</v>
      </c>
      <c r="M325" s="81"/>
      <c r="N325" s="76"/>
      <c r="O325" s="83" t="s">
        <v>520</v>
      </c>
      <c r="P325" s="83">
        <v>1</v>
      </c>
      <c r="Q325" s="83" t="s">
        <v>521</v>
      </c>
      <c r="R325" s="83" t="s">
        <v>752</v>
      </c>
      <c r="S325" s="83">
        <v>102521</v>
      </c>
      <c r="T325" s="82" t="str">
        <f>REPLACE(INDEX(GroupVertices[Group],MATCH(Edges[[#This Row],[Vertex 1]],GroupVertices[Vertex],0)),1,1,"")</f>
        <v>3</v>
      </c>
      <c r="U325" s="82" t="str">
        <f>REPLACE(INDEX(GroupVertices[Group],MATCH(Edges[[#This Row],[Vertex 2]],GroupVertices[Vertex],0)),1,1,"")</f>
        <v>1</v>
      </c>
      <c r="V325" s="49">
        <v>0</v>
      </c>
      <c r="W325" s="50">
        <v>0</v>
      </c>
      <c r="X325" s="49">
        <v>0</v>
      </c>
      <c r="Y325" s="50">
        <v>0</v>
      </c>
      <c r="Z325" s="49">
        <v>0</v>
      </c>
      <c r="AA325" s="50">
        <v>0</v>
      </c>
      <c r="AB325" s="49">
        <v>17</v>
      </c>
      <c r="AC325" s="50">
        <v>100</v>
      </c>
      <c r="AD325" s="49">
        <v>17</v>
      </c>
    </row>
    <row r="326" spans="1:30" ht="15">
      <c r="A326" s="68" t="s">
        <v>498</v>
      </c>
      <c r="B326" s="68" t="s">
        <v>498</v>
      </c>
      <c r="C326" s="69" t="s">
        <v>1692</v>
      </c>
      <c r="D326" s="70">
        <v>10</v>
      </c>
      <c r="E326" s="71"/>
      <c r="F326" s="72">
        <v>40</v>
      </c>
      <c r="G326" s="69"/>
      <c r="H326" s="73"/>
      <c r="I326" s="74"/>
      <c r="J326" s="74"/>
      <c r="K326" s="35" t="s">
        <v>65</v>
      </c>
      <c r="L326" s="81">
        <v>326</v>
      </c>
      <c r="M326" s="81"/>
      <c r="N326" s="76"/>
      <c r="O326" s="83" t="s">
        <v>520</v>
      </c>
      <c r="P326" s="83">
        <v>3</v>
      </c>
      <c r="Q326" s="83" t="s">
        <v>521</v>
      </c>
      <c r="R326" s="83" t="s">
        <v>753</v>
      </c>
      <c r="S326" s="83">
        <v>102203</v>
      </c>
      <c r="T326" s="82" t="str">
        <f>REPLACE(INDEX(GroupVertices[Group],MATCH(Edges[[#This Row],[Vertex 1]],GroupVertices[Vertex],0)),1,1,"")</f>
        <v>3</v>
      </c>
      <c r="U326" s="82" t="str">
        <f>REPLACE(INDEX(GroupVertices[Group],MATCH(Edges[[#This Row],[Vertex 2]],GroupVertices[Vertex],0)),1,1,"")</f>
        <v>3</v>
      </c>
      <c r="V326" s="49">
        <v>1</v>
      </c>
      <c r="W326" s="50">
        <v>5.2631578947368425</v>
      </c>
      <c r="X326" s="49">
        <v>0</v>
      </c>
      <c r="Y326" s="50">
        <v>0</v>
      </c>
      <c r="Z326" s="49">
        <v>0</v>
      </c>
      <c r="AA326" s="50">
        <v>0</v>
      </c>
      <c r="AB326" s="49">
        <v>18</v>
      </c>
      <c r="AC326" s="50">
        <v>94.73684210526316</v>
      </c>
      <c r="AD326" s="49">
        <v>19</v>
      </c>
    </row>
    <row r="327" spans="1:30" ht="15">
      <c r="A327" s="68" t="s">
        <v>499</v>
      </c>
      <c r="B327" s="68" t="s">
        <v>498</v>
      </c>
      <c r="C327" s="69" t="s">
        <v>1691</v>
      </c>
      <c r="D327" s="70">
        <v>3</v>
      </c>
      <c r="E327" s="71"/>
      <c r="F327" s="72">
        <v>70</v>
      </c>
      <c r="G327" s="69"/>
      <c r="H327" s="73"/>
      <c r="I327" s="74"/>
      <c r="J327" s="74"/>
      <c r="K327" s="35" t="s">
        <v>65</v>
      </c>
      <c r="L327" s="81">
        <v>327</v>
      </c>
      <c r="M327" s="81"/>
      <c r="N327" s="76"/>
      <c r="O327" s="83" t="s">
        <v>520</v>
      </c>
      <c r="P327" s="83">
        <v>1</v>
      </c>
      <c r="Q327" s="83" t="s">
        <v>521</v>
      </c>
      <c r="R327" s="83" t="s">
        <v>754</v>
      </c>
      <c r="S327" s="83">
        <v>69122</v>
      </c>
      <c r="T327" s="82" t="str">
        <f>REPLACE(INDEX(GroupVertices[Group],MATCH(Edges[[#This Row],[Vertex 1]],GroupVertices[Vertex],0)),1,1,"")</f>
        <v>5</v>
      </c>
      <c r="U327" s="82" t="str">
        <f>REPLACE(INDEX(GroupVertices[Group],MATCH(Edges[[#This Row],[Vertex 2]],GroupVertices[Vertex],0)),1,1,"")</f>
        <v>3</v>
      </c>
      <c r="V327" s="49">
        <v>1</v>
      </c>
      <c r="W327" s="50">
        <v>1.0526315789473684</v>
      </c>
      <c r="X327" s="49">
        <v>1</v>
      </c>
      <c r="Y327" s="50">
        <v>1.0526315789473684</v>
      </c>
      <c r="Z327" s="49">
        <v>0</v>
      </c>
      <c r="AA327" s="50">
        <v>0</v>
      </c>
      <c r="AB327" s="49">
        <v>93</v>
      </c>
      <c r="AC327" s="50">
        <v>97.89473684210526</v>
      </c>
      <c r="AD327" s="49">
        <v>95</v>
      </c>
    </row>
    <row r="328" spans="1:30" ht="15">
      <c r="A328" s="68" t="s">
        <v>499</v>
      </c>
      <c r="B328" s="68" t="s">
        <v>500</v>
      </c>
      <c r="C328" s="69" t="s">
        <v>1691</v>
      </c>
      <c r="D328" s="70">
        <v>3</v>
      </c>
      <c r="E328" s="71"/>
      <c r="F328" s="72">
        <v>70</v>
      </c>
      <c r="G328" s="69"/>
      <c r="H328" s="73"/>
      <c r="I328" s="74"/>
      <c r="J328" s="74"/>
      <c r="K328" s="35" t="s">
        <v>66</v>
      </c>
      <c r="L328" s="81">
        <v>328</v>
      </c>
      <c r="M328" s="81"/>
      <c r="N328" s="76"/>
      <c r="O328" s="83" t="s">
        <v>520</v>
      </c>
      <c r="P328" s="83">
        <v>1</v>
      </c>
      <c r="Q328" s="83" t="s">
        <v>521</v>
      </c>
      <c r="R328" s="83" t="s">
        <v>755</v>
      </c>
      <c r="S328" s="83">
        <v>37852</v>
      </c>
      <c r="T328" s="82" t="str">
        <f>REPLACE(INDEX(GroupVertices[Group],MATCH(Edges[[#This Row],[Vertex 1]],GroupVertices[Vertex],0)),1,1,"")</f>
        <v>5</v>
      </c>
      <c r="U328" s="82" t="str">
        <f>REPLACE(INDEX(GroupVertices[Group],MATCH(Edges[[#This Row],[Vertex 2]],GroupVertices[Vertex],0)),1,1,"")</f>
        <v>5</v>
      </c>
      <c r="V328" s="49">
        <v>0</v>
      </c>
      <c r="W328" s="50">
        <v>0</v>
      </c>
      <c r="X328" s="49">
        <v>0</v>
      </c>
      <c r="Y328" s="50">
        <v>0</v>
      </c>
      <c r="Z328" s="49">
        <v>0</v>
      </c>
      <c r="AA328" s="50">
        <v>0</v>
      </c>
      <c r="AB328" s="49">
        <v>11</v>
      </c>
      <c r="AC328" s="50">
        <v>100</v>
      </c>
      <c r="AD328" s="49">
        <v>11</v>
      </c>
    </row>
    <row r="329" spans="1:30" ht="15">
      <c r="A329" s="68" t="s">
        <v>500</v>
      </c>
      <c r="B329" s="68" t="s">
        <v>499</v>
      </c>
      <c r="C329" s="69" t="s">
        <v>1692</v>
      </c>
      <c r="D329" s="70">
        <v>10</v>
      </c>
      <c r="E329" s="71"/>
      <c r="F329" s="72">
        <v>40</v>
      </c>
      <c r="G329" s="69"/>
      <c r="H329" s="73"/>
      <c r="I329" s="74"/>
      <c r="J329" s="74"/>
      <c r="K329" s="35" t="s">
        <v>66</v>
      </c>
      <c r="L329" s="81">
        <v>329</v>
      </c>
      <c r="M329" s="81"/>
      <c r="N329" s="76"/>
      <c r="O329" s="83" t="s">
        <v>520</v>
      </c>
      <c r="P329" s="83">
        <v>2</v>
      </c>
      <c r="Q329" s="83" t="s">
        <v>521</v>
      </c>
      <c r="R329" s="83" t="s">
        <v>756</v>
      </c>
      <c r="S329" s="83">
        <v>38143</v>
      </c>
      <c r="T329" s="82" t="str">
        <f>REPLACE(INDEX(GroupVertices[Group],MATCH(Edges[[#This Row],[Vertex 1]],GroupVertices[Vertex],0)),1,1,"")</f>
        <v>5</v>
      </c>
      <c r="U329" s="82" t="str">
        <f>REPLACE(INDEX(GroupVertices[Group],MATCH(Edges[[#This Row],[Vertex 2]],GroupVertices[Vertex],0)),1,1,"")</f>
        <v>5</v>
      </c>
      <c r="V329" s="49">
        <v>0</v>
      </c>
      <c r="W329" s="50">
        <v>0</v>
      </c>
      <c r="X329" s="49">
        <v>0</v>
      </c>
      <c r="Y329" s="50">
        <v>0</v>
      </c>
      <c r="Z329" s="49">
        <v>0</v>
      </c>
      <c r="AA329" s="50">
        <v>0</v>
      </c>
      <c r="AB329" s="49">
        <v>11</v>
      </c>
      <c r="AC329" s="50">
        <v>100</v>
      </c>
      <c r="AD329" s="49">
        <v>11</v>
      </c>
    </row>
    <row r="330" spans="1:30" ht="15">
      <c r="A330" s="68" t="s">
        <v>500</v>
      </c>
      <c r="B330" s="68" t="s">
        <v>500</v>
      </c>
      <c r="C330" s="69" t="s">
        <v>1692</v>
      </c>
      <c r="D330" s="70">
        <v>10</v>
      </c>
      <c r="E330" s="71"/>
      <c r="F330" s="72">
        <v>40</v>
      </c>
      <c r="G330" s="69"/>
      <c r="H330" s="73"/>
      <c r="I330" s="74"/>
      <c r="J330" s="74"/>
      <c r="K330" s="35" t="s">
        <v>65</v>
      </c>
      <c r="L330" s="81">
        <v>330</v>
      </c>
      <c r="M330" s="81"/>
      <c r="N330" s="76"/>
      <c r="O330" s="83" t="s">
        <v>520</v>
      </c>
      <c r="P330" s="83">
        <v>7</v>
      </c>
      <c r="Q330" s="83" t="s">
        <v>521</v>
      </c>
      <c r="R330" s="83" t="s">
        <v>757</v>
      </c>
      <c r="S330" s="83">
        <v>37442</v>
      </c>
      <c r="T330" s="82" t="str">
        <f>REPLACE(INDEX(GroupVertices[Group],MATCH(Edges[[#This Row],[Vertex 1]],GroupVertices[Vertex],0)),1,1,"")</f>
        <v>5</v>
      </c>
      <c r="U330" s="82" t="str">
        <f>REPLACE(INDEX(GroupVertices[Group],MATCH(Edges[[#This Row],[Vertex 2]],GroupVertices[Vertex],0)),1,1,"")</f>
        <v>5</v>
      </c>
      <c r="V330" s="49">
        <v>0</v>
      </c>
      <c r="W330" s="50">
        <v>0</v>
      </c>
      <c r="X330" s="49">
        <v>0</v>
      </c>
      <c r="Y330" s="50">
        <v>0</v>
      </c>
      <c r="Z330" s="49">
        <v>0</v>
      </c>
      <c r="AA330" s="50">
        <v>0</v>
      </c>
      <c r="AB330" s="49">
        <v>34</v>
      </c>
      <c r="AC330" s="50">
        <v>100</v>
      </c>
      <c r="AD330" s="49">
        <v>34</v>
      </c>
    </row>
    <row r="331" spans="1:30" ht="15">
      <c r="A331" s="68" t="s">
        <v>501</v>
      </c>
      <c r="B331" s="68" t="s">
        <v>500</v>
      </c>
      <c r="C331" s="69" t="s">
        <v>1691</v>
      </c>
      <c r="D331" s="70">
        <v>3</v>
      </c>
      <c r="E331" s="71"/>
      <c r="F331" s="72">
        <v>70</v>
      </c>
      <c r="G331" s="69"/>
      <c r="H331" s="73"/>
      <c r="I331" s="74"/>
      <c r="J331" s="74"/>
      <c r="K331" s="35" t="s">
        <v>65</v>
      </c>
      <c r="L331" s="81">
        <v>331</v>
      </c>
      <c r="M331" s="81"/>
      <c r="N331" s="76"/>
      <c r="O331" s="83" t="s">
        <v>520</v>
      </c>
      <c r="P331" s="83">
        <v>1</v>
      </c>
      <c r="Q331" s="83" t="s">
        <v>521</v>
      </c>
      <c r="R331" s="83" t="s">
        <v>758</v>
      </c>
      <c r="S331" s="83">
        <v>37637</v>
      </c>
      <c r="T331" s="82" t="str">
        <f>REPLACE(INDEX(GroupVertices[Group],MATCH(Edges[[#This Row],[Vertex 1]],GroupVertices[Vertex],0)),1,1,"")</f>
        <v>5</v>
      </c>
      <c r="U331" s="82" t="str">
        <f>REPLACE(INDEX(GroupVertices[Group],MATCH(Edges[[#This Row],[Vertex 2]],GroupVertices[Vertex],0)),1,1,"")</f>
        <v>5</v>
      </c>
      <c r="V331" s="49">
        <v>0</v>
      </c>
      <c r="W331" s="50">
        <v>0</v>
      </c>
      <c r="X331" s="49">
        <v>0</v>
      </c>
      <c r="Y331" s="50">
        <v>0</v>
      </c>
      <c r="Z331" s="49">
        <v>0</v>
      </c>
      <c r="AA331" s="50">
        <v>0</v>
      </c>
      <c r="AB331" s="49">
        <v>5</v>
      </c>
      <c r="AC331" s="50">
        <v>100</v>
      </c>
      <c r="AD331" s="49">
        <v>5</v>
      </c>
    </row>
    <row r="332" spans="1:30" ht="15">
      <c r="A332" s="68" t="s">
        <v>502</v>
      </c>
      <c r="B332" s="68" t="s">
        <v>501</v>
      </c>
      <c r="C332" s="69" t="s">
        <v>1691</v>
      </c>
      <c r="D332" s="70">
        <v>3</v>
      </c>
      <c r="E332" s="71"/>
      <c r="F332" s="72">
        <v>70</v>
      </c>
      <c r="G332" s="69"/>
      <c r="H332" s="73"/>
      <c r="I332" s="74"/>
      <c r="J332" s="74"/>
      <c r="K332" s="35" t="s">
        <v>65</v>
      </c>
      <c r="L332" s="81">
        <v>332</v>
      </c>
      <c r="M332" s="81"/>
      <c r="N332" s="76"/>
      <c r="O332" s="83" t="s">
        <v>520</v>
      </c>
      <c r="P332" s="83">
        <v>1</v>
      </c>
      <c r="Q332" s="83" t="s">
        <v>521</v>
      </c>
      <c r="R332" s="83" t="s">
        <v>759</v>
      </c>
      <c r="S332" s="83">
        <v>37647</v>
      </c>
      <c r="T332" s="82" t="str">
        <f>REPLACE(INDEX(GroupVertices[Group],MATCH(Edges[[#This Row],[Vertex 1]],GroupVertices[Vertex],0)),1,1,"")</f>
        <v>5</v>
      </c>
      <c r="U332" s="82" t="str">
        <f>REPLACE(INDEX(GroupVertices[Group],MATCH(Edges[[#This Row],[Vertex 2]],GroupVertices[Vertex],0)),1,1,"")</f>
        <v>5</v>
      </c>
      <c r="V332" s="49">
        <v>1</v>
      </c>
      <c r="W332" s="50">
        <v>7.142857142857143</v>
      </c>
      <c r="X332" s="49">
        <v>0</v>
      </c>
      <c r="Y332" s="50">
        <v>0</v>
      </c>
      <c r="Z332" s="49">
        <v>0</v>
      </c>
      <c r="AA332" s="50">
        <v>0</v>
      </c>
      <c r="AB332" s="49">
        <v>13</v>
      </c>
      <c r="AC332" s="50">
        <v>92.85714285714286</v>
      </c>
      <c r="AD332" s="49">
        <v>14</v>
      </c>
    </row>
    <row r="333" spans="1:30" ht="15">
      <c r="A333" s="68" t="s">
        <v>503</v>
      </c>
      <c r="B333" s="68" t="s">
        <v>502</v>
      </c>
      <c r="C333" s="69" t="s">
        <v>1691</v>
      </c>
      <c r="D333" s="70">
        <v>3</v>
      </c>
      <c r="E333" s="71"/>
      <c r="F333" s="72">
        <v>70</v>
      </c>
      <c r="G333" s="69"/>
      <c r="H333" s="73"/>
      <c r="I333" s="74"/>
      <c r="J333" s="74"/>
      <c r="K333" s="35" t="s">
        <v>65</v>
      </c>
      <c r="L333" s="81">
        <v>333</v>
      </c>
      <c r="M333" s="81"/>
      <c r="N333" s="76"/>
      <c r="O333" s="83" t="s">
        <v>520</v>
      </c>
      <c r="P333" s="83">
        <v>1</v>
      </c>
      <c r="Q333" s="83" t="s">
        <v>521</v>
      </c>
      <c r="R333" s="83" t="s">
        <v>760</v>
      </c>
      <c r="S333" s="83">
        <v>37851</v>
      </c>
      <c r="T333" s="82" t="str">
        <f>REPLACE(INDEX(GroupVertices[Group],MATCH(Edges[[#This Row],[Vertex 1]],GroupVertices[Vertex],0)),1,1,"")</f>
        <v>5</v>
      </c>
      <c r="U333" s="82" t="str">
        <f>REPLACE(INDEX(GroupVertices[Group],MATCH(Edges[[#This Row],[Vertex 2]],GroupVertices[Vertex],0)),1,1,"")</f>
        <v>5</v>
      </c>
      <c r="V333" s="49">
        <v>0</v>
      </c>
      <c r="W333" s="50">
        <v>0</v>
      </c>
      <c r="X333" s="49">
        <v>0</v>
      </c>
      <c r="Y333" s="50">
        <v>0</v>
      </c>
      <c r="Z333" s="49">
        <v>0</v>
      </c>
      <c r="AA333" s="50">
        <v>0</v>
      </c>
      <c r="AB333" s="49">
        <v>3</v>
      </c>
      <c r="AC333" s="50">
        <v>100</v>
      </c>
      <c r="AD333" s="49">
        <v>3</v>
      </c>
    </row>
    <row r="334" spans="1:30" ht="15">
      <c r="A334" s="68" t="s">
        <v>504</v>
      </c>
      <c r="B334" s="68" t="s">
        <v>503</v>
      </c>
      <c r="C334" s="69" t="s">
        <v>1691</v>
      </c>
      <c r="D334" s="70">
        <v>3</v>
      </c>
      <c r="E334" s="71"/>
      <c r="F334" s="72">
        <v>70</v>
      </c>
      <c r="G334" s="69"/>
      <c r="H334" s="73"/>
      <c r="I334" s="74"/>
      <c r="J334" s="74"/>
      <c r="K334" s="35" t="s">
        <v>65</v>
      </c>
      <c r="L334" s="81">
        <v>334</v>
      </c>
      <c r="M334" s="81"/>
      <c r="N334" s="76"/>
      <c r="O334" s="83" t="s">
        <v>520</v>
      </c>
      <c r="P334" s="83">
        <v>1</v>
      </c>
      <c r="Q334" s="83" t="s">
        <v>521</v>
      </c>
      <c r="R334" s="83" t="s">
        <v>761</v>
      </c>
      <c r="S334" s="83">
        <v>38051</v>
      </c>
      <c r="T334" s="82" t="str">
        <f>REPLACE(INDEX(GroupVertices[Group],MATCH(Edges[[#This Row],[Vertex 1]],GroupVertices[Vertex],0)),1,1,"")</f>
        <v>5</v>
      </c>
      <c r="U334" s="82" t="str">
        <f>REPLACE(INDEX(GroupVertices[Group],MATCH(Edges[[#This Row],[Vertex 2]],GroupVertices[Vertex],0)),1,1,"")</f>
        <v>5</v>
      </c>
      <c r="V334" s="49">
        <v>0</v>
      </c>
      <c r="W334" s="50">
        <v>0</v>
      </c>
      <c r="X334" s="49">
        <v>0</v>
      </c>
      <c r="Y334" s="50">
        <v>0</v>
      </c>
      <c r="Z334" s="49">
        <v>0</v>
      </c>
      <c r="AA334" s="50">
        <v>0</v>
      </c>
      <c r="AB334" s="49">
        <v>8</v>
      </c>
      <c r="AC334" s="50">
        <v>100</v>
      </c>
      <c r="AD334" s="49">
        <v>8</v>
      </c>
    </row>
    <row r="335" spans="1:30" ht="15">
      <c r="A335" s="68" t="s">
        <v>328</v>
      </c>
      <c r="B335" s="68" t="s">
        <v>504</v>
      </c>
      <c r="C335" s="69" t="s">
        <v>1691</v>
      </c>
      <c r="D335" s="70">
        <v>3</v>
      </c>
      <c r="E335" s="71"/>
      <c r="F335" s="72">
        <v>70</v>
      </c>
      <c r="G335" s="69"/>
      <c r="H335" s="73"/>
      <c r="I335" s="74"/>
      <c r="J335" s="74"/>
      <c r="K335" s="35" t="s">
        <v>65</v>
      </c>
      <c r="L335" s="81">
        <v>335</v>
      </c>
      <c r="M335" s="81"/>
      <c r="N335" s="76"/>
      <c r="O335" s="83" t="s">
        <v>520</v>
      </c>
      <c r="P335" s="83">
        <v>1</v>
      </c>
      <c r="Q335" s="83" t="s">
        <v>521</v>
      </c>
      <c r="R335" s="83" t="s">
        <v>762</v>
      </c>
      <c r="S335" s="83">
        <v>38340</v>
      </c>
      <c r="T335" s="82" t="str">
        <f>REPLACE(INDEX(GroupVertices[Group],MATCH(Edges[[#This Row],[Vertex 1]],GroupVertices[Vertex],0)),1,1,"")</f>
        <v>1</v>
      </c>
      <c r="U335" s="82" t="str">
        <f>REPLACE(INDEX(GroupVertices[Group],MATCH(Edges[[#This Row],[Vertex 2]],GroupVertices[Vertex],0)),1,1,"")</f>
        <v>5</v>
      </c>
      <c r="V335" s="49">
        <v>0</v>
      </c>
      <c r="W335" s="50">
        <v>0</v>
      </c>
      <c r="X335" s="49">
        <v>0</v>
      </c>
      <c r="Y335" s="50">
        <v>0</v>
      </c>
      <c r="Z335" s="49">
        <v>0</v>
      </c>
      <c r="AA335" s="50">
        <v>0</v>
      </c>
      <c r="AB335" s="49">
        <v>21</v>
      </c>
      <c r="AC335" s="50">
        <v>100</v>
      </c>
      <c r="AD335" s="49">
        <v>21</v>
      </c>
    </row>
    <row r="336" spans="1:30" ht="15">
      <c r="A336" s="68" t="s">
        <v>505</v>
      </c>
      <c r="B336" s="68" t="s">
        <v>328</v>
      </c>
      <c r="C336" s="69" t="s">
        <v>1691</v>
      </c>
      <c r="D336" s="70">
        <v>3</v>
      </c>
      <c r="E336" s="71"/>
      <c r="F336" s="72">
        <v>70</v>
      </c>
      <c r="G336" s="69"/>
      <c r="H336" s="73"/>
      <c r="I336" s="74"/>
      <c r="J336" s="74"/>
      <c r="K336" s="35" t="s">
        <v>65</v>
      </c>
      <c r="L336" s="81">
        <v>336</v>
      </c>
      <c r="M336" s="81"/>
      <c r="N336" s="76"/>
      <c r="O336" s="83" t="s">
        <v>520</v>
      </c>
      <c r="P336" s="83">
        <v>1</v>
      </c>
      <c r="Q336" s="83" t="s">
        <v>521</v>
      </c>
      <c r="R336" s="83" t="s">
        <v>763</v>
      </c>
      <c r="S336" s="83">
        <v>36836</v>
      </c>
      <c r="T336" s="82" t="str">
        <f>REPLACE(INDEX(GroupVertices[Group],MATCH(Edges[[#This Row],[Vertex 1]],GroupVertices[Vertex],0)),1,1,"")</f>
        <v>5</v>
      </c>
      <c r="U336" s="82" t="str">
        <f>REPLACE(INDEX(GroupVertices[Group],MATCH(Edges[[#This Row],[Vertex 2]],GroupVertices[Vertex],0)),1,1,"")</f>
        <v>1</v>
      </c>
      <c r="V336" s="49">
        <v>0</v>
      </c>
      <c r="W336" s="50">
        <v>0</v>
      </c>
      <c r="X336" s="49">
        <v>0</v>
      </c>
      <c r="Y336" s="50">
        <v>0</v>
      </c>
      <c r="Z336" s="49">
        <v>0</v>
      </c>
      <c r="AA336" s="50">
        <v>0</v>
      </c>
      <c r="AB336" s="49">
        <v>4</v>
      </c>
      <c r="AC336" s="50">
        <v>100</v>
      </c>
      <c r="AD336" s="49">
        <v>4</v>
      </c>
    </row>
    <row r="337" spans="1:30" ht="15">
      <c r="A337" s="68" t="s">
        <v>499</v>
      </c>
      <c r="B337" s="68" t="s">
        <v>328</v>
      </c>
      <c r="C337" s="69" t="s">
        <v>1691</v>
      </c>
      <c r="D337" s="70">
        <v>3</v>
      </c>
      <c r="E337" s="71"/>
      <c r="F337" s="72">
        <v>70</v>
      </c>
      <c r="G337" s="69"/>
      <c r="H337" s="73"/>
      <c r="I337" s="74"/>
      <c r="J337" s="74"/>
      <c r="K337" s="35" t="s">
        <v>65</v>
      </c>
      <c r="L337" s="81">
        <v>337</v>
      </c>
      <c r="M337" s="81"/>
      <c r="N337" s="76"/>
      <c r="O337" s="83" t="s">
        <v>520</v>
      </c>
      <c r="P337" s="83">
        <v>1</v>
      </c>
      <c r="Q337" s="83" t="s">
        <v>521</v>
      </c>
      <c r="R337" s="83" t="s">
        <v>764</v>
      </c>
      <c r="S337" s="83">
        <v>29615</v>
      </c>
      <c r="T337" s="82" t="str">
        <f>REPLACE(INDEX(GroupVertices[Group],MATCH(Edges[[#This Row],[Vertex 1]],GroupVertices[Vertex],0)),1,1,"")</f>
        <v>5</v>
      </c>
      <c r="U337" s="82" t="str">
        <f>REPLACE(INDEX(GroupVertices[Group],MATCH(Edges[[#This Row],[Vertex 2]],GroupVertices[Vertex],0)),1,1,"")</f>
        <v>1</v>
      </c>
      <c r="V337" s="49">
        <v>0</v>
      </c>
      <c r="W337" s="50">
        <v>0</v>
      </c>
      <c r="X337" s="49">
        <v>0</v>
      </c>
      <c r="Y337" s="50">
        <v>0</v>
      </c>
      <c r="Z337" s="49">
        <v>0</v>
      </c>
      <c r="AA337" s="50">
        <v>0</v>
      </c>
      <c r="AB337" s="49">
        <v>11</v>
      </c>
      <c r="AC337" s="50">
        <v>100</v>
      </c>
      <c r="AD337" s="49">
        <v>11</v>
      </c>
    </row>
    <row r="338" spans="1:30" ht="15">
      <c r="A338" s="68" t="s">
        <v>506</v>
      </c>
      <c r="B338" s="68" t="s">
        <v>505</v>
      </c>
      <c r="C338" s="69" t="s">
        <v>1691</v>
      </c>
      <c r="D338" s="70">
        <v>3</v>
      </c>
      <c r="E338" s="71"/>
      <c r="F338" s="72">
        <v>70</v>
      </c>
      <c r="G338" s="69"/>
      <c r="H338" s="73"/>
      <c r="I338" s="74"/>
      <c r="J338" s="74"/>
      <c r="K338" s="35" t="s">
        <v>65</v>
      </c>
      <c r="L338" s="81">
        <v>338</v>
      </c>
      <c r="M338" s="81"/>
      <c r="N338" s="76"/>
      <c r="O338" s="83" t="s">
        <v>520</v>
      </c>
      <c r="P338" s="83">
        <v>1</v>
      </c>
      <c r="Q338" s="83" t="s">
        <v>521</v>
      </c>
      <c r="R338" s="83" t="s">
        <v>765</v>
      </c>
      <c r="S338" s="83">
        <v>58308</v>
      </c>
      <c r="T338" s="82" t="str">
        <f>REPLACE(INDEX(GroupVertices[Group],MATCH(Edges[[#This Row],[Vertex 1]],GroupVertices[Vertex],0)),1,1,"")</f>
        <v>5</v>
      </c>
      <c r="U338" s="82" t="str">
        <f>REPLACE(INDEX(GroupVertices[Group],MATCH(Edges[[#This Row],[Vertex 2]],GroupVertices[Vertex],0)),1,1,"")</f>
        <v>5</v>
      </c>
      <c r="V338" s="49">
        <v>0</v>
      </c>
      <c r="W338" s="50">
        <v>0</v>
      </c>
      <c r="X338" s="49">
        <v>0</v>
      </c>
      <c r="Y338" s="50">
        <v>0</v>
      </c>
      <c r="Z338" s="49">
        <v>0</v>
      </c>
      <c r="AA338" s="50">
        <v>0</v>
      </c>
      <c r="AB338" s="49">
        <v>16</v>
      </c>
      <c r="AC338" s="50">
        <v>100</v>
      </c>
      <c r="AD338" s="49">
        <v>16</v>
      </c>
    </row>
    <row r="339" spans="1:30" ht="15">
      <c r="A339" s="68" t="s">
        <v>507</v>
      </c>
      <c r="B339" s="68" t="s">
        <v>506</v>
      </c>
      <c r="C339" s="69" t="s">
        <v>1691</v>
      </c>
      <c r="D339" s="70">
        <v>3</v>
      </c>
      <c r="E339" s="71"/>
      <c r="F339" s="72">
        <v>70</v>
      </c>
      <c r="G339" s="69"/>
      <c r="H339" s="73"/>
      <c r="I339" s="74"/>
      <c r="J339" s="74"/>
      <c r="K339" s="35" t="s">
        <v>65</v>
      </c>
      <c r="L339" s="81">
        <v>339</v>
      </c>
      <c r="M339" s="81"/>
      <c r="N339" s="76"/>
      <c r="O339" s="83" t="s">
        <v>520</v>
      </c>
      <c r="P339" s="83">
        <v>1</v>
      </c>
      <c r="Q339" s="83" t="s">
        <v>521</v>
      </c>
      <c r="R339" s="83" t="s">
        <v>766</v>
      </c>
      <c r="S339" s="83">
        <v>30413</v>
      </c>
      <c r="T339" s="82" t="str">
        <f>REPLACE(INDEX(GroupVertices[Group],MATCH(Edges[[#This Row],[Vertex 1]],GroupVertices[Vertex],0)),1,1,"")</f>
        <v>5</v>
      </c>
      <c r="U339" s="82" t="str">
        <f>REPLACE(INDEX(GroupVertices[Group],MATCH(Edges[[#This Row],[Vertex 2]],GroupVertices[Vertex],0)),1,1,"")</f>
        <v>5</v>
      </c>
      <c r="V339" s="49">
        <v>0</v>
      </c>
      <c r="W339" s="50">
        <v>0</v>
      </c>
      <c r="X339" s="49">
        <v>0</v>
      </c>
      <c r="Y339" s="50">
        <v>0</v>
      </c>
      <c r="Z339" s="49">
        <v>0</v>
      </c>
      <c r="AA339" s="50">
        <v>0</v>
      </c>
      <c r="AB339" s="49">
        <v>37</v>
      </c>
      <c r="AC339" s="50">
        <v>100</v>
      </c>
      <c r="AD339" s="49">
        <v>37</v>
      </c>
    </row>
    <row r="340" spans="1:30" ht="15">
      <c r="A340" s="68" t="s">
        <v>508</v>
      </c>
      <c r="B340" s="68" t="s">
        <v>507</v>
      </c>
      <c r="C340" s="69" t="s">
        <v>1691</v>
      </c>
      <c r="D340" s="70">
        <v>3</v>
      </c>
      <c r="E340" s="71"/>
      <c r="F340" s="72">
        <v>70</v>
      </c>
      <c r="G340" s="69"/>
      <c r="H340" s="73"/>
      <c r="I340" s="74"/>
      <c r="J340" s="74"/>
      <c r="K340" s="35" t="s">
        <v>65</v>
      </c>
      <c r="L340" s="81">
        <v>340</v>
      </c>
      <c r="M340" s="81"/>
      <c r="N340" s="76"/>
      <c r="O340" s="83" t="s">
        <v>520</v>
      </c>
      <c r="P340" s="83">
        <v>1</v>
      </c>
      <c r="Q340" s="83" t="s">
        <v>521</v>
      </c>
      <c r="R340" s="83" t="s">
        <v>767</v>
      </c>
      <c r="S340" s="83">
        <v>30466</v>
      </c>
      <c r="T340" s="82" t="str">
        <f>REPLACE(INDEX(GroupVertices[Group],MATCH(Edges[[#This Row],[Vertex 1]],GroupVertices[Vertex],0)),1,1,"")</f>
        <v>5</v>
      </c>
      <c r="U340" s="82" t="str">
        <f>REPLACE(INDEX(GroupVertices[Group],MATCH(Edges[[#This Row],[Vertex 2]],GroupVertices[Vertex],0)),1,1,"")</f>
        <v>5</v>
      </c>
      <c r="V340" s="49">
        <v>1</v>
      </c>
      <c r="W340" s="50">
        <v>8.333333333333334</v>
      </c>
      <c r="X340" s="49">
        <v>0</v>
      </c>
      <c r="Y340" s="50">
        <v>0</v>
      </c>
      <c r="Z340" s="49">
        <v>0</v>
      </c>
      <c r="AA340" s="50">
        <v>0</v>
      </c>
      <c r="AB340" s="49">
        <v>11</v>
      </c>
      <c r="AC340" s="50">
        <v>91.66666666666667</v>
      </c>
      <c r="AD340" s="49">
        <v>12</v>
      </c>
    </row>
    <row r="341" spans="1:30" ht="15">
      <c r="A341" s="68" t="s">
        <v>508</v>
      </c>
      <c r="B341" s="68" t="s">
        <v>508</v>
      </c>
      <c r="C341" s="69" t="s">
        <v>1691</v>
      </c>
      <c r="D341" s="70">
        <v>3</v>
      </c>
      <c r="E341" s="71"/>
      <c r="F341" s="72">
        <v>70</v>
      </c>
      <c r="G341" s="69"/>
      <c r="H341" s="73"/>
      <c r="I341" s="74"/>
      <c r="J341" s="74"/>
      <c r="K341" s="35" t="s">
        <v>65</v>
      </c>
      <c r="L341" s="81">
        <v>341</v>
      </c>
      <c r="M341" s="81"/>
      <c r="N341" s="76"/>
      <c r="O341" s="83" t="s">
        <v>520</v>
      </c>
      <c r="P341" s="83">
        <v>1</v>
      </c>
      <c r="Q341" s="83" t="s">
        <v>521</v>
      </c>
      <c r="R341" s="83" t="s">
        <v>767</v>
      </c>
      <c r="S341" s="83">
        <v>30413</v>
      </c>
      <c r="T341" s="82" t="str">
        <f>REPLACE(INDEX(GroupVertices[Group],MATCH(Edges[[#This Row],[Vertex 1]],GroupVertices[Vertex],0)),1,1,"")</f>
        <v>5</v>
      </c>
      <c r="U341" s="82" t="str">
        <f>REPLACE(INDEX(GroupVertices[Group],MATCH(Edges[[#This Row],[Vertex 2]],GroupVertices[Vertex],0)),1,1,"")</f>
        <v>5</v>
      </c>
      <c r="V341" s="49">
        <v>1</v>
      </c>
      <c r="W341" s="50">
        <v>8.333333333333334</v>
      </c>
      <c r="X341" s="49">
        <v>0</v>
      </c>
      <c r="Y341" s="50">
        <v>0</v>
      </c>
      <c r="Z341" s="49">
        <v>0</v>
      </c>
      <c r="AA341" s="50">
        <v>0</v>
      </c>
      <c r="AB341" s="49">
        <v>11</v>
      </c>
      <c r="AC341" s="50">
        <v>91.66666666666667</v>
      </c>
      <c r="AD341" s="49">
        <v>12</v>
      </c>
    </row>
    <row r="342" spans="1:30" ht="15">
      <c r="A342" s="68" t="s">
        <v>509</v>
      </c>
      <c r="B342" s="68" t="s">
        <v>508</v>
      </c>
      <c r="C342" s="69" t="s">
        <v>1691</v>
      </c>
      <c r="D342" s="70">
        <v>3</v>
      </c>
      <c r="E342" s="71"/>
      <c r="F342" s="72">
        <v>70</v>
      </c>
      <c r="G342" s="69"/>
      <c r="H342" s="73"/>
      <c r="I342" s="74"/>
      <c r="J342" s="74"/>
      <c r="K342" s="35" t="s">
        <v>65</v>
      </c>
      <c r="L342" s="81">
        <v>342</v>
      </c>
      <c r="M342" s="81"/>
      <c r="N342" s="76"/>
      <c r="O342" s="83" t="s">
        <v>520</v>
      </c>
      <c r="P342" s="83">
        <v>1</v>
      </c>
      <c r="Q342" s="83" t="s">
        <v>521</v>
      </c>
      <c r="R342" s="83" t="s">
        <v>767</v>
      </c>
      <c r="S342" s="83">
        <v>30458</v>
      </c>
      <c r="T342" s="82" t="str">
        <f>REPLACE(INDEX(GroupVertices[Group],MATCH(Edges[[#This Row],[Vertex 1]],GroupVertices[Vertex],0)),1,1,"")</f>
        <v>5</v>
      </c>
      <c r="U342" s="82" t="str">
        <f>REPLACE(INDEX(GroupVertices[Group],MATCH(Edges[[#This Row],[Vertex 2]],GroupVertices[Vertex],0)),1,1,"")</f>
        <v>5</v>
      </c>
      <c r="V342" s="49">
        <v>1</v>
      </c>
      <c r="W342" s="50">
        <v>8.333333333333334</v>
      </c>
      <c r="X342" s="49">
        <v>0</v>
      </c>
      <c r="Y342" s="50">
        <v>0</v>
      </c>
      <c r="Z342" s="49">
        <v>0</v>
      </c>
      <c r="AA342" s="50">
        <v>0</v>
      </c>
      <c r="AB342" s="49">
        <v>11</v>
      </c>
      <c r="AC342" s="50">
        <v>91.66666666666667</v>
      </c>
      <c r="AD342" s="49">
        <v>12</v>
      </c>
    </row>
    <row r="343" spans="1:30" ht="15">
      <c r="A343" s="68" t="s">
        <v>509</v>
      </c>
      <c r="B343" s="68" t="s">
        <v>509</v>
      </c>
      <c r="C343" s="69" t="s">
        <v>1691</v>
      </c>
      <c r="D343" s="70">
        <v>3</v>
      </c>
      <c r="E343" s="71"/>
      <c r="F343" s="72">
        <v>70</v>
      </c>
      <c r="G343" s="69"/>
      <c r="H343" s="73"/>
      <c r="I343" s="74"/>
      <c r="J343" s="74"/>
      <c r="K343" s="35" t="s">
        <v>65</v>
      </c>
      <c r="L343" s="81">
        <v>343</v>
      </c>
      <c r="M343" s="81"/>
      <c r="N343" s="76"/>
      <c r="O343" s="83" t="s">
        <v>520</v>
      </c>
      <c r="P343" s="83">
        <v>1</v>
      </c>
      <c r="Q343" s="83" t="s">
        <v>521</v>
      </c>
      <c r="R343" s="83" t="s">
        <v>767</v>
      </c>
      <c r="S343" s="83">
        <v>30413</v>
      </c>
      <c r="T343" s="82" t="str">
        <f>REPLACE(INDEX(GroupVertices[Group],MATCH(Edges[[#This Row],[Vertex 1]],GroupVertices[Vertex],0)),1,1,"")</f>
        <v>5</v>
      </c>
      <c r="U343" s="82" t="str">
        <f>REPLACE(INDEX(GroupVertices[Group],MATCH(Edges[[#This Row],[Vertex 2]],GroupVertices[Vertex],0)),1,1,"")</f>
        <v>5</v>
      </c>
      <c r="V343" s="49">
        <v>1</v>
      </c>
      <c r="W343" s="50">
        <v>8.333333333333334</v>
      </c>
      <c r="X343" s="49">
        <v>0</v>
      </c>
      <c r="Y343" s="50">
        <v>0</v>
      </c>
      <c r="Z343" s="49">
        <v>0</v>
      </c>
      <c r="AA343" s="50">
        <v>0</v>
      </c>
      <c r="AB343" s="49">
        <v>11</v>
      </c>
      <c r="AC343" s="50">
        <v>91.66666666666667</v>
      </c>
      <c r="AD343" s="49">
        <v>12</v>
      </c>
    </row>
    <row r="344" spans="1:30" ht="15">
      <c r="A344" s="68" t="s">
        <v>510</v>
      </c>
      <c r="B344" s="68" t="s">
        <v>509</v>
      </c>
      <c r="C344" s="69" t="s">
        <v>1691</v>
      </c>
      <c r="D344" s="70">
        <v>3</v>
      </c>
      <c r="E344" s="71"/>
      <c r="F344" s="72">
        <v>70</v>
      </c>
      <c r="G344" s="69"/>
      <c r="H344" s="73"/>
      <c r="I344" s="74"/>
      <c r="J344" s="74"/>
      <c r="K344" s="35" t="s">
        <v>65</v>
      </c>
      <c r="L344" s="81">
        <v>344</v>
      </c>
      <c r="M344" s="81"/>
      <c r="N344" s="76"/>
      <c r="O344" s="83" t="s">
        <v>520</v>
      </c>
      <c r="P344" s="83">
        <v>1</v>
      </c>
      <c r="Q344" s="83" t="s">
        <v>521</v>
      </c>
      <c r="R344" s="83" t="s">
        <v>767</v>
      </c>
      <c r="S344" s="83">
        <v>30162</v>
      </c>
      <c r="T344" s="82" t="str">
        <f>REPLACE(INDEX(GroupVertices[Group],MATCH(Edges[[#This Row],[Vertex 1]],GroupVertices[Vertex],0)),1,1,"")</f>
        <v>5</v>
      </c>
      <c r="U344" s="82" t="str">
        <f>REPLACE(INDEX(GroupVertices[Group],MATCH(Edges[[#This Row],[Vertex 2]],GroupVertices[Vertex],0)),1,1,"")</f>
        <v>5</v>
      </c>
      <c r="V344" s="49">
        <v>1</v>
      </c>
      <c r="W344" s="50">
        <v>8.333333333333334</v>
      </c>
      <c r="X344" s="49">
        <v>0</v>
      </c>
      <c r="Y344" s="50">
        <v>0</v>
      </c>
      <c r="Z344" s="49">
        <v>0</v>
      </c>
      <c r="AA344" s="50">
        <v>0</v>
      </c>
      <c r="AB344" s="49">
        <v>11</v>
      </c>
      <c r="AC344" s="50">
        <v>91.66666666666667</v>
      </c>
      <c r="AD344" s="49">
        <v>12</v>
      </c>
    </row>
    <row r="345" spans="1:30" ht="15">
      <c r="A345" s="68" t="s">
        <v>510</v>
      </c>
      <c r="B345" s="68" t="s">
        <v>499</v>
      </c>
      <c r="C345" s="69" t="s">
        <v>1691</v>
      </c>
      <c r="D345" s="70">
        <v>3</v>
      </c>
      <c r="E345" s="71"/>
      <c r="F345" s="72">
        <v>70</v>
      </c>
      <c r="G345" s="69"/>
      <c r="H345" s="73"/>
      <c r="I345" s="74"/>
      <c r="J345" s="74"/>
      <c r="K345" s="35" t="s">
        <v>65</v>
      </c>
      <c r="L345" s="81">
        <v>345</v>
      </c>
      <c r="M345" s="81"/>
      <c r="N345" s="76"/>
      <c r="O345" s="83" t="s">
        <v>520</v>
      </c>
      <c r="P345" s="83">
        <v>1</v>
      </c>
      <c r="Q345" s="83" t="s">
        <v>521</v>
      </c>
      <c r="R345" s="83" t="s">
        <v>767</v>
      </c>
      <c r="S345" s="83">
        <v>29867</v>
      </c>
      <c r="T345" s="82" t="str">
        <f>REPLACE(INDEX(GroupVertices[Group],MATCH(Edges[[#This Row],[Vertex 1]],GroupVertices[Vertex],0)),1,1,"")</f>
        <v>5</v>
      </c>
      <c r="U345" s="82" t="str">
        <f>REPLACE(INDEX(GroupVertices[Group],MATCH(Edges[[#This Row],[Vertex 2]],GroupVertices[Vertex],0)),1,1,"")</f>
        <v>5</v>
      </c>
      <c r="V345" s="49">
        <v>1</v>
      </c>
      <c r="W345" s="50">
        <v>8.333333333333334</v>
      </c>
      <c r="X345" s="49">
        <v>0</v>
      </c>
      <c r="Y345" s="50">
        <v>0</v>
      </c>
      <c r="Z345" s="49">
        <v>0</v>
      </c>
      <c r="AA345" s="50">
        <v>0</v>
      </c>
      <c r="AB345" s="49">
        <v>11</v>
      </c>
      <c r="AC345" s="50">
        <v>91.66666666666667</v>
      </c>
      <c r="AD345" s="49">
        <v>12</v>
      </c>
    </row>
    <row r="346" spans="1:30" ht="15">
      <c r="A346" s="68" t="s">
        <v>505</v>
      </c>
      <c r="B346" s="68" t="s">
        <v>510</v>
      </c>
      <c r="C346" s="69" t="s">
        <v>1691</v>
      </c>
      <c r="D346" s="70">
        <v>3</v>
      </c>
      <c r="E346" s="71"/>
      <c r="F346" s="72">
        <v>70</v>
      </c>
      <c r="G346" s="69"/>
      <c r="H346" s="73"/>
      <c r="I346" s="74"/>
      <c r="J346" s="74"/>
      <c r="K346" s="35" t="s">
        <v>65</v>
      </c>
      <c r="L346" s="81">
        <v>346</v>
      </c>
      <c r="M346" s="81"/>
      <c r="N346" s="76"/>
      <c r="O346" s="83" t="s">
        <v>520</v>
      </c>
      <c r="P346" s="83">
        <v>1</v>
      </c>
      <c r="Q346" s="83" t="s">
        <v>521</v>
      </c>
      <c r="R346" s="83" t="s">
        <v>768</v>
      </c>
      <c r="S346" s="83">
        <v>30413</v>
      </c>
      <c r="T346" s="82" t="str">
        <f>REPLACE(INDEX(GroupVertices[Group],MATCH(Edges[[#This Row],[Vertex 1]],GroupVertices[Vertex],0)),1,1,"")</f>
        <v>5</v>
      </c>
      <c r="U346" s="82" t="str">
        <f>REPLACE(INDEX(GroupVertices[Group],MATCH(Edges[[#This Row],[Vertex 2]],GroupVertices[Vertex],0)),1,1,"")</f>
        <v>5</v>
      </c>
      <c r="V346" s="49">
        <v>0</v>
      </c>
      <c r="W346" s="50">
        <v>0</v>
      </c>
      <c r="X346" s="49">
        <v>0</v>
      </c>
      <c r="Y346" s="50">
        <v>0</v>
      </c>
      <c r="Z346" s="49">
        <v>0</v>
      </c>
      <c r="AA346" s="50">
        <v>0</v>
      </c>
      <c r="AB346" s="49">
        <v>6</v>
      </c>
      <c r="AC346" s="50">
        <v>100</v>
      </c>
      <c r="AD346" s="49">
        <v>6</v>
      </c>
    </row>
    <row r="347" spans="1:30" ht="15">
      <c r="A347" s="68" t="s">
        <v>511</v>
      </c>
      <c r="B347" s="68" t="s">
        <v>510</v>
      </c>
      <c r="C347" s="69" t="s">
        <v>1691</v>
      </c>
      <c r="D347" s="70">
        <v>3</v>
      </c>
      <c r="E347" s="71"/>
      <c r="F347" s="72">
        <v>70</v>
      </c>
      <c r="G347" s="69"/>
      <c r="H347" s="73"/>
      <c r="I347" s="74"/>
      <c r="J347" s="74"/>
      <c r="K347" s="35" t="s">
        <v>65</v>
      </c>
      <c r="L347" s="81">
        <v>347</v>
      </c>
      <c r="M347" s="81"/>
      <c r="N347" s="76"/>
      <c r="O347" s="83" t="s">
        <v>520</v>
      </c>
      <c r="P347" s="83">
        <v>1</v>
      </c>
      <c r="Q347" s="83" t="s">
        <v>521</v>
      </c>
      <c r="R347" s="83" t="s">
        <v>769</v>
      </c>
      <c r="S347" s="83">
        <v>30392</v>
      </c>
      <c r="T347" s="82" t="str">
        <f>REPLACE(INDEX(GroupVertices[Group],MATCH(Edges[[#This Row],[Vertex 1]],GroupVertices[Vertex],0)),1,1,"")</f>
        <v>5</v>
      </c>
      <c r="U347" s="82" t="str">
        <f>REPLACE(INDEX(GroupVertices[Group],MATCH(Edges[[#This Row],[Vertex 2]],GroupVertices[Vertex],0)),1,1,"")</f>
        <v>5</v>
      </c>
      <c r="V347" s="49">
        <v>0</v>
      </c>
      <c r="W347" s="50">
        <v>0</v>
      </c>
      <c r="X347" s="49">
        <v>0</v>
      </c>
      <c r="Y347" s="50">
        <v>0</v>
      </c>
      <c r="Z347" s="49">
        <v>0</v>
      </c>
      <c r="AA347" s="50">
        <v>0</v>
      </c>
      <c r="AB347" s="49">
        <v>15</v>
      </c>
      <c r="AC347" s="50">
        <v>100</v>
      </c>
      <c r="AD347" s="49">
        <v>15</v>
      </c>
    </row>
    <row r="348" spans="1:30" ht="15">
      <c r="A348" s="68" t="s">
        <v>512</v>
      </c>
      <c r="B348" s="68" t="s">
        <v>511</v>
      </c>
      <c r="C348" s="69" t="s">
        <v>1691</v>
      </c>
      <c r="D348" s="70">
        <v>3</v>
      </c>
      <c r="E348" s="71"/>
      <c r="F348" s="72">
        <v>70</v>
      </c>
      <c r="G348" s="69"/>
      <c r="H348" s="73"/>
      <c r="I348" s="74"/>
      <c r="J348" s="74"/>
      <c r="K348" s="35" t="s">
        <v>65</v>
      </c>
      <c r="L348" s="81">
        <v>348</v>
      </c>
      <c r="M348" s="81"/>
      <c r="N348" s="76"/>
      <c r="O348" s="83" t="s">
        <v>520</v>
      </c>
      <c r="P348" s="83">
        <v>1</v>
      </c>
      <c r="Q348" s="83" t="s">
        <v>521</v>
      </c>
      <c r="R348" s="83" t="s">
        <v>769</v>
      </c>
      <c r="S348" s="83">
        <v>30430</v>
      </c>
      <c r="T348" s="82" t="str">
        <f>REPLACE(INDEX(GroupVertices[Group],MATCH(Edges[[#This Row],[Vertex 1]],GroupVertices[Vertex],0)),1,1,"")</f>
        <v>5</v>
      </c>
      <c r="U348" s="82" t="str">
        <f>REPLACE(INDEX(GroupVertices[Group],MATCH(Edges[[#This Row],[Vertex 2]],GroupVertices[Vertex],0)),1,1,"")</f>
        <v>5</v>
      </c>
      <c r="V348" s="49">
        <v>0</v>
      </c>
      <c r="W348" s="50">
        <v>0</v>
      </c>
      <c r="X348" s="49">
        <v>0</v>
      </c>
      <c r="Y348" s="50">
        <v>0</v>
      </c>
      <c r="Z348" s="49">
        <v>0</v>
      </c>
      <c r="AA348" s="50">
        <v>0</v>
      </c>
      <c r="AB348" s="49">
        <v>15</v>
      </c>
      <c r="AC348" s="50">
        <v>100</v>
      </c>
      <c r="AD348" s="49">
        <v>15</v>
      </c>
    </row>
    <row r="349" spans="1:30" ht="15">
      <c r="A349" s="68" t="s">
        <v>512</v>
      </c>
      <c r="B349" s="68" t="s">
        <v>512</v>
      </c>
      <c r="C349" s="69" t="s">
        <v>1691</v>
      </c>
      <c r="D349" s="70">
        <v>3</v>
      </c>
      <c r="E349" s="71"/>
      <c r="F349" s="72">
        <v>70</v>
      </c>
      <c r="G349" s="69"/>
      <c r="H349" s="73"/>
      <c r="I349" s="74"/>
      <c r="J349" s="74"/>
      <c r="K349" s="35" t="s">
        <v>65</v>
      </c>
      <c r="L349" s="81">
        <v>349</v>
      </c>
      <c r="M349" s="81"/>
      <c r="N349" s="76"/>
      <c r="O349" s="83" t="s">
        <v>520</v>
      </c>
      <c r="P349" s="83">
        <v>1</v>
      </c>
      <c r="Q349" s="83" t="s">
        <v>521</v>
      </c>
      <c r="R349" s="83" t="s">
        <v>769</v>
      </c>
      <c r="S349" s="83">
        <v>30392</v>
      </c>
      <c r="T349" s="82" t="str">
        <f>REPLACE(INDEX(GroupVertices[Group],MATCH(Edges[[#This Row],[Vertex 1]],GroupVertices[Vertex],0)),1,1,"")</f>
        <v>5</v>
      </c>
      <c r="U349" s="82" t="str">
        <f>REPLACE(INDEX(GroupVertices[Group],MATCH(Edges[[#This Row],[Vertex 2]],GroupVertices[Vertex],0)),1,1,"")</f>
        <v>5</v>
      </c>
      <c r="V349" s="49">
        <v>0</v>
      </c>
      <c r="W349" s="50">
        <v>0</v>
      </c>
      <c r="X349" s="49">
        <v>0</v>
      </c>
      <c r="Y349" s="50">
        <v>0</v>
      </c>
      <c r="Z349" s="49">
        <v>0</v>
      </c>
      <c r="AA349" s="50">
        <v>0</v>
      </c>
      <c r="AB349" s="49">
        <v>15</v>
      </c>
      <c r="AC349" s="50">
        <v>100</v>
      </c>
      <c r="AD349" s="49">
        <v>15</v>
      </c>
    </row>
    <row r="350" spans="1:30" ht="15">
      <c r="A350" s="68" t="s">
        <v>513</v>
      </c>
      <c r="B350" s="68" t="s">
        <v>512</v>
      </c>
      <c r="C350" s="69" t="s">
        <v>1691</v>
      </c>
      <c r="D350" s="70">
        <v>3</v>
      </c>
      <c r="E350" s="71"/>
      <c r="F350" s="72">
        <v>70</v>
      </c>
      <c r="G350" s="69"/>
      <c r="H350" s="73"/>
      <c r="I350" s="74"/>
      <c r="J350" s="74"/>
      <c r="K350" s="35" t="s">
        <v>65</v>
      </c>
      <c r="L350" s="81">
        <v>350</v>
      </c>
      <c r="M350" s="81"/>
      <c r="N350" s="76"/>
      <c r="O350" s="83" t="s">
        <v>520</v>
      </c>
      <c r="P350" s="83">
        <v>1</v>
      </c>
      <c r="Q350" s="83" t="s">
        <v>521</v>
      </c>
      <c r="R350" s="83" t="s">
        <v>769</v>
      </c>
      <c r="S350" s="83">
        <v>30431</v>
      </c>
      <c r="T350" s="82" t="str">
        <f>REPLACE(INDEX(GroupVertices[Group],MATCH(Edges[[#This Row],[Vertex 1]],GroupVertices[Vertex],0)),1,1,"")</f>
        <v>5</v>
      </c>
      <c r="U350" s="82" t="str">
        <f>REPLACE(INDEX(GroupVertices[Group],MATCH(Edges[[#This Row],[Vertex 2]],GroupVertices[Vertex],0)),1,1,"")</f>
        <v>5</v>
      </c>
      <c r="V350" s="49">
        <v>0</v>
      </c>
      <c r="W350" s="50">
        <v>0</v>
      </c>
      <c r="X350" s="49">
        <v>0</v>
      </c>
      <c r="Y350" s="50">
        <v>0</v>
      </c>
      <c r="Z350" s="49">
        <v>0</v>
      </c>
      <c r="AA350" s="50">
        <v>0</v>
      </c>
      <c r="AB350" s="49">
        <v>15</v>
      </c>
      <c r="AC350" s="50">
        <v>100</v>
      </c>
      <c r="AD350" s="49">
        <v>15</v>
      </c>
    </row>
    <row r="351" spans="1:30" ht="15">
      <c r="A351" s="68" t="s">
        <v>511</v>
      </c>
      <c r="B351" s="68" t="s">
        <v>513</v>
      </c>
      <c r="C351" s="69" t="s">
        <v>1691</v>
      </c>
      <c r="D351" s="70">
        <v>3</v>
      </c>
      <c r="E351" s="71"/>
      <c r="F351" s="72">
        <v>70</v>
      </c>
      <c r="G351" s="69"/>
      <c r="H351" s="73"/>
      <c r="I351" s="74"/>
      <c r="J351" s="74"/>
      <c r="K351" s="35" t="s">
        <v>65</v>
      </c>
      <c r="L351" s="81">
        <v>351</v>
      </c>
      <c r="M351" s="81"/>
      <c r="N351" s="76"/>
      <c r="O351" s="83" t="s">
        <v>520</v>
      </c>
      <c r="P351" s="83">
        <v>1</v>
      </c>
      <c r="Q351" s="83" t="s">
        <v>521</v>
      </c>
      <c r="R351" s="83" t="s">
        <v>769</v>
      </c>
      <c r="S351" s="83">
        <v>30388</v>
      </c>
      <c r="T351" s="82" t="str">
        <f>REPLACE(INDEX(GroupVertices[Group],MATCH(Edges[[#This Row],[Vertex 1]],GroupVertices[Vertex],0)),1,1,"")</f>
        <v>5</v>
      </c>
      <c r="U351" s="82" t="str">
        <f>REPLACE(INDEX(GroupVertices[Group],MATCH(Edges[[#This Row],[Vertex 2]],GroupVertices[Vertex],0)),1,1,"")</f>
        <v>5</v>
      </c>
      <c r="V351" s="49">
        <v>0</v>
      </c>
      <c r="W351" s="50">
        <v>0</v>
      </c>
      <c r="X351" s="49">
        <v>0</v>
      </c>
      <c r="Y351" s="50">
        <v>0</v>
      </c>
      <c r="Z351" s="49">
        <v>0</v>
      </c>
      <c r="AA351" s="50">
        <v>0</v>
      </c>
      <c r="AB351" s="49">
        <v>15</v>
      </c>
      <c r="AC351" s="50">
        <v>100</v>
      </c>
      <c r="AD351" s="49">
        <v>15</v>
      </c>
    </row>
    <row r="352" spans="1:30" ht="15">
      <c r="A352" s="68" t="s">
        <v>514</v>
      </c>
      <c r="B352" s="68" t="s">
        <v>511</v>
      </c>
      <c r="C352" s="69" t="s">
        <v>1691</v>
      </c>
      <c r="D352" s="70">
        <v>3</v>
      </c>
      <c r="E352" s="71"/>
      <c r="F352" s="72">
        <v>70</v>
      </c>
      <c r="G352" s="69"/>
      <c r="H352" s="73"/>
      <c r="I352" s="74"/>
      <c r="J352" s="74"/>
      <c r="K352" s="35" t="s">
        <v>65</v>
      </c>
      <c r="L352" s="81">
        <v>352</v>
      </c>
      <c r="M352" s="81"/>
      <c r="N352" s="76"/>
      <c r="O352" s="83" t="s">
        <v>520</v>
      </c>
      <c r="P352" s="83">
        <v>1</v>
      </c>
      <c r="Q352" s="83" t="s">
        <v>521</v>
      </c>
      <c r="R352" s="83" t="s">
        <v>770</v>
      </c>
      <c r="S352" s="83">
        <v>30871</v>
      </c>
      <c r="T352" s="82" t="str">
        <f>REPLACE(INDEX(GroupVertices[Group],MATCH(Edges[[#This Row],[Vertex 1]],GroupVertices[Vertex],0)),1,1,"")</f>
        <v>5</v>
      </c>
      <c r="U352" s="82" t="str">
        <f>REPLACE(INDEX(GroupVertices[Group],MATCH(Edges[[#This Row],[Vertex 2]],GroupVertices[Vertex],0)),1,1,"")</f>
        <v>5</v>
      </c>
      <c r="V352" s="49">
        <v>0</v>
      </c>
      <c r="W352" s="50">
        <v>0</v>
      </c>
      <c r="X352" s="49">
        <v>0</v>
      </c>
      <c r="Y352" s="50">
        <v>0</v>
      </c>
      <c r="Z352" s="49">
        <v>0</v>
      </c>
      <c r="AA352" s="50">
        <v>0</v>
      </c>
      <c r="AB352" s="49">
        <v>7</v>
      </c>
      <c r="AC352" s="50">
        <v>100</v>
      </c>
      <c r="AD352" s="49">
        <v>7</v>
      </c>
    </row>
    <row r="353" spans="1:30" ht="15">
      <c r="A353" s="68" t="s">
        <v>515</v>
      </c>
      <c r="B353" s="68" t="s">
        <v>514</v>
      </c>
      <c r="C353" s="69" t="s">
        <v>1691</v>
      </c>
      <c r="D353" s="70">
        <v>3</v>
      </c>
      <c r="E353" s="71"/>
      <c r="F353" s="72">
        <v>70</v>
      </c>
      <c r="G353" s="69"/>
      <c r="H353" s="73"/>
      <c r="I353" s="74"/>
      <c r="J353" s="74"/>
      <c r="K353" s="35" t="s">
        <v>65</v>
      </c>
      <c r="L353" s="81">
        <v>353</v>
      </c>
      <c r="M353" s="81"/>
      <c r="N353" s="76"/>
      <c r="O353" s="83" t="s">
        <v>520</v>
      </c>
      <c r="P353" s="83">
        <v>1</v>
      </c>
      <c r="Q353" s="83" t="s">
        <v>521</v>
      </c>
      <c r="R353" s="83" t="s">
        <v>771</v>
      </c>
      <c r="S353" s="83">
        <v>31437</v>
      </c>
      <c r="T353" s="82" t="str">
        <f>REPLACE(INDEX(GroupVertices[Group],MATCH(Edges[[#This Row],[Vertex 1]],GroupVertices[Vertex],0)),1,1,"")</f>
        <v>5</v>
      </c>
      <c r="U353" s="82" t="str">
        <f>REPLACE(INDEX(GroupVertices[Group],MATCH(Edges[[#This Row],[Vertex 2]],GroupVertices[Vertex],0)),1,1,"")</f>
        <v>5</v>
      </c>
      <c r="V353" s="49">
        <v>0</v>
      </c>
      <c r="W353" s="50">
        <v>0</v>
      </c>
      <c r="X353" s="49">
        <v>0</v>
      </c>
      <c r="Y353" s="50">
        <v>0</v>
      </c>
      <c r="Z353" s="49">
        <v>0</v>
      </c>
      <c r="AA353" s="50">
        <v>0</v>
      </c>
      <c r="AB353" s="49">
        <v>6</v>
      </c>
      <c r="AC353" s="50">
        <v>100</v>
      </c>
      <c r="AD353" s="49">
        <v>6</v>
      </c>
    </row>
    <row r="354" spans="1:30" ht="15">
      <c r="A354" s="68" t="s">
        <v>515</v>
      </c>
      <c r="B354" s="68" t="s">
        <v>515</v>
      </c>
      <c r="C354" s="69" t="s">
        <v>1692</v>
      </c>
      <c r="D354" s="70">
        <v>10</v>
      </c>
      <c r="E354" s="71"/>
      <c r="F354" s="72">
        <v>40</v>
      </c>
      <c r="G354" s="69"/>
      <c r="H354" s="73"/>
      <c r="I354" s="74"/>
      <c r="J354" s="74"/>
      <c r="K354" s="35" t="s">
        <v>65</v>
      </c>
      <c r="L354" s="81">
        <v>354</v>
      </c>
      <c r="M354" s="81"/>
      <c r="N354" s="76"/>
      <c r="O354" s="83" t="s">
        <v>520</v>
      </c>
      <c r="P354" s="83">
        <v>2</v>
      </c>
      <c r="Q354" s="83" t="s">
        <v>521</v>
      </c>
      <c r="R354" s="83" t="s">
        <v>772</v>
      </c>
      <c r="S354" s="83">
        <v>30871</v>
      </c>
      <c r="T354" s="82" t="str">
        <f>REPLACE(INDEX(GroupVertices[Group],MATCH(Edges[[#This Row],[Vertex 1]],GroupVertices[Vertex],0)),1,1,"")</f>
        <v>5</v>
      </c>
      <c r="U354" s="82" t="str">
        <f>REPLACE(INDEX(GroupVertices[Group],MATCH(Edges[[#This Row],[Vertex 2]],GroupVertices[Vertex],0)),1,1,"")</f>
        <v>5</v>
      </c>
      <c r="V354" s="49">
        <v>0</v>
      </c>
      <c r="W354" s="50">
        <v>0</v>
      </c>
      <c r="X354" s="49">
        <v>0</v>
      </c>
      <c r="Y354" s="50">
        <v>0</v>
      </c>
      <c r="Z354" s="49">
        <v>0</v>
      </c>
      <c r="AA354" s="50">
        <v>0</v>
      </c>
      <c r="AB354" s="49">
        <v>4</v>
      </c>
      <c r="AC354" s="50">
        <v>100</v>
      </c>
      <c r="AD354" s="49">
        <v>4</v>
      </c>
    </row>
    <row r="355" spans="1:30" ht="15">
      <c r="A355" s="68" t="s">
        <v>516</v>
      </c>
      <c r="B355" s="68" t="s">
        <v>515</v>
      </c>
      <c r="C355" s="69" t="s">
        <v>1691</v>
      </c>
      <c r="D355" s="70">
        <v>3</v>
      </c>
      <c r="E355" s="71"/>
      <c r="F355" s="72">
        <v>70</v>
      </c>
      <c r="G355" s="69"/>
      <c r="H355" s="73"/>
      <c r="I355" s="74"/>
      <c r="J355" s="74"/>
      <c r="K355" s="35" t="s">
        <v>65</v>
      </c>
      <c r="L355" s="81">
        <v>355</v>
      </c>
      <c r="M355" s="81"/>
      <c r="N355" s="76"/>
      <c r="O355" s="83" t="s">
        <v>520</v>
      </c>
      <c r="P355" s="83">
        <v>1</v>
      </c>
      <c r="Q355" s="83" t="s">
        <v>521</v>
      </c>
      <c r="R355" s="83" t="s">
        <v>773</v>
      </c>
      <c r="S355" s="83">
        <v>31225</v>
      </c>
      <c r="T355" s="82" t="str">
        <f>REPLACE(INDEX(GroupVertices[Group],MATCH(Edges[[#This Row],[Vertex 1]],GroupVertices[Vertex],0)),1,1,"")</f>
        <v>5</v>
      </c>
      <c r="U355" s="82" t="str">
        <f>REPLACE(INDEX(GroupVertices[Group],MATCH(Edges[[#This Row],[Vertex 2]],GroupVertices[Vertex],0)),1,1,"")</f>
        <v>5</v>
      </c>
      <c r="V355" s="49">
        <v>0</v>
      </c>
      <c r="W355" s="50">
        <v>0</v>
      </c>
      <c r="X355" s="49">
        <v>0</v>
      </c>
      <c r="Y355" s="50">
        <v>0</v>
      </c>
      <c r="Z355" s="49">
        <v>0</v>
      </c>
      <c r="AA355" s="50">
        <v>0</v>
      </c>
      <c r="AB355" s="49">
        <v>4</v>
      </c>
      <c r="AC355" s="50">
        <v>100</v>
      </c>
      <c r="AD355" s="49">
        <v>4</v>
      </c>
    </row>
    <row r="356" spans="1:30" ht="15">
      <c r="A356" s="68" t="s">
        <v>516</v>
      </c>
      <c r="B356" s="68" t="s">
        <v>516</v>
      </c>
      <c r="C356" s="69" t="s">
        <v>1691</v>
      </c>
      <c r="D356" s="70">
        <v>3</v>
      </c>
      <c r="E356" s="71"/>
      <c r="F356" s="72">
        <v>70</v>
      </c>
      <c r="G356" s="69"/>
      <c r="H356" s="73"/>
      <c r="I356" s="74"/>
      <c r="J356" s="74"/>
      <c r="K356" s="35" t="s">
        <v>65</v>
      </c>
      <c r="L356" s="81">
        <v>356</v>
      </c>
      <c r="M356" s="81"/>
      <c r="N356" s="76"/>
      <c r="O356" s="83" t="s">
        <v>520</v>
      </c>
      <c r="P356" s="83">
        <v>1</v>
      </c>
      <c r="Q356" s="83" t="s">
        <v>521</v>
      </c>
      <c r="R356" s="83" t="s">
        <v>774</v>
      </c>
      <c r="S356" s="83">
        <v>31432</v>
      </c>
      <c r="T356" s="82" t="str">
        <f>REPLACE(INDEX(GroupVertices[Group],MATCH(Edges[[#This Row],[Vertex 1]],GroupVertices[Vertex],0)),1,1,"")</f>
        <v>5</v>
      </c>
      <c r="U356" s="82" t="str">
        <f>REPLACE(INDEX(GroupVertices[Group],MATCH(Edges[[#This Row],[Vertex 2]],GroupVertices[Vertex],0)),1,1,"")</f>
        <v>5</v>
      </c>
      <c r="V356" s="49">
        <v>0</v>
      </c>
      <c r="W356" s="50">
        <v>0</v>
      </c>
      <c r="X356" s="49">
        <v>0</v>
      </c>
      <c r="Y356" s="50">
        <v>0</v>
      </c>
      <c r="Z356" s="49">
        <v>0</v>
      </c>
      <c r="AA356" s="50">
        <v>0</v>
      </c>
      <c r="AB356" s="49">
        <v>3</v>
      </c>
      <c r="AC356" s="50">
        <v>100</v>
      </c>
      <c r="AD356" s="49">
        <v>3</v>
      </c>
    </row>
    <row r="357" spans="1:30" ht="15">
      <c r="A357" s="68" t="s">
        <v>499</v>
      </c>
      <c r="B357" s="68" t="s">
        <v>516</v>
      </c>
      <c r="C357" s="69" t="s">
        <v>1691</v>
      </c>
      <c r="D357" s="70">
        <v>3</v>
      </c>
      <c r="E357" s="71"/>
      <c r="F357" s="72">
        <v>70</v>
      </c>
      <c r="G357" s="69"/>
      <c r="H357" s="73"/>
      <c r="I357" s="74"/>
      <c r="J357" s="74"/>
      <c r="K357" s="35" t="s">
        <v>65</v>
      </c>
      <c r="L357" s="81">
        <v>357</v>
      </c>
      <c r="M357" s="81"/>
      <c r="N357" s="76"/>
      <c r="O357" s="83" t="s">
        <v>520</v>
      </c>
      <c r="P357" s="83">
        <v>1</v>
      </c>
      <c r="Q357" s="83" t="s">
        <v>521</v>
      </c>
      <c r="R357" s="83" t="s">
        <v>764</v>
      </c>
      <c r="S357" s="83">
        <v>21189</v>
      </c>
      <c r="T357" s="82" t="str">
        <f>REPLACE(INDEX(GroupVertices[Group],MATCH(Edges[[#This Row],[Vertex 1]],GroupVertices[Vertex],0)),1,1,"")</f>
        <v>5</v>
      </c>
      <c r="U357" s="82" t="str">
        <f>REPLACE(INDEX(GroupVertices[Group],MATCH(Edges[[#This Row],[Vertex 2]],GroupVertices[Vertex],0)),1,1,"")</f>
        <v>5</v>
      </c>
      <c r="V357" s="49">
        <v>0</v>
      </c>
      <c r="W357" s="50">
        <v>0</v>
      </c>
      <c r="X357" s="49">
        <v>0</v>
      </c>
      <c r="Y357" s="50">
        <v>0</v>
      </c>
      <c r="Z357" s="49">
        <v>0</v>
      </c>
      <c r="AA357" s="50">
        <v>0</v>
      </c>
      <c r="AB357" s="49">
        <v>11</v>
      </c>
      <c r="AC357" s="50">
        <v>100</v>
      </c>
      <c r="AD357" s="49">
        <v>11</v>
      </c>
    </row>
    <row r="358" spans="1:30" ht="15">
      <c r="A358" s="68" t="s">
        <v>505</v>
      </c>
      <c r="B358" s="68" t="s">
        <v>499</v>
      </c>
      <c r="C358" s="69" t="s">
        <v>1691</v>
      </c>
      <c r="D358" s="70">
        <v>3</v>
      </c>
      <c r="E358" s="71"/>
      <c r="F358" s="72">
        <v>70</v>
      </c>
      <c r="G358" s="69"/>
      <c r="H358" s="73"/>
      <c r="I358" s="74"/>
      <c r="J358" s="74"/>
      <c r="K358" s="35" t="s">
        <v>65</v>
      </c>
      <c r="L358" s="81">
        <v>358</v>
      </c>
      <c r="M358" s="81"/>
      <c r="N358" s="76"/>
      <c r="O358" s="83" t="s">
        <v>520</v>
      </c>
      <c r="P358" s="83">
        <v>1</v>
      </c>
      <c r="Q358" s="83" t="s">
        <v>521</v>
      </c>
      <c r="R358" s="83" t="s">
        <v>775</v>
      </c>
      <c r="S358" s="83">
        <v>21652</v>
      </c>
      <c r="T358" s="82" t="str">
        <f>REPLACE(INDEX(GroupVertices[Group],MATCH(Edges[[#This Row],[Vertex 1]],GroupVertices[Vertex],0)),1,1,"")</f>
        <v>5</v>
      </c>
      <c r="U358" s="82" t="str">
        <f>REPLACE(INDEX(GroupVertices[Group],MATCH(Edges[[#This Row],[Vertex 2]],GroupVertices[Vertex],0)),1,1,"")</f>
        <v>5</v>
      </c>
      <c r="V358" s="49">
        <v>0</v>
      </c>
      <c r="W358" s="50">
        <v>0</v>
      </c>
      <c r="X358" s="49">
        <v>0</v>
      </c>
      <c r="Y358" s="50">
        <v>0</v>
      </c>
      <c r="Z358" s="49">
        <v>0</v>
      </c>
      <c r="AA358" s="50">
        <v>0</v>
      </c>
      <c r="AB358" s="49">
        <v>2</v>
      </c>
      <c r="AC358" s="50">
        <v>100</v>
      </c>
      <c r="AD358" s="49">
        <v>2</v>
      </c>
    </row>
    <row r="359" spans="1:30" ht="15">
      <c r="A359" s="68" t="s">
        <v>505</v>
      </c>
      <c r="B359" s="68" t="s">
        <v>505</v>
      </c>
      <c r="C359" s="69" t="s">
        <v>1691</v>
      </c>
      <c r="D359" s="70">
        <v>3</v>
      </c>
      <c r="E359" s="71"/>
      <c r="F359" s="72">
        <v>70</v>
      </c>
      <c r="G359" s="69"/>
      <c r="H359" s="73"/>
      <c r="I359" s="74"/>
      <c r="J359" s="74"/>
      <c r="K359" s="35" t="s">
        <v>65</v>
      </c>
      <c r="L359" s="81">
        <v>359</v>
      </c>
      <c r="M359" s="81"/>
      <c r="N359" s="76"/>
      <c r="O359" s="83" t="s">
        <v>520</v>
      </c>
      <c r="P359" s="83">
        <v>1</v>
      </c>
      <c r="Q359" s="83" t="s">
        <v>521</v>
      </c>
      <c r="R359" s="83" t="s">
        <v>775</v>
      </c>
      <c r="S359" s="83">
        <v>21879</v>
      </c>
      <c r="T359" s="82" t="str">
        <f>REPLACE(INDEX(GroupVertices[Group],MATCH(Edges[[#This Row],[Vertex 1]],GroupVertices[Vertex],0)),1,1,"")</f>
        <v>5</v>
      </c>
      <c r="U359" s="82" t="str">
        <f>REPLACE(INDEX(GroupVertices[Group],MATCH(Edges[[#This Row],[Vertex 2]],GroupVertices[Vertex],0)),1,1,"")</f>
        <v>5</v>
      </c>
      <c r="V359" s="49">
        <v>0</v>
      </c>
      <c r="W359" s="50">
        <v>0</v>
      </c>
      <c r="X359" s="49">
        <v>0</v>
      </c>
      <c r="Y359" s="50">
        <v>0</v>
      </c>
      <c r="Z359" s="49">
        <v>0</v>
      </c>
      <c r="AA359" s="50">
        <v>0</v>
      </c>
      <c r="AB359" s="49">
        <v>2</v>
      </c>
      <c r="AC359" s="50">
        <v>100</v>
      </c>
      <c r="AD359" s="49">
        <v>2</v>
      </c>
    </row>
    <row r="360" spans="1:30" ht="15">
      <c r="A360" s="68" t="s">
        <v>517</v>
      </c>
      <c r="B360" s="68" t="s">
        <v>505</v>
      </c>
      <c r="C360" s="69" t="s">
        <v>1691</v>
      </c>
      <c r="D360" s="70">
        <v>3</v>
      </c>
      <c r="E360" s="71"/>
      <c r="F360" s="72">
        <v>70</v>
      </c>
      <c r="G360" s="69"/>
      <c r="H360" s="73"/>
      <c r="I360" s="74"/>
      <c r="J360" s="74"/>
      <c r="K360" s="35" t="s">
        <v>65</v>
      </c>
      <c r="L360" s="81">
        <v>360</v>
      </c>
      <c r="M360" s="81"/>
      <c r="N360" s="76"/>
      <c r="O360" s="83" t="s">
        <v>520</v>
      </c>
      <c r="P360" s="83">
        <v>1</v>
      </c>
      <c r="Q360" s="83" t="s">
        <v>521</v>
      </c>
      <c r="R360" s="83" t="s">
        <v>776</v>
      </c>
      <c r="S360" s="83">
        <v>23010</v>
      </c>
      <c r="T360" s="82" t="str">
        <f>REPLACE(INDEX(GroupVertices[Group],MATCH(Edges[[#This Row],[Vertex 1]],GroupVertices[Vertex],0)),1,1,"")</f>
        <v>5</v>
      </c>
      <c r="U360" s="82" t="str">
        <f>REPLACE(INDEX(GroupVertices[Group],MATCH(Edges[[#This Row],[Vertex 2]],GroupVertices[Vertex],0)),1,1,"")</f>
        <v>5</v>
      </c>
      <c r="V360" s="49">
        <v>0</v>
      </c>
      <c r="W360" s="50">
        <v>0</v>
      </c>
      <c r="X360" s="49">
        <v>0</v>
      </c>
      <c r="Y360" s="50">
        <v>0</v>
      </c>
      <c r="Z360" s="49">
        <v>0</v>
      </c>
      <c r="AA360" s="50">
        <v>0</v>
      </c>
      <c r="AB360" s="49">
        <v>8</v>
      </c>
      <c r="AC360" s="50">
        <v>100</v>
      </c>
      <c r="AD360" s="49">
        <v>8</v>
      </c>
    </row>
    <row r="361" spans="1:30" ht="15">
      <c r="A361" s="68" t="s">
        <v>517</v>
      </c>
      <c r="B361" s="68" t="s">
        <v>517</v>
      </c>
      <c r="C361" s="69" t="s">
        <v>1692</v>
      </c>
      <c r="D361" s="70">
        <v>10</v>
      </c>
      <c r="E361" s="71"/>
      <c r="F361" s="72">
        <v>40</v>
      </c>
      <c r="G361" s="69"/>
      <c r="H361" s="73"/>
      <c r="I361" s="74"/>
      <c r="J361" s="74"/>
      <c r="K361" s="35" t="s">
        <v>65</v>
      </c>
      <c r="L361" s="81">
        <v>361</v>
      </c>
      <c r="M361" s="81"/>
      <c r="N361" s="76"/>
      <c r="O361" s="83" t="s">
        <v>520</v>
      </c>
      <c r="P361" s="83">
        <v>8</v>
      </c>
      <c r="Q361" s="83" t="s">
        <v>521</v>
      </c>
      <c r="R361" s="83" t="s">
        <v>777</v>
      </c>
      <c r="S361" s="83">
        <v>21879</v>
      </c>
      <c r="T361" s="82" t="str">
        <f>REPLACE(INDEX(GroupVertices[Group],MATCH(Edges[[#This Row],[Vertex 1]],GroupVertices[Vertex],0)),1,1,"")</f>
        <v>5</v>
      </c>
      <c r="U361" s="82" t="str">
        <f>REPLACE(INDEX(GroupVertices[Group],MATCH(Edges[[#This Row],[Vertex 2]],GroupVertices[Vertex],0)),1,1,"")</f>
        <v>5</v>
      </c>
      <c r="V361" s="49">
        <v>0</v>
      </c>
      <c r="W361" s="50">
        <v>0</v>
      </c>
      <c r="X361" s="49">
        <v>0</v>
      </c>
      <c r="Y361" s="50">
        <v>0</v>
      </c>
      <c r="Z361" s="49">
        <v>0</v>
      </c>
      <c r="AA361" s="50">
        <v>0</v>
      </c>
      <c r="AB361" s="49">
        <v>4</v>
      </c>
      <c r="AC361" s="50">
        <v>100</v>
      </c>
      <c r="AD361"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1"/>
    <dataValidation allowBlank="1" showErrorMessage="1" sqref="N2:N3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1"/>
    <dataValidation allowBlank="1" showInputMessage="1" promptTitle="Edge Color" prompt="To select an optional edge color, right-click and select Select Color on the right-click menu." sqref="C3:C361"/>
    <dataValidation allowBlank="1" showInputMessage="1" promptTitle="Edge Width" prompt="Enter an optional edge width between 1 and 10." errorTitle="Invalid Edge Width" error="The optional edge width must be a whole number between 1 and 10." sqref="D3:D361"/>
    <dataValidation allowBlank="1" showInputMessage="1" promptTitle="Edge Opacity" prompt="Enter an optional edge opacity between 0 (transparent) and 100 (opaque)." errorTitle="Invalid Edge Opacity" error="The optional edge opacity must be a whole number between 0 and 10." sqref="F3:F3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1">
      <formula1>ValidEdgeVisibilities</formula1>
    </dataValidation>
    <dataValidation allowBlank="1" showInputMessage="1" showErrorMessage="1" promptTitle="Vertex 1 Name" prompt="Enter the name of the edge's first vertex." sqref="A3:A361"/>
    <dataValidation allowBlank="1" showInputMessage="1" showErrorMessage="1" promptTitle="Vertex 2 Name" prompt="Enter the name of the edge's second vertex." sqref="B3:B361"/>
    <dataValidation allowBlank="1" showInputMessage="1" showErrorMessage="1" promptTitle="Edge Label" prompt="Enter an optional edge label." errorTitle="Invalid Edge Visibility" error="You have entered an unrecognized edge visibility.  Try selecting from the drop-down list instead." sqref="H3:H3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12C1D-2051-4270-AA51-50B8B869DDAD}">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1248</v>
      </c>
      <c r="B2" s="109" t="s">
        <v>1249</v>
      </c>
      <c r="C2" s="54" t="s">
        <v>1250</v>
      </c>
    </row>
    <row r="3" spans="1:3" ht="15">
      <c r="A3" s="108" t="s">
        <v>807</v>
      </c>
      <c r="B3" s="108" t="s">
        <v>807</v>
      </c>
      <c r="C3" s="35">
        <v>54</v>
      </c>
    </row>
    <row r="4" spans="1:3" ht="15">
      <c r="A4" s="108" t="s">
        <v>807</v>
      </c>
      <c r="B4" s="123" t="s">
        <v>808</v>
      </c>
      <c r="C4" s="35">
        <v>2</v>
      </c>
    </row>
    <row r="5" spans="1:3" ht="15">
      <c r="A5" s="108" t="s">
        <v>807</v>
      </c>
      <c r="B5" s="123" t="s">
        <v>809</v>
      </c>
      <c r="C5" s="35">
        <v>1</v>
      </c>
    </row>
    <row r="6" spans="1:3" ht="15">
      <c r="A6" s="108" t="s">
        <v>807</v>
      </c>
      <c r="B6" s="123" t="s">
        <v>810</v>
      </c>
      <c r="C6" s="35">
        <v>6</v>
      </c>
    </row>
    <row r="7" spans="1:3" ht="15">
      <c r="A7" s="108" t="s">
        <v>807</v>
      </c>
      <c r="B7" s="123" t="s">
        <v>811</v>
      </c>
      <c r="C7" s="35">
        <v>1</v>
      </c>
    </row>
    <row r="8" spans="1:3" ht="15">
      <c r="A8" s="108" t="s">
        <v>807</v>
      </c>
      <c r="B8" s="123" t="s">
        <v>812</v>
      </c>
      <c r="C8" s="35">
        <v>2</v>
      </c>
    </row>
    <row r="9" spans="1:3" ht="15">
      <c r="A9" s="108" t="s">
        <v>807</v>
      </c>
      <c r="B9" s="123" t="s">
        <v>814</v>
      </c>
      <c r="C9" s="35">
        <v>4</v>
      </c>
    </row>
    <row r="10" spans="1:3" ht="15">
      <c r="A10" s="108" t="s">
        <v>807</v>
      </c>
      <c r="B10" s="123" t="s">
        <v>815</v>
      </c>
      <c r="C10" s="35">
        <v>2</v>
      </c>
    </row>
    <row r="11" spans="1:3" ht="15">
      <c r="A11" s="108" t="s">
        <v>807</v>
      </c>
      <c r="B11" s="123" t="s">
        <v>816</v>
      </c>
      <c r="C11" s="35">
        <v>2</v>
      </c>
    </row>
    <row r="12" spans="1:3" ht="15">
      <c r="A12" s="108" t="s">
        <v>807</v>
      </c>
      <c r="B12" s="123" t="s">
        <v>817</v>
      </c>
      <c r="C12" s="35">
        <v>1</v>
      </c>
    </row>
    <row r="13" spans="1:3" ht="15">
      <c r="A13" s="108" t="s">
        <v>807</v>
      </c>
      <c r="B13" s="123" t="s">
        <v>818</v>
      </c>
      <c r="C13" s="35">
        <v>1</v>
      </c>
    </row>
    <row r="14" spans="1:3" ht="15">
      <c r="A14" s="108" t="s">
        <v>808</v>
      </c>
      <c r="B14" s="123" t="s">
        <v>807</v>
      </c>
      <c r="C14" s="35">
        <v>2</v>
      </c>
    </row>
    <row r="15" spans="1:3" ht="15">
      <c r="A15" s="108" t="s">
        <v>808</v>
      </c>
      <c r="B15" s="123" t="s">
        <v>808</v>
      </c>
      <c r="C15" s="35">
        <v>43</v>
      </c>
    </row>
    <row r="16" spans="1:3" ht="15">
      <c r="A16" s="108" t="s">
        <v>809</v>
      </c>
      <c r="B16" s="123" t="s">
        <v>807</v>
      </c>
      <c r="C16" s="35">
        <v>1</v>
      </c>
    </row>
    <row r="17" spans="1:3" ht="15">
      <c r="A17" s="108" t="s">
        <v>809</v>
      </c>
      <c r="B17" s="123" t="s">
        <v>809</v>
      </c>
      <c r="C17" s="35">
        <v>27</v>
      </c>
    </row>
    <row r="18" spans="1:3" ht="15">
      <c r="A18" s="108" t="s">
        <v>809</v>
      </c>
      <c r="B18" s="123" t="s">
        <v>813</v>
      </c>
      <c r="C18" s="35">
        <v>1</v>
      </c>
    </row>
    <row r="19" spans="1:3" ht="15">
      <c r="A19" s="108" t="s">
        <v>810</v>
      </c>
      <c r="B19" s="123" t="s">
        <v>807</v>
      </c>
      <c r="C19" s="35">
        <v>4</v>
      </c>
    </row>
    <row r="20" spans="1:3" ht="15">
      <c r="A20" s="108" t="s">
        <v>810</v>
      </c>
      <c r="B20" s="123" t="s">
        <v>810</v>
      </c>
      <c r="C20" s="35">
        <v>28</v>
      </c>
    </row>
    <row r="21" spans="1:3" ht="15">
      <c r="A21" s="108" t="s">
        <v>810</v>
      </c>
      <c r="B21" s="123" t="s">
        <v>816</v>
      </c>
      <c r="C21" s="35">
        <v>1</v>
      </c>
    </row>
    <row r="22" spans="1:3" ht="15">
      <c r="A22" s="108" t="s">
        <v>811</v>
      </c>
      <c r="B22" s="123" t="s">
        <v>807</v>
      </c>
      <c r="C22" s="35">
        <v>2</v>
      </c>
    </row>
    <row r="23" spans="1:3" ht="15">
      <c r="A23" s="108" t="s">
        <v>811</v>
      </c>
      <c r="B23" s="123" t="s">
        <v>809</v>
      </c>
      <c r="C23" s="35">
        <v>1</v>
      </c>
    </row>
    <row r="24" spans="1:3" ht="15">
      <c r="A24" s="108" t="s">
        <v>811</v>
      </c>
      <c r="B24" s="123" t="s">
        <v>811</v>
      </c>
      <c r="C24" s="35">
        <v>31</v>
      </c>
    </row>
    <row r="25" spans="1:3" ht="15">
      <c r="A25" s="108" t="s">
        <v>812</v>
      </c>
      <c r="B25" s="123" t="s">
        <v>807</v>
      </c>
      <c r="C25" s="35">
        <v>2</v>
      </c>
    </row>
    <row r="26" spans="1:3" ht="15">
      <c r="A26" s="108" t="s">
        <v>812</v>
      </c>
      <c r="B26" s="123" t="s">
        <v>812</v>
      </c>
      <c r="C26" s="35">
        <v>27</v>
      </c>
    </row>
    <row r="27" spans="1:3" ht="15">
      <c r="A27" s="108" t="s">
        <v>813</v>
      </c>
      <c r="B27" s="123" t="s">
        <v>807</v>
      </c>
      <c r="C27" s="35">
        <v>1</v>
      </c>
    </row>
    <row r="28" spans="1:3" ht="15">
      <c r="A28" s="108" t="s">
        <v>813</v>
      </c>
      <c r="B28" s="123" t="s">
        <v>813</v>
      </c>
      <c r="C28" s="35">
        <v>27</v>
      </c>
    </row>
    <row r="29" spans="1:3" ht="15">
      <c r="A29" s="108" t="s">
        <v>814</v>
      </c>
      <c r="B29" s="123" t="s">
        <v>807</v>
      </c>
      <c r="C29" s="35">
        <v>3</v>
      </c>
    </row>
    <row r="30" spans="1:3" ht="15">
      <c r="A30" s="108" t="s">
        <v>814</v>
      </c>
      <c r="B30" s="123" t="s">
        <v>808</v>
      </c>
      <c r="C30" s="35">
        <v>1</v>
      </c>
    </row>
    <row r="31" spans="1:3" ht="15">
      <c r="A31" s="108" t="s">
        <v>814</v>
      </c>
      <c r="B31" s="123" t="s">
        <v>814</v>
      </c>
      <c r="C31" s="35">
        <v>21</v>
      </c>
    </row>
    <row r="32" spans="1:3" ht="15">
      <c r="A32" s="108" t="s">
        <v>815</v>
      </c>
      <c r="B32" s="123" t="s">
        <v>807</v>
      </c>
      <c r="C32" s="35">
        <v>2</v>
      </c>
    </row>
    <row r="33" spans="1:3" ht="15">
      <c r="A33" s="108" t="s">
        <v>815</v>
      </c>
      <c r="B33" s="123" t="s">
        <v>815</v>
      </c>
      <c r="C33" s="35">
        <v>13</v>
      </c>
    </row>
    <row r="34" spans="1:3" ht="15">
      <c r="A34" s="108" t="s">
        <v>816</v>
      </c>
      <c r="B34" s="123" t="s">
        <v>807</v>
      </c>
      <c r="C34" s="35">
        <v>2</v>
      </c>
    </row>
    <row r="35" spans="1:3" ht="15">
      <c r="A35" s="108" t="s">
        <v>816</v>
      </c>
      <c r="B35" s="123" t="s">
        <v>816</v>
      </c>
      <c r="C35" s="35">
        <v>17</v>
      </c>
    </row>
    <row r="36" spans="1:3" ht="15">
      <c r="A36" s="108" t="s">
        <v>816</v>
      </c>
      <c r="B36" s="123" t="s">
        <v>817</v>
      </c>
      <c r="C36" s="35">
        <v>1</v>
      </c>
    </row>
    <row r="37" spans="1:3" ht="15">
      <c r="A37" s="108" t="s">
        <v>817</v>
      </c>
      <c r="B37" s="123" t="s">
        <v>807</v>
      </c>
      <c r="C37" s="35">
        <v>1</v>
      </c>
    </row>
    <row r="38" spans="1:3" ht="15">
      <c r="A38" s="108" t="s">
        <v>817</v>
      </c>
      <c r="B38" s="123" t="s">
        <v>811</v>
      </c>
      <c r="C38" s="35">
        <v>1</v>
      </c>
    </row>
    <row r="39" spans="1:3" ht="15">
      <c r="A39" s="108" t="s">
        <v>817</v>
      </c>
      <c r="B39" s="123" t="s">
        <v>817</v>
      </c>
      <c r="C39" s="35">
        <v>15</v>
      </c>
    </row>
    <row r="40" spans="1:3" ht="15">
      <c r="A40" s="108" t="s">
        <v>818</v>
      </c>
      <c r="B40" s="123" t="s">
        <v>807</v>
      </c>
      <c r="C40" s="35">
        <v>2</v>
      </c>
    </row>
    <row r="41" spans="1:3" ht="15">
      <c r="A41" s="124" t="s">
        <v>818</v>
      </c>
      <c r="B41" s="123" t="s">
        <v>818</v>
      </c>
      <c r="C41" s="35">
        <v>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11EE2-121C-4660-BFF0-4EEB44E0209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1268</v>
      </c>
      <c r="B1" s="13" t="s">
        <v>17</v>
      </c>
    </row>
    <row r="2" spans="1:2" ht="15">
      <c r="A2" s="82" t="s">
        <v>1269</v>
      </c>
      <c r="B2" s="82"/>
    </row>
    <row r="3" spans="1:2" ht="15">
      <c r="A3" s="83" t="s">
        <v>1270</v>
      </c>
      <c r="B3" s="82"/>
    </row>
    <row r="4" spans="1:2" ht="15">
      <c r="A4" s="83" t="s">
        <v>1271</v>
      </c>
      <c r="B4" s="82"/>
    </row>
    <row r="5" spans="1:2" ht="15">
      <c r="A5" s="83" t="s">
        <v>1272</v>
      </c>
      <c r="B5" s="82"/>
    </row>
    <row r="6" spans="1:2" ht="15">
      <c r="A6" s="83" t="s">
        <v>1273</v>
      </c>
      <c r="B6" s="82"/>
    </row>
    <row r="7" spans="1:2" ht="15">
      <c r="A7" s="83" t="s">
        <v>785</v>
      </c>
      <c r="B7" s="82"/>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725D2-2A01-475D-94D4-0ABA0582A7C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1274</v>
      </c>
      <c r="B1" s="13" t="s">
        <v>34</v>
      </c>
    </row>
    <row r="2" spans="1:2" ht="15">
      <c r="A2" s="100" t="s">
        <v>328</v>
      </c>
      <c r="B2" s="82">
        <v>37191.472294</v>
      </c>
    </row>
    <row r="3" spans="1:2" ht="15">
      <c r="A3" s="104" t="s">
        <v>463</v>
      </c>
      <c r="B3" s="82">
        <v>7266.27381</v>
      </c>
    </row>
    <row r="4" spans="1:2" ht="15">
      <c r="A4" s="104" t="s">
        <v>464</v>
      </c>
      <c r="B4" s="82">
        <v>6965.940476</v>
      </c>
    </row>
    <row r="5" spans="1:2" ht="15">
      <c r="A5" s="104" t="s">
        <v>316</v>
      </c>
      <c r="B5" s="82">
        <v>5778</v>
      </c>
    </row>
    <row r="6" spans="1:2" ht="15">
      <c r="A6" s="104" t="s">
        <v>466</v>
      </c>
      <c r="B6" s="82">
        <v>4100.940476</v>
      </c>
    </row>
    <row r="7" spans="1:2" ht="15">
      <c r="A7" s="104" t="s">
        <v>378</v>
      </c>
      <c r="B7" s="82">
        <v>3976.61342</v>
      </c>
    </row>
    <row r="8" spans="1:2" ht="15">
      <c r="A8" s="104" t="s">
        <v>495</v>
      </c>
      <c r="B8" s="82">
        <v>3970.659524</v>
      </c>
    </row>
    <row r="9" spans="1:2" ht="15">
      <c r="A9" s="104" t="s">
        <v>505</v>
      </c>
      <c r="B9" s="82">
        <v>3917.609524</v>
      </c>
    </row>
    <row r="10" spans="1:2" ht="15">
      <c r="A10" s="104" t="s">
        <v>467</v>
      </c>
      <c r="B10" s="82">
        <v>3859.607143</v>
      </c>
    </row>
    <row r="11" spans="1:2" ht="15">
      <c r="A11" s="104" t="s">
        <v>494</v>
      </c>
      <c r="B11" s="82">
        <v>3660.32619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5492-961A-4C68-A6DB-36F647B03947}">
  <dimension ref="A1:V24"/>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 min="5" max="5" width="36.7109375" style="0" customWidth="1"/>
    <col min="6" max="6" width="11.28125" style="0" bestFit="1" customWidth="1"/>
    <col min="7" max="7" width="36.7109375" style="0" customWidth="1"/>
    <col min="8" max="8" width="11.28125" style="0" bestFit="1" customWidth="1"/>
    <col min="9" max="9" width="36.7109375" style="0" customWidth="1"/>
    <col min="10" max="10" width="11.28125" style="0" bestFit="1" customWidth="1"/>
    <col min="11" max="11" width="36.7109375" style="0" customWidth="1"/>
    <col min="12" max="12" width="11.28125" style="0" bestFit="1" customWidth="1"/>
    <col min="13" max="13" width="36.7109375" style="0" customWidth="1"/>
    <col min="14" max="14" width="11.28125" style="0" bestFit="1" customWidth="1"/>
    <col min="15" max="15" width="36.7109375" style="0" customWidth="1"/>
    <col min="16" max="16" width="11.28125" style="0" bestFit="1" customWidth="1"/>
    <col min="17" max="17" width="36.7109375" style="0" customWidth="1"/>
    <col min="18" max="18" width="11.28125" style="0" bestFit="1" customWidth="1"/>
    <col min="19" max="19" width="36.7109375" style="0" customWidth="1"/>
    <col min="20" max="20" width="11.28125" style="0" bestFit="1" customWidth="1"/>
    <col min="21" max="21" width="37.7109375" style="0" customWidth="1"/>
    <col min="22" max="22" width="12.28125" style="0" bestFit="1" customWidth="1"/>
  </cols>
  <sheetData>
    <row r="1" spans="1:22" ht="15" customHeight="1">
      <c r="A1" s="13" t="s">
        <v>1275</v>
      </c>
      <c r="B1" s="13" t="s">
        <v>1276</v>
      </c>
      <c r="C1" s="13" t="s">
        <v>1277</v>
      </c>
      <c r="D1" s="13" t="s">
        <v>1279</v>
      </c>
      <c r="E1" s="13" t="s">
        <v>1278</v>
      </c>
      <c r="F1" s="13" t="s">
        <v>1281</v>
      </c>
      <c r="G1" s="13" t="s">
        <v>1280</v>
      </c>
      <c r="H1" s="13" t="s">
        <v>1283</v>
      </c>
      <c r="I1" s="13" t="s">
        <v>1282</v>
      </c>
      <c r="J1" s="13" t="s">
        <v>1285</v>
      </c>
      <c r="K1" s="13" t="s">
        <v>1284</v>
      </c>
      <c r="L1" s="13" t="s">
        <v>1287</v>
      </c>
      <c r="M1" s="13" t="s">
        <v>1286</v>
      </c>
      <c r="N1" s="13" t="s">
        <v>1289</v>
      </c>
      <c r="O1" s="13" t="s">
        <v>1288</v>
      </c>
      <c r="P1" s="13" t="s">
        <v>1291</v>
      </c>
      <c r="Q1" s="13" t="s">
        <v>1290</v>
      </c>
      <c r="R1" s="13" t="s">
        <v>1293</v>
      </c>
      <c r="S1" s="13" t="s">
        <v>1292</v>
      </c>
      <c r="T1" s="13" t="s">
        <v>1295</v>
      </c>
      <c r="U1" s="13" t="s">
        <v>1294</v>
      </c>
      <c r="V1" s="13" t="s">
        <v>1296</v>
      </c>
    </row>
    <row r="2" spans="1:22" ht="15">
      <c r="A2" s="103" t="s">
        <v>843</v>
      </c>
      <c r="B2" s="103">
        <v>73</v>
      </c>
      <c r="C2" s="103" t="s">
        <v>844</v>
      </c>
      <c r="D2" s="103">
        <v>20</v>
      </c>
      <c r="E2" s="103" t="s">
        <v>844</v>
      </c>
      <c r="F2" s="103">
        <v>6</v>
      </c>
      <c r="G2" s="103" t="s">
        <v>860</v>
      </c>
      <c r="H2" s="103">
        <v>8</v>
      </c>
      <c r="I2" s="103" t="s">
        <v>883</v>
      </c>
      <c r="J2" s="103">
        <v>6</v>
      </c>
      <c r="K2" s="103" t="s">
        <v>846</v>
      </c>
      <c r="L2" s="103">
        <v>24</v>
      </c>
      <c r="M2" s="103" t="s">
        <v>843</v>
      </c>
      <c r="N2" s="103">
        <v>6</v>
      </c>
      <c r="O2" s="103" t="s">
        <v>851</v>
      </c>
      <c r="P2" s="103">
        <v>9</v>
      </c>
      <c r="Q2" s="103" t="s">
        <v>843</v>
      </c>
      <c r="R2" s="103">
        <v>13</v>
      </c>
      <c r="S2" s="103" t="s">
        <v>849</v>
      </c>
      <c r="T2" s="103">
        <v>5</v>
      </c>
      <c r="U2" s="103" t="s">
        <v>843</v>
      </c>
      <c r="V2" s="103">
        <v>5</v>
      </c>
    </row>
    <row r="3" spans="1:22" ht="15">
      <c r="A3" s="84" t="s">
        <v>844</v>
      </c>
      <c r="B3" s="103">
        <v>67</v>
      </c>
      <c r="C3" s="103" t="s">
        <v>843</v>
      </c>
      <c r="D3" s="103">
        <v>19</v>
      </c>
      <c r="E3" s="103" t="s">
        <v>843</v>
      </c>
      <c r="F3" s="103">
        <v>5</v>
      </c>
      <c r="G3" s="103" t="s">
        <v>848</v>
      </c>
      <c r="H3" s="103">
        <v>7</v>
      </c>
      <c r="I3" s="103" t="s">
        <v>850</v>
      </c>
      <c r="J3" s="103">
        <v>5</v>
      </c>
      <c r="K3" s="103" t="s">
        <v>843</v>
      </c>
      <c r="L3" s="103">
        <v>16</v>
      </c>
      <c r="M3" s="103" t="s">
        <v>897</v>
      </c>
      <c r="N3" s="103">
        <v>5</v>
      </c>
      <c r="O3" s="103" t="s">
        <v>852</v>
      </c>
      <c r="P3" s="103">
        <v>8</v>
      </c>
      <c r="Q3" s="103" t="s">
        <v>844</v>
      </c>
      <c r="R3" s="103">
        <v>12</v>
      </c>
      <c r="S3" s="103" t="s">
        <v>853</v>
      </c>
      <c r="T3" s="103">
        <v>4</v>
      </c>
      <c r="U3" s="103" t="s">
        <v>844</v>
      </c>
      <c r="V3" s="103">
        <v>4</v>
      </c>
    </row>
    <row r="4" spans="1:22" ht="15">
      <c r="A4" s="84" t="s">
        <v>845</v>
      </c>
      <c r="B4" s="103">
        <v>26</v>
      </c>
      <c r="C4" s="103" t="s">
        <v>845</v>
      </c>
      <c r="D4" s="103">
        <v>13</v>
      </c>
      <c r="E4" s="103" t="s">
        <v>905</v>
      </c>
      <c r="F4" s="103">
        <v>5</v>
      </c>
      <c r="G4" s="103" t="s">
        <v>881</v>
      </c>
      <c r="H4" s="103">
        <v>5</v>
      </c>
      <c r="I4" s="103" t="s">
        <v>845</v>
      </c>
      <c r="J4" s="103">
        <v>5</v>
      </c>
      <c r="K4" s="103" t="s">
        <v>844</v>
      </c>
      <c r="L4" s="103">
        <v>13</v>
      </c>
      <c r="M4" s="103" t="s">
        <v>898</v>
      </c>
      <c r="N4" s="103">
        <v>5</v>
      </c>
      <c r="O4" s="103" t="s">
        <v>920</v>
      </c>
      <c r="P4" s="103">
        <v>4</v>
      </c>
      <c r="Q4" s="103" t="s">
        <v>904</v>
      </c>
      <c r="R4" s="103">
        <v>5</v>
      </c>
      <c r="S4" s="103" t="s">
        <v>862</v>
      </c>
      <c r="T4" s="103">
        <v>4</v>
      </c>
      <c r="U4" s="103" t="s">
        <v>983</v>
      </c>
      <c r="V4" s="103">
        <v>3</v>
      </c>
    </row>
    <row r="5" spans="1:22" ht="15">
      <c r="A5" s="84" t="s">
        <v>846</v>
      </c>
      <c r="B5" s="103">
        <v>24</v>
      </c>
      <c r="C5" s="103" t="s">
        <v>847</v>
      </c>
      <c r="D5" s="103">
        <v>13</v>
      </c>
      <c r="E5" s="103" t="s">
        <v>847</v>
      </c>
      <c r="F5" s="103">
        <v>4</v>
      </c>
      <c r="G5" s="103" t="s">
        <v>858</v>
      </c>
      <c r="H5" s="103">
        <v>4</v>
      </c>
      <c r="I5" s="103" t="s">
        <v>896</v>
      </c>
      <c r="J5" s="103">
        <v>3</v>
      </c>
      <c r="K5" s="103" t="s">
        <v>869</v>
      </c>
      <c r="L5" s="103">
        <v>6</v>
      </c>
      <c r="M5" s="103" t="s">
        <v>928</v>
      </c>
      <c r="N5" s="103">
        <v>4</v>
      </c>
      <c r="O5" s="103" t="s">
        <v>921</v>
      </c>
      <c r="P5" s="103">
        <v>4</v>
      </c>
      <c r="Q5" s="103" t="s">
        <v>919</v>
      </c>
      <c r="R5" s="103">
        <v>3</v>
      </c>
      <c r="S5" s="103" t="s">
        <v>863</v>
      </c>
      <c r="T5" s="103">
        <v>4</v>
      </c>
      <c r="U5" s="103" t="s">
        <v>984</v>
      </c>
      <c r="V5" s="103">
        <v>3</v>
      </c>
    </row>
    <row r="6" spans="1:22" ht="15">
      <c r="A6" s="84" t="s">
        <v>847</v>
      </c>
      <c r="B6" s="103">
        <v>24</v>
      </c>
      <c r="C6" s="103" t="s">
        <v>876</v>
      </c>
      <c r="D6" s="103">
        <v>6</v>
      </c>
      <c r="E6" s="103" t="s">
        <v>945</v>
      </c>
      <c r="F6" s="103">
        <v>4</v>
      </c>
      <c r="G6" s="103" t="s">
        <v>912</v>
      </c>
      <c r="H6" s="103">
        <v>4</v>
      </c>
      <c r="I6" s="103" t="s">
        <v>992</v>
      </c>
      <c r="J6" s="103">
        <v>3</v>
      </c>
      <c r="K6" s="103" t="s">
        <v>871</v>
      </c>
      <c r="L6" s="103">
        <v>6</v>
      </c>
      <c r="M6" s="103" t="s">
        <v>929</v>
      </c>
      <c r="N6" s="103">
        <v>4</v>
      </c>
      <c r="O6" s="103" t="s">
        <v>922</v>
      </c>
      <c r="P6" s="103">
        <v>4</v>
      </c>
      <c r="Q6" s="103" t="s">
        <v>855</v>
      </c>
      <c r="R6" s="103">
        <v>3</v>
      </c>
      <c r="S6" s="103" t="s">
        <v>844</v>
      </c>
      <c r="T6" s="103">
        <v>3</v>
      </c>
      <c r="U6" s="103" t="s">
        <v>985</v>
      </c>
      <c r="V6" s="103">
        <v>3</v>
      </c>
    </row>
    <row r="7" spans="1:22" ht="15">
      <c r="A7" s="84" t="s">
        <v>848</v>
      </c>
      <c r="B7" s="103">
        <v>13</v>
      </c>
      <c r="C7" s="103" t="s">
        <v>877</v>
      </c>
      <c r="D7" s="103">
        <v>6</v>
      </c>
      <c r="E7" s="103" t="s">
        <v>1018</v>
      </c>
      <c r="F7" s="103">
        <v>3</v>
      </c>
      <c r="G7" s="103" t="s">
        <v>913</v>
      </c>
      <c r="H7" s="103">
        <v>4</v>
      </c>
      <c r="I7" s="103" t="s">
        <v>993</v>
      </c>
      <c r="J7" s="103">
        <v>3</v>
      </c>
      <c r="K7" s="103" t="s">
        <v>872</v>
      </c>
      <c r="L7" s="103">
        <v>6</v>
      </c>
      <c r="M7" s="103" t="s">
        <v>976</v>
      </c>
      <c r="N7" s="103">
        <v>3</v>
      </c>
      <c r="O7" s="103" t="s">
        <v>867</v>
      </c>
      <c r="P7" s="103">
        <v>4</v>
      </c>
      <c r="Q7" s="103" t="s">
        <v>907</v>
      </c>
      <c r="R7" s="103">
        <v>3</v>
      </c>
      <c r="S7" s="103" t="s">
        <v>843</v>
      </c>
      <c r="T7" s="103">
        <v>2</v>
      </c>
      <c r="U7" s="103" t="s">
        <v>986</v>
      </c>
      <c r="V7" s="103">
        <v>3</v>
      </c>
    </row>
    <row r="8" spans="1:22" ht="15">
      <c r="A8" s="84" t="s">
        <v>849</v>
      </c>
      <c r="B8" s="103">
        <v>11</v>
      </c>
      <c r="C8" s="103" t="s">
        <v>936</v>
      </c>
      <c r="D8" s="103">
        <v>4</v>
      </c>
      <c r="E8" s="103" t="s">
        <v>1019</v>
      </c>
      <c r="F8" s="103">
        <v>3</v>
      </c>
      <c r="G8" s="103" t="s">
        <v>914</v>
      </c>
      <c r="H8" s="103">
        <v>4</v>
      </c>
      <c r="I8" s="103" t="s">
        <v>994</v>
      </c>
      <c r="J8" s="103">
        <v>3</v>
      </c>
      <c r="K8" s="103" t="s">
        <v>873</v>
      </c>
      <c r="L8" s="103">
        <v>6</v>
      </c>
      <c r="M8" s="103" t="s">
        <v>977</v>
      </c>
      <c r="N8" s="103">
        <v>3</v>
      </c>
      <c r="O8" s="103" t="s">
        <v>924</v>
      </c>
      <c r="P8" s="103">
        <v>4</v>
      </c>
      <c r="Q8" s="103" t="s">
        <v>944</v>
      </c>
      <c r="R8" s="103">
        <v>3</v>
      </c>
      <c r="S8" s="103" t="s">
        <v>930</v>
      </c>
      <c r="T8" s="103">
        <v>2</v>
      </c>
      <c r="U8" s="103" t="s">
        <v>858</v>
      </c>
      <c r="V8" s="103">
        <v>2</v>
      </c>
    </row>
    <row r="9" spans="1:22" ht="15">
      <c r="A9" s="84" t="s">
        <v>850</v>
      </c>
      <c r="B9" s="103">
        <v>10</v>
      </c>
      <c r="C9" s="103" t="s">
        <v>935</v>
      </c>
      <c r="D9" s="103">
        <v>4</v>
      </c>
      <c r="E9" s="103" t="s">
        <v>1016</v>
      </c>
      <c r="F9" s="103">
        <v>2</v>
      </c>
      <c r="G9" s="103" t="s">
        <v>915</v>
      </c>
      <c r="H9" s="103">
        <v>4</v>
      </c>
      <c r="I9" s="103" t="s">
        <v>1004</v>
      </c>
      <c r="J9" s="103">
        <v>3</v>
      </c>
      <c r="K9" s="103" t="s">
        <v>874</v>
      </c>
      <c r="L9" s="103">
        <v>6</v>
      </c>
      <c r="M9" s="103" t="s">
        <v>918</v>
      </c>
      <c r="N9" s="103">
        <v>3</v>
      </c>
      <c r="O9" s="103" t="s">
        <v>925</v>
      </c>
      <c r="P9" s="103">
        <v>4</v>
      </c>
      <c r="Q9" s="103" t="s">
        <v>1017</v>
      </c>
      <c r="R9" s="103">
        <v>3</v>
      </c>
      <c r="S9" s="103" t="s">
        <v>1169</v>
      </c>
      <c r="T9" s="103">
        <v>2</v>
      </c>
      <c r="U9" s="103" t="s">
        <v>854</v>
      </c>
      <c r="V9" s="103">
        <v>2</v>
      </c>
    </row>
    <row r="10" spans="1:22" ht="15">
      <c r="A10" s="84" t="s">
        <v>851</v>
      </c>
      <c r="B10" s="103">
        <v>10</v>
      </c>
      <c r="C10" s="103" t="s">
        <v>932</v>
      </c>
      <c r="D10" s="103">
        <v>4</v>
      </c>
      <c r="E10" s="103" t="s">
        <v>1203</v>
      </c>
      <c r="F10" s="103">
        <v>2</v>
      </c>
      <c r="G10" s="103" t="s">
        <v>916</v>
      </c>
      <c r="H10" s="103">
        <v>4</v>
      </c>
      <c r="I10" s="103" t="s">
        <v>899</v>
      </c>
      <c r="J10" s="103">
        <v>3</v>
      </c>
      <c r="K10" s="103" t="s">
        <v>848</v>
      </c>
      <c r="L10" s="103">
        <v>6</v>
      </c>
      <c r="M10" s="103" t="s">
        <v>978</v>
      </c>
      <c r="N10" s="103">
        <v>3</v>
      </c>
      <c r="O10" s="103" t="s">
        <v>926</v>
      </c>
      <c r="P10" s="103">
        <v>4</v>
      </c>
      <c r="Q10" s="103" t="s">
        <v>1186</v>
      </c>
      <c r="R10" s="103">
        <v>2</v>
      </c>
      <c r="S10" s="103" t="s">
        <v>1170</v>
      </c>
      <c r="T10" s="103">
        <v>2</v>
      </c>
      <c r="U10" s="103"/>
      <c r="V10" s="103"/>
    </row>
    <row r="11" spans="1:22" ht="15">
      <c r="A11" s="84" t="s">
        <v>852</v>
      </c>
      <c r="B11" s="103">
        <v>10</v>
      </c>
      <c r="C11" s="103" t="s">
        <v>933</v>
      </c>
      <c r="D11" s="103">
        <v>4</v>
      </c>
      <c r="E11" s="103" t="s">
        <v>1204</v>
      </c>
      <c r="F11" s="103">
        <v>2</v>
      </c>
      <c r="G11" s="103" t="s">
        <v>917</v>
      </c>
      <c r="H11" s="103">
        <v>4</v>
      </c>
      <c r="I11" s="103" t="s">
        <v>1001</v>
      </c>
      <c r="J11" s="103">
        <v>3</v>
      </c>
      <c r="K11" s="103" t="s">
        <v>875</v>
      </c>
      <c r="L11" s="103">
        <v>6</v>
      </c>
      <c r="M11" s="103" t="s">
        <v>979</v>
      </c>
      <c r="N11" s="103">
        <v>3</v>
      </c>
      <c r="O11" s="103" t="s">
        <v>927</v>
      </c>
      <c r="P11" s="103">
        <v>4</v>
      </c>
      <c r="Q11" s="103" t="s">
        <v>884</v>
      </c>
      <c r="R11" s="103">
        <v>2</v>
      </c>
      <c r="S11" s="103" t="s">
        <v>1171</v>
      </c>
      <c r="T11" s="103">
        <v>2</v>
      </c>
      <c r="U11" s="103"/>
      <c r="V11" s="103"/>
    </row>
    <row r="14" spans="1:22" ht="15" customHeight="1">
      <c r="A14" s="13" t="s">
        <v>1307</v>
      </c>
      <c r="B14" s="13" t="s">
        <v>1276</v>
      </c>
      <c r="C14" s="13" t="s">
        <v>1318</v>
      </c>
      <c r="D14" s="13" t="s">
        <v>1279</v>
      </c>
      <c r="E14" s="13" t="s">
        <v>1327</v>
      </c>
      <c r="F14" s="13" t="s">
        <v>1281</v>
      </c>
      <c r="G14" s="13" t="s">
        <v>1337</v>
      </c>
      <c r="H14" s="13" t="s">
        <v>1283</v>
      </c>
      <c r="I14" s="13" t="s">
        <v>1348</v>
      </c>
      <c r="J14" s="13" t="s">
        <v>1285</v>
      </c>
      <c r="K14" s="13" t="s">
        <v>1357</v>
      </c>
      <c r="L14" s="13" t="s">
        <v>1287</v>
      </c>
      <c r="M14" s="13" t="s">
        <v>1362</v>
      </c>
      <c r="N14" s="13" t="s">
        <v>1289</v>
      </c>
      <c r="O14" s="13" t="s">
        <v>1373</v>
      </c>
      <c r="P14" s="13" t="s">
        <v>1291</v>
      </c>
      <c r="Q14" s="13" t="s">
        <v>1384</v>
      </c>
      <c r="R14" s="13" t="s">
        <v>1293</v>
      </c>
      <c r="S14" s="13" t="s">
        <v>1394</v>
      </c>
      <c r="T14" s="13" t="s">
        <v>1295</v>
      </c>
      <c r="U14" s="13" t="s">
        <v>1401</v>
      </c>
      <c r="V14" s="13" t="s">
        <v>1296</v>
      </c>
    </row>
    <row r="15" spans="1:22" ht="15">
      <c r="A15" s="103" t="s">
        <v>1308</v>
      </c>
      <c r="B15" s="103">
        <v>60</v>
      </c>
      <c r="C15" s="103" t="s">
        <v>1308</v>
      </c>
      <c r="D15" s="103">
        <v>19</v>
      </c>
      <c r="E15" s="103" t="s">
        <v>1308</v>
      </c>
      <c r="F15" s="103">
        <v>5</v>
      </c>
      <c r="G15" s="103" t="s">
        <v>1338</v>
      </c>
      <c r="H15" s="103">
        <v>4</v>
      </c>
      <c r="I15" s="103" t="s">
        <v>1349</v>
      </c>
      <c r="J15" s="103">
        <v>3</v>
      </c>
      <c r="K15" s="103" t="s">
        <v>1309</v>
      </c>
      <c r="L15" s="103">
        <v>17</v>
      </c>
      <c r="M15" s="103" t="s">
        <v>1363</v>
      </c>
      <c r="N15" s="103">
        <v>4</v>
      </c>
      <c r="O15" s="103" t="s">
        <v>1374</v>
      </c>
      <c r="P15" s="103">
        <v>4</v>
      </c>
      <c r="Q15" s="103" t="s">
        <v>1308</v>
      </c>
      <c r="R15" s="103">
        <v>10</v>
      </c>
      <c r="S15" s="103" t="s">
        <v>1310</v>
      </c>
      <c r="T15" s="103">
        <v>4</v>
      </c>
      <c r="U15" s="103" t="s">
        <v>1308</v>
      </c>
      <c r="V15" s="103">
        <v>4</v>
      </c>
    </row>
    <row r="16" spans="1:22" ht="15">
      <c r="A16" s="84" t="s">
        <v>1309</v>
      </c>
      <c r="B16" s="103">
        <v>17</v>
      </c>
      <c r="C16" s="103" t="s">
        <v>1313</v>
      </c>
      <c r="D16" s="103">
        <v>4</v>
      </c>
      <c r="E16" s="103" t="s">
        <v>1328</v>
      </c>
      <c r="F16" s="103">
        <v>3</v>
      </c>
      <c r="G16" s="103" t="s">
        <v>1339</v>
      </c>
      <c r="H16" s="103">
        <v>4</v>
      </c>
      <c r="I16" s="103" t="s">
        <v>1350</v>
      </c>
      <c r="J16" s="103">
        <v>3</v>
      </c>
      <c r="K16" s="103" t="s">
        <v>1308</v>
      </c>
      <c r="L16" s="103">
        <v>11</v>
      </c>
      <c r="M16" s="103" t="s">
        <v>1364</v>
      </c>
      <c r="N16" s="103">
        <v>4</v>
      </c>
      <c r="O16" s="103" t="s">
        <v>1375</v>
      </c>
      <c r="P16" s="103">
        <v>4</v>
      </c>
      <c r="Q16" s="103" t="s">
        <v>1385</v>
      </c>
      <c r="R16" s="103">
        <v>3</v>
      </c>
      <c r="S16" s="103" t="s">
        <v>1311</v>
      </c>
      <c r="T16" s="103">
        <v>4</v>
      </c>
      <c r="U16" s="103" t="s">
        <v>1402</v>
      </c>
      <c r="V16" s="103">
        <v>3</v>
      </c>
    </row>
    <row r="17" spans="1:22" ht="15">
      <c r="A17" s="84" t="s">
        <v>1310</v>
      </c>
      <c r="B17" s="103">
        <v>8</v>
      </c>
      <c r="C17" s="103" t="s">
        <v>1319</v>
      </c>
      <c r="D17" s="103">
        <v>4</v>
      </c>
      <c r="E17" s="103" t="s">
        <v>1329</v>
      </c>
      <c r="F17" s="103">
        <v>2</v>
      </c>
      <c r="G17" s="103" t="s">
        <v>1340</v>
      </c>
      <c r="H17" s="103">
        <v>4</v>
      </c>
      <c r="I17" s="103" t="s">
        <v>1351</v>
      </c>
      <c r="J17" s="103">
        <v>3</v>
      </c>
      <c r="K17" s="103" t="s">
        <v>1314</v>
      </c>
      <c r="L17" s="103">
        <v>6</v>
      </c>
      <c r="M17" s="103" t="s">
        <v>1365</v>
      </c>
      <c r="N17" s="103">
        <v>4</v>
      </c>
      <c r="O17" s="103" t="s">
        <v>1376</v>
      </c>
      <c r="P17" s="103">
        <v>4</v>
      </c>
      <c r="Q17" s="103" t="s">
        <v>1386</v>
      </c>
      <c r="R17" s="103">
        <v>3</v>
      </c>
      <c r="S17" s="103" t="s">
        <v>1312</v>
      </c>
      <c r="T17" s="103">
        <v>4</v>
      </c>
      <c r="U17" s="103" t="s">
        <v>1403</v>
      </c>
      <c r="V17" s="103">
        <v>3</v>
      </c>
    </row>
    <row r="18" spans="1:22" ht="15">
      <c r="A18" s="84" t="s">
        <v>1311</v>
      </c>
      <c r="B18" s="103">
        <v>8</v>
      </c>
      <c r="C18" s="103" t="s">
        <v>1320</v>
      </c>
      <c r="D18" s="103">
        <v>3</v>
      </c>
      <c r="E18" s="103" t="s">
        <v>1330</v>
      </c>
      <c r="F18" s="103">
        <v>2</v>
      </c>
      <c r="G18" s="103" t="s">
        <v>1341</v>
      </c>
      <c r="H18" s="103">
        <v>4</v>
      </c>
      <c r="I18" s="103" t="s">
        <v>1352</v>
      </c>
      <c r="J18" s="103">
        <v>3</v>
      </c>
      <c r="K18" s="103" t="s">
        <v>1315</v>
      </c>
      <c r="L18" s="103">
        <v>6</v>
      </c>
      <c r="M18" s="103" t="s">
        <v>1366</v>
      </c>
      <c r="N18" s="103">
        <v>3</v>
      </c>
      <c r="O18" s="103" t="s">
        <v>1377</v>
      </c>
      <c r="P18" s="103">
        <v>4</v>
      </c>
      <c r="Q18" s="103" t="s">
        <v>1387</v>
      </c>
      <c r="R18" s="103">
        <v>3</v>
      </c>
      <c r="S18" s="103" t="s">
        <v>1308</v>
      </c>
      <c r="T18" s="103">
        <v>2</v>
      </c>
      <c r="U18" s="103" t="s">
        <v>1404</v>
      </c>
      <c r="V18" s="103">
        <v>3</v>
      </c>
    </row>
    <row r="19" spans="1:22" ht="15">
      <c r="A19" s="84" t="s">
        <v>1312</v>
      </c>
      <c r="B19" s="103">
        <v>8</v>
      </c>
      <c r="C19" s="103" t="s">
        <v>1321</v>
      </c>
      <c r="D19" s="103">
        <v>3</v>
      </c>
      <c r="E19" s="103" t="s">
        <v>1331</v>
      </c>
      <c r="F19" s="103">
        <v>2</v>
      </c>
      <c r="G19" s="103" t="s">
        <v>1342</v>
      </c>
      <c r="H19" s="103">
        <v>4</v>
      </c>
      <c r="I19" s="103" t="s">
        <v>1353</v>
      </c>
      <c r="J19" s="103">
        <v>3</v>
      </c>
      <c r="K19" s="103" t="s">
        <v>1316</v>
      </c>
      <c r="L19" s="103">
        <v>6</v>
      </c>
      <c r="M19" s="103" t="s">
        <v>1367</v>
      </c>
      <c r="N19" s="103">
        <v>3</v>
      </c>
      <c r="O19" s="103" t="s">
        <v>1378</v>
      </c>
      <c r="P19" s="103">
        <v>4</v>
      </c>
      <c r="Q19" s="103" t="s">
        <v>1388</v>
      </c>
      <c r="R19" s="103">
        <v>3</v>
      </c>
      <c r="S19" s="103" t="s">
        <v>1395</v>
      </c>
      <c r="T19" s="103">
        <v>2</v>
      </c>
      <c r="U19" s="103"/>
      <c r="V19" s="103"/>
    </row>
    <row r="20" spans="1:22" ht="15">
      <c r="A20" s="84" t="s">
        <v>1313</v>
      </c>
      <c r="B20" s="103">
        <v>7</v>
      </c>
      <c r="C20" s="103" t="s">
        <v>1322</v>
      </c>
      <c r="D20" s="103">
        <v>3</v>
      </c>
      <c r="E20" s="103" t="s">
        <v>1332</v>
      </c>
      <c r="F20" s="103">
        <v>2</v>
      </c>
      <c r="G20" s="103" t="s">
        <v>1343</v>
      </c>
      <c r="H20" s="103">
        <v>4</v>
      </c>
      <c r="I20" s="103" t="s">
        <v>1354</v>
      </c>
      <c r="J20" s="103">
        <v>3</v>
      </c>
      <c r="K20" s="103" t="s">
        <v>1317</v>
      </c>
      <c r="L20" s="103">
        <v>6</v>
      </c>
      <c r="M20" s="103" t="s">
        <v>1368</v>
      </c>
      <c r="N20" s="103">
        <v>3</v>
      </c>
      <c r="O20" s="103" t="s">
        <v>1379</v>
      </c>
      <c r="P20" s="103">
        <v>4</v>
      </c>
      <c r="Q20" s="103" t="s">
        <v>1389</v>
      </c>
      <c r="R20" s="103">
        <v>3</v>
      </c>
      <c r="S20" s="103" t="s">
        <v>1396</v>
      </c>
      <c r="T20" s="103">
        <v>2</v>
      </c>
      <c r="U20" s="103"/>
      <c r="V20" s="103"/>
    </row>
    <row r="21" spans="1:22" ht="15">
      <c r="A21" s="84" t="s">
        <v>1314</v>
      </c>
      <c r="B21" s="103">
        <v>6</v>
      </c>
      <c r="C21" s="103" t="s">
        <v>1323</v>
      </c>
      <c r="D21" s="103">
        <v>3</v>
      </c>
      <c r="E21" s="103" t="s">
        <v>1333</v>
      </c>
      <c r="F21" s="103">
        <v>2</v>
      </c>
      <c r="G21" s="103" t="s">
        <v>1344</v>
      </c>
      <c r="H21" s="103">
        <v>4</v>
      </c>
      <c r="I21" s="103" t="s">
        <v>1355</v>
      </c>
      <c r="J21" s="103">
        <v>3</v>
      </c>
      <c r="K21" s="103" t="s">
        <v>1358</v>
      </c>
      <c r="L21" s="103">
        <v>6</v>
      </c>
      <c r="M21" s="103" t="s">
        <v>1369</v>
      </c>
      <c r="N21" s="103">
        <v>3</v>
      </c>
      <c r="O21" s="103" t="s">
        <v>1380</v>
      </c>
      <c r="P21" s="103">
        <v>4</v>
      </c>
      <c r="Q21" s="103" t="s">
        <v>1390</v>
      </c>
      <c r="R21" s="103">
        <v>3</v>
      </c>
      <c r="S21" s="103" t="s">
        <v>1397</v>
      </c>
      <c r="T21" s="103">
        <v>2</v>
      </c>
      <c r="U21" s="103"/>
      <c r="V21" s="103"/>
    </row>
    <row r="22" spans="1:22" ht="15">
      <c r="A22" s="84" t="s">
        <v>1315</v>
      </c>
      <c r="B22" s="103">
        <v>6</v>
      </c>
      <c r="C22" s="103" t="s">
        <v>1324</v>
      </c>
      <c r="D22" s="103">
        <v>3</v>
      </c>
      <c r="E22" s="103" t="s">
        <v>1334</v>
      </c>
      <c r="F22" s="103">
        <v>2</v>
      </c>
      <c r="G22" s="103" t="s">
        <v>1345</v>
      </c>
      <c r="H22" s="103">
        <v>4</v>
      </c>
      <c r="I22" s="103" t="s">
        <v>1356</v>
      </c>
      <c r="J22" s="103">
        <v>3</v>
      </c>
      <c r="K22" s="103" t="s">
        <v>1359</v>
      </c>
      <c r="L22" s="103">
        <v>6</v>
      </c>
      <c r="M22" s="103" t="s">
        <v>1370</v>
      </c>
      <c r="N22" s="103">
        <v>3</v>
      </c>
      <c r="O22" s="103" t="s">
        <v>1381</v>
      </c>
      <c r="P22" s="103">
        <v>4</v>
      </c>
      <c r="Q22" s="103" t="s">
        <v>1391</v>
      </c>
      <c r="R22" s="103">
        <v>2</v>
      </c>
      <c r="S22" s="103" t="s">
        <v>1398</v>
      </c>
      <c r="T22" s="103">
        <v>2</v>
      </c>
      <c r="U22" s="103"/>
      <c r="V22" s="103"/>
    </row>
    <row r="23" spans="1:22" ht="15">
      <c r="A23" s="84" t="s">
        <v>1316</v>
      </c>
      <c r="B23" s="103">
        <v>6</v>
      </c>
      <c r="C23" s="103" t="s">
        <v>1325</v>
      </c>
      <c r="D23" s="103">
        <v>3</v>
      </c>
      <c r="E23" s="103" t="s">
        <v>1335</v>
      </c>
      <c r="F23" s="103">
        <v>2</v>
      </c>
      <c r="G23" s="103" t="s">
        <v>1346</v>
      </c>
      <c r="H23" s="103">
        <v>3</v>
      </c>
      <c r="I23" s="103" t="s">
        <v>1724</v>
      </c>
      <c r="J23" s="103">
        <v>3</v>
      </c>
      <c r="K23" s="103" t="s">
        <v>1360</v>
      </c>
      <c r="L23" s="103">
        <v>5</v>
      </c>
      <c r="M23" s="103" t="s">
        <v>1371</v>
      </c>
      <c r="N23" s="103">
        <v>2</v>
      </c>
      <c r="O23" s="103" t="s">
        <v>1382</v>
      </c>
      <c r="P23" s="103">
        <v>4</v>
      </c>
      <c r="Q23" s="103" t="s">
        <v>1392</v>
      </c>
      <c r="R23" s="103">
        <v>2</v>
      </c>
      <c r="S23" s="103" t="s">
        <v>1399</v>
      </c>
      <c r="T23" s="103">
        <v>2</v>
      </c>
      <c r="U23" s="103"/>
      <c r="V23" s="103"/>
    </row>
    <row r="24" spans="1:22" ht="15">
      <c r="A24" s="84" t="s">
        <v>1317</v>
      </c>
      <c r="B24" s="103">
        <v>6</v>
      </c>
      <c r="C24" s="103" t="s">
        <v>1326</v>
      </c>
      <c r="D24" s="103">
        <v>3</v>
      </c>
      <c r="E24" s="103" t="s">
        <v>1336</v>
      </c>
      <c r="F24" s="103">
        <v>2</v>
      </c>
      <c r="G24" s="103" t="s">
        <v>1347</v>
      </c>
      <c r="H24" s="103">
        <v>3</v>
      </c>
      <c r="I24" s="103" t="s">
        <v>1725</v>
      </c>
      <c r="J24" s="103">
        <v>3</v>
      </c>
      <c r="K24" s="103" t="s">
        <v>1361</v>
      </c>
      <c r="L24" s="103">
        <v>5</v>
      </c>
      <c r="M24" s="103" t="s">
        <v>1372</v>
      </c>
      <c r="N24" s="103">
        <v>2</v>
      </c>
      <c r="O24" s="103" t="s">
        <v>1383</v>
      </c>
      <c r="P24" s="103">
        <v>4</v>
      </c>
      <c r="Q24" s="103" t="s">
        <v>1393</v>
      </c>
      <c r="R24" s="103">
        <v>2</v>
      </c>
      <c r="S24" s="103" t="s">
        <v>1400</v>
      </c>
      <c r="T24" s="103">
        <v>2</v>
      </c>
      <c r="U24" s="103"/>
      <c r="V24" s="103"/>
    </row>
  </sheetData>
  <printOptions/>
  <pageMargins left="0.7" right="0.7" top="0.75" bottom="0.75" header="0.3" footer="0.3"/>
  <pageSetup orientation="portrait" paperSize="9"/>
  <tableParts>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06"/>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5.7109375" style="2" bestFit="1" customWidth="1"/>
    <col min="31" max="31" width="15.7109375" style="3" bestFit="1" customWidth="1"/>
    <col min="32" max="32" width="14.00390625" style="3" bestFit="1" customWidth="1"/>
    <col min="33" max="33" width="10.421875" style="3" bestFit="1" customWidth="1"/>
    <col min="34" max="34" width="6.7109375" style="3" bestFit="1" customWidth="1"/>
    <col min="35" max="35" width="13.140625" style="0" bestFit="1" customWidth="1"/>
    <col min="36" max="36" width="14.28125" style="0" bestFit="1" customWidth="1"/>
    <col min="37" max="37" width="6.57421875" style="0" bestFit="1" customWidth="1"/>
    <col min="38" max="38" width="9.28125" style="0" bestFit="1" customWidth="1"/>
    <col min="39" max="39" width="19.140625" style="0" bestFit="1" customWidth="1"/>
    <col min="40" max="40" width="23.8515625" style="0" bestFit="1" customWidth="1"/>
    <col min="41" max="41" width="19.140625" style="0" bestFit="1" customWidth="1"/>
    <col min="42" max="42" width="23.8515625" style="0" bestFit="1" customWidth="1"/>
    <col min="43" max="43" width="19.140625" style="0" bestFit="1" customWidth="1"/>
    <col min="44" max="44" width="23.8515625" style="0" bestFit="1" customWidth="1"/>
    <col min="45" max="45" width="18.140625" style="0" bestFit="1" customWidth="1"/>
    <col min="46" max="46" width="22.28125" style="0" bestFit="1" customWidth="1"/>
    <col min="47" max="47" width="17.00390625" style="0" bestFit="1" customWidth="1"/>
    <col min="48" max="48" width="20.57421875" style="0" bestFit="1" customWidth="1"/>
    <col min="49" max="49" width="22.7109375" style="0" bestFit="1" customWidth="1"/>
    <col min="50" max="51" width="22.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778</v>
      </c>
      <c r="AE2" s="13" t="s">
        <v>779</v>
      </c>
      <c r="AF2" s="13" t="s">
        <v>780</v>
      </c>
      <c r="AG2" s="13" t="s">
        <v>781</v>
      </c>
      <c r="AH2" s="13" t="s">
        <v>782</v>
      </c>
      <c r="AI2" s="13" t="s">
        <v>783</v>
      </c>
      <c r="AJ2" s="13" t="s">
        <v>784</v>
      </c>
      <c r="AK2" s="13" t="s">
        <v>785</v>
      </c>
      <c r="AL2" s="13" t="s">
        <v>831</v>
      </c>
      <c r="AM2" s="107" t="s">
        <v>1237</v>
      </c>
      <c r="AN2" s="107" t="s">
        <v>1238</v>
      </c>
      <c r="AO2" s="107" t="s">
        <v>1239</v>
      </c>
      <c r="AP2" s="107" t="s">
        <v>1240</v>
      </c>
      <c r="AQ2" s="107" t="s">
        <v>1241</v>
      </c>
      <c r="AR2" s="107" t="s">
        <v>1242</v>
      </c>
      <c r="AS2" s="107" t="s">
        <v>1243</v>
      </c>
      <c r="AT2" s="107" t="s">
        <v>1244</v>
      </c>
      <c r="AU2" s="107" t="s">
        <v>1246</v>
      </c>
      <c r="AV2" s="107" t="s">
        <v>1417</v>
      </c>
      <c r="AW2" s="107" t="s">
        <v>1544</v>
      </c>
      <c r="AX2" s="107" t="s">
        <v>1560</v>
      </c>
      <c r="AY2" s="107" t="s">
        <v>1678</v>
      </c>
      <c r="AZ2" s="3"/>
      <c r="BA2" s="3"/>
    </row>
    <row r="3" spans="1:53" ht="15" customHeight="1">
      <c r="A3" s="68" t="s">
        <v>518</v>
      </c>
      <c r="B3" s="69"/>
      <c r="C3" s="69"/>
      <c r="D3" s="70">
        <v>69.13648239982504</v>
      </c>
      <c r="E3" s="72"/>
      <c r="F3" s="69"/>
      <c r="G3" s="69"/>
      <c r="H3" s="73" t="s">
        <v>518</v>
      </c>
      <c r="I3" s="74"/>
      <c r="J3" s="74"/>
      <c r="K3" s="73" t="s">
        <v>518</v>
      </c>
      <c r="L3" s="77">
        <v>109.60532672839715</v>
      </c>
      <c r="M3" s="78">
        <v>748.4719848632812</v>
      </c>
      <c r="N3" s="78">
        <v>2044.9857177734375</v>
      </c>
      <c r="O3" s="79"/>
      <c r="P3" s="80"/>
      <c r="Q3" s="80"/>
      <c r="R3" s="49"/>
      <c r="S3" s="49">
        <v>1</v>
      </c>
      <c r="T3" s="49">
        <v>1</v>
      </c>
      <c r="U3" s="50">
        <v>404</v>
      </c>
      <c r="V3" s="50">
        <v>0.001098</v>
      </c>
      <c r="W3" s="50">
        <v>0.002773</v>
      </c>
      <c r="X3" s="50">
        <v>0.839112</v>
      </c>
      <c r="Y3" s="50">
        <v>0</v>
      </c>
      <c r="Z3" s="50">
        <v>0</v>
      </c>
      <c r="AA3" s="75">
        <v>3</v>
      </c>
      <c r="AB3" s="75"/>
      <c r="AC3" s="76"/>
      <c r="AD3" s="82" t="s">
        <v>786</v>
      </c>
      <c r="AE3" s="99" t="str">
        <f>HYPERLINK("http://en.wikipedia.org/wiki/User:Nep")</f>
        <v>http://en.wikipedia.org/wiki/User:Nep</v>
      </c>
      <c r="AF3" s="82" t="s">
        <v>806</v>
      </c>
      <c r="AG3" s="82"/>
      <c r="AH3" s="82"/>
      <c r="AI3" s="82">
        <v>0.2335165</v>
      </c>
      <c r="AJ3" s="82">
        <v>182</v>
      </c>
      <c r="AK3" s="82"/>
      <c r="AL3" s="82" t="str">
        <f>REPLACE(INDEX(GroupVertices[Group],MATCH(Vertices[[#This Row],[Vertex]],GroupVertices[Vertex],0)),1,1,"")</f>
        <v>2</v>
      </c>
      <c r="AM3" s="49"/>
      <c r="AN3" s="50"/>
      <c r="AO3" s="49"/>
      <c r="AP3" s="50"/>
      <c r="AQ3" s="49"/>
      <c r="AR3" s="50"/>
      <c r="AS3" s="49"/>
      <c r="AT3" s="50"/>
      <c r="AU3" s="49"/>
      <c r="AV3" s="111" t="s">
        <v>1418</v>
      </c>
      <c r="AW3" s="111" t="s">
        <v>1418</v>
      </c>
      <c r="AX3" s="111" t="s">
        <v>1418</v>
      </c>
      <c r="AY3" s="111" t="s">
        <v>1418</v>
      </c>
      <c r="AZ3" s="3"/>
      <c r="BA3" s="3"/>
    </row>
    <row r="4" spans="1:56" ht="15">
      <c r="A4" s="68" t="s">
        <v>519</v>
      </c>
      <c r="B4" s="69"/>
      <c r="C4" s="69"/>
      <c r="D4" s="70">
        <v>50</v>
      </c>
      <c r="E4" s="72"/>
      <c r="F4" s="69"/>
      <c r="G4" s="69"/>
      <c r="H4" s="73" t="s">
        <v>519</v>
      </c>
      <c r="I4" s="74"/>
      <c r="J4" s="74"/>
      <c r="K4" s="73" t="s">
        <v>519</v>
      </c>
      <c r="L4" s="77">
        <v>1</v>
      </c>
      <c r="M4" s="78">
        <v>2166.835693359375</v>
      </c>
      <c r="N4" s="78">
        <v>2247.555419921875</v>
      </c>
      <c r="O4" s="79"/>
      <c r="P4" s="80"/>
      <c r="Q4" s="80"/>
      <c r="R4" s="85"/>
      <c r="S4" s="49">
        <v>1</v>
      </c>
      <c r="T4" s="49">
        <v>0</v>
      </c>
      <c r="U4" s="50">
        <v>0</v>
      </c>
      <c r="V4" s="50">
        <v>0.000898</v>
      </c>
      <c r="W4" s="50">
        <v>0.000356</v>
      </c>
      <c r="X4" s="50">
        <v>0.506622</v>
      </c>
      <c r="Y4" s="50">
        <v>0</v>
      </c>
      <c r="Z4" s="50">
        <v>0</v>
      </c>
      <c r="AA4" s="75">
        <v>4</v>
      </c>
      <c r="AB4" s="75"/>
      <c r="AC4" s="76"/>
      <c r="AD4" s="82" t="s">
        <v>786</v>
      </c>
      <c r="AE4" s="99" t="str">
        <f>HYPERLINK("http://en.wikipedia.org/wiki/User:Mmeiser")</f>
        <v>http://en.wikipedia.org/wiki/User:Mmeiser</v>
      </c>
      <c r="AF4" s="82" t="s">
        <v>806</v>
      </c>
      <c r="AG4" s="82"/>
      <c r="AH4" s="82"/>
      <c r="AI4" s="82">
        <v>0.6276414</v>
      </c>
      <c r="AJ4" s="82">
        <v>163</v>
      </c>
      <c r="AK4" s="82"/>
      <c r="AL4" s="82" t="str">
        <f>REPLACE(INDEX(GroupVertices[Group],MATCH(Vertices[[#This Row],[Vertex]],GroupVertices[Vertex],0)),1,1,"")</f>
        <v>2</v>
      </c>
      <c r="AM4" s="49"/>
      <c r="AN4" s="50"/>
      <c r="AO4" s="49"/>
      <c r="AP4" s="50"/>
      <c r="AQ4" s="49"/>
      <c r="AR4" s="50"/>
      <c r="AS4" s="49"/>
      <c r="AT4" s="50"/>
      <c r="AU4" s="49"/>
      <c r="AV4" s="49"/>
      <c r="AW4" s="49"/>
      <c r="AX4" s="49"/>
      <c r="AY4" s="49"/>
      <c r="AZ4" s="2"/>
      <c r="BA4" s="3"/>
      <c r="BB4" s="3"/>
      <c r="BC4" s="3"/>
      <c r="BD4" s="3"/>
    </row>
    <row r="5" spans="1:56" ht="15">
      <c r="A5" s="68" t="s">
        <v>316</v>
      </c>
      <c r="B5" s="69"/>
      <c r="C5" s="69"/>
      <c r="D5" s="70">
        <v>200</v>
      </c>
      <c r="E5" s="72"/>
      <c r="F5" s="69"/>
      <c r="G5" s="69"/>
      <c r="H5" s="73" t="s">
        <v>316</v>
      </c>
      <c r="I5" s="74"/>
      <c r="J5" s="74"/>
      <c r="K5" s="73" t="s">
        <v>316</v>
      </c>
      <c r="L5" s="77">
        <v>1554.2712322690068</v>
      </c>
      <c r="M5" s="78">
        <v>1738.5146484375</v>
      </c>
      <c r="N5" s="78">
        <v>2760.9296875</v>
      </c>
      <c r="O5" s="79"/>
      <c r="P5" s="80"/>
      <c r="Q5" s="80"/>
      <c r="R5" s="85"/>
      <c r="S5" s="49">
        <v>10</v>
      </c>
      <c r="T5" s="49">
        <v>9</v>
      </c>
      <c r="U5" s="50">
        <v>5778</v>
      </c>
      <c r="V5" s="50">
        <v>0.001406</v>
      </c>
      <c r="W5" s="50">
        <v>0.021257</v>
      </c>
      <c r="X5" s="50">
        <v>4.257365</v>
      </c>
      <c r="Y5" s="50">
        <v>0.02564102564102564</v>
      </c>
      <c r="Z5" s="50">
        <v>0.3076923076923077</v>
      </c>
      <c r="AA5" s="75">
        <v>5</v>
      </c>
      <c r="AB5" s="75"/>
      <c r="AC5" s="76"/>
      <c r="AD5" s="82" t="s">
        <v>786</v>
      </c>
      <c r="AE5" s="99" t="str">
        <f>HYPERLINK("http://en.wikipedia.org/wiki/User:EdJohnston")</f>
        <v>http://en.wikipedia.org/wiki/User:EdJohnston</v>
      </c>
      <c r="AF5" s="82" t="s">
        <v>806</v>
      </c>
      <c r="AG5" s="82"/>
      <c r="AH5" s="82"/>
      <c r="AI5" s="82">
        <v>0.5960491</v>
      </c>
      <c r="AJ5" s="82">
        <v>500</v>
      </c>
      <c r="AK5" s="82"/>
      <c r="AL5" s="82" t="str">
        <f>REPLACE(INDEX(GroupVertices[Group],MATCH(Vertices[[#This Row],[Vertex]],GroupVertices[Vertex],0)),1,1,"")</f>
        <v>2</v>
      </c>
      <c r="AM5" s="49">
        <v>3</v>
      </c>
      <c r="AN5" s="50">
        <v>3.4482758620689653</v>
      </c>
      <c r="AO5" s="49">
        <v>3</v>
      </c>
      <c r="AP5" s="50">
        <v>3.4482758620689653</v>
      </c>
      <c r="AQ5" s="49">
        <v>0</v>
      </c>
      <c r="AR5" s="50">
        <v>0</v>
      </c>
      <c r="AS5" s="49">
        <v>81</v>
      </c>
      <c r="AT5" s="50">
        <v>93.10344827586206</v>
      </c>
      <c r="AU5" s="49">
        <v>87</v>
      </c>
      <c r="AV5" s="111" t="s">
        <v>1419</v>
      </c>
      <c r="AW5" s="111" t="s">
        <v>1545</v>
      </c>
      <c r="AX5" s="111" t="s">
        <v>1561</v>
      </c>
      <c r="AY5" s="111" t="s">
        <v>1561</v>
      </c>
      <c r="AZ5" s="2"/>
      <c r="BA5" s="3"/>
      <c r="BB5" s="3"/>
      <c r="BC5" s="3"/>
      <c r="BD5" s="3"/>
    </row>
    <row r="6" spans="1:56" ht="15">
      <c r="A6" s="68" t="s">
        <v>317</v>
      </c>
      <c r="B6" s="69"/>
      <c r="C6" s="69"/>
      <c r="D6" s="70">
        <v>50</v>
      </c>
      <c r="E6" s="72"/>
      <c r="F6" s="69"/>
      <c r="G6" s="69"/>
      <c r="H6" s="73" t="s">
        <v>317</v>
      </c>
      <c r="I6" s="74"/>
      <c r="J6" s="74"/>
      <c r="K6" s="73" t="s">
        <v>317</v>
      </c>
      <c r="L6" s="77">
        <v>1</v>
      </c>
      <c r="M6" s="78">
        <v>1675.771728515625</v>
      </c>
      <c r="N6" s="78">
        <v>3473.86767578125</v>
      </c>
      <c r="O6" s="79"/>
      <c r="P6" s="80"/>
      <c r="Q6" s="80"/>
      <c r="R6" s="85"/>
      <c r="S6" s="49">
        <v>1</v>
      </c>
      <c r="T6" s="49">
        <v>1</v>
      </c>
      <c r="U6" s="50">
        <v>0</v>
      </c>
      <c r="V6" s="50">
        <v>0.001096</v>
      </c>
      <c r="W6" s="50">
        <v>0.003129</v>
      </c>
      <c r="X6" s="50">
        <v>0.710405</v>
      </c>
      <c r="Y6" s="50">
        <v>1</v>
      </c>
      <c r="Z6" s="50">
        <v>0</v>
      </c>
      <c r="AA6" s="75">
        <v>6</v>
      </c>
      <c r="AB6" s="75"/>
      <c r="AC6" s="76"/>
      <c r="AD6" s="82" t="s">
        <v>786</v>
      </c>
      <c r="AE6" s="99" t="str">
        <f>HYPERLINK("http://en.wikipedia.org/wiki/User:Saramcgo")</f>
        <v>http://en.wikipedia.org/wiki/User:Saramcgo</v>
      </c>
      <c r="AF6" s="82" t="s">
        <v>806</v>
      </c>
      <c r="AG6" s="82"/>
      <c r="AH6" s="82"/>
      <c r="AI6" s="82">
        <v>0.3125</v>
      </c>
      <c r="AJ6" s="82">
        <v>8</v>
      </c>
      <c r="AK6" s="82"/>
      <c r="AL6" s="82" t="str">
        <f>REPLACE(INDEX(GroupVertices[Group],MATCH(Vertices[[#This Row],[Vertex]],GroupVertices[Vertex],0)),1,1,"")</f>
        <v>2</v>
      </c>
      <c r="AM6" s="49"/>
      <c r="AN6" s="50"/>
      <c r="AO6" s="49"/>
      <c r="AP6" s="50"/>
      <c r="AQ6" s="49"/>
      <c r="AR6" s="50"/>
      <c r="AS6" s="49"/>
      <c r="AT6" s="50"/>
      <c r="AU6" s="49"/>
      <c r="AV6" s="111" t="s">
        <v>1418</v>
      </c>
      <c r="AW6" s="111" t="s">
        <v>1418</v>
      </c>
      <c r="AX6" s="111" t="s">
        <v>1418</v>
      </c>
      <c r="AY6" s="111" t="s">
        <v>1418</v>
      </c>
      <c r="AZ6" s="2"/>
      <c r="BA6" s="3"/>
      <c r="BB6" s="3"/>
      <c r="BC6" s="3"/>
      <c r="BD6" s="3"/>
    </row>
    <row r="7" spans="1:56" ht="15">
      <c r="A7" s="68" t="s">
        <v>318</v>
      </c>
      <c r="B7" s="69"/>
      <c r="C7" s="69"/>
      <c r="D7" s="70">
        <v>50</v>
      </c>
      <c r="E7" s="72"/>
      <c r="F7" s="69"/>
      <c r="G7" s="69"/>
      <c r="H7" s="73" t="s">
        <v>318</v>
      </c>
      <c r="I7" s="74"/>
      <c r="J7" s="74"/>
      <c r="K7" s="73" t="s">
        <v>318</v>
      </c>
      <c r="L7" s="77">
        <v>1</v>
      </c>
      <c r="M7" s="78">
        <v>913.8314208984375</v>
      </c>
      <c r="N7" s="78">
        <v>1285.0328369140625</v>
      </c>
      <c r="O7" s="79"/>
      <c r="P7" s="80"/>
      <c r="Q7" s="80"/>
      <c r="R7" s="85"/>
      <c r="S7" s="49">
        <v>1</v>
      </c>
      <c r="T7" s="49">
        <v>2</v>
      </c>
      <c r="U7" s="50">
        <v>0</v>
      </c>
      <c r="V7" s="50">
        <v>0.001096</v>
      </c>
      <c r="W7" s="50">
        <v>0.003129</v>
      </c>
      <c r="X7" s="50">
        <v>0.710405</v>
      </c>
      <c r="Y7" s="50">
        <v>0.5</v>
      </c>
      <c r="Z7" s="50">
        <v>0.5</v>
      </c>
      <c r="AA7" s="75">
        <v>7</v>
      </c>
      <c r="AB7" s="75"/>
      <c r="AC7" s="76"/>
      <c r="AD7" s="82" t="s">
        <v>786</v>
      </c>
      <c r="AE7" s="99" t="str">
        <f>HYPERLINK("http://en.wikipedia.org/wiki/User:Dpm64")</f>
        <v>http://en.wikipedia.org/wiki/User:Dpm64</v>
      </c>
      <c r="AF7" s="82" t="s">
        <v>806</v>
      </c>
      <c r="AG7" s="82"/>
      <c r="AH7" s="82"/>
      <c r="AI7" s="82">
        <v>0.3174771</v>
      </c>
      <c r="AJ7" s="82">
        <v>500</v>
      </c>
      <c r="AK7" s="82"/>
      <c r="AL7" s="82" t="str">
        <f>REPLACE(INDEX(GroupVertices[Group],MATCH(Vertices[[#This Row],[Vertex]],GroupVertices[Vertex],0)),1,1,"")</f>
        <v>2</v>
      </c>
      <c r="AM7" s="49">
        <v>1</v>
      </c>
      <c r="AN7" s="50">
        <v>4.761904761904762</v>
      </c>
      <c r="AO7" s="49">
        <v>0</v>
      </c>
      <c r="AP7" s="50">
        <v>0</v>
      </c>
      <c r="AQ7" s="49">
        <v>0</v>
      </c>
      <c r="AR7" s="50">
        <v>0</v>
      </c>
      <c r="AS7" s="49">
        <v>20</v>
      </c>
      <c r="AT7" s="50">
        <v>95.23809523809524</v>
      </c>
      <c r="AU7" s="49">
        <v>21</v>
      </c>
      <c r="AV7" s="111" t="s">
        <v>1420</v>
      </c>
      <c r="AW7" s="111" t="s">
        <v>1420</v>
      </c>
      <c r="AX7" s="111" t="s">
        <v>1738</v>
      </c>
      <c r="AY7" s="111" t="s">
        <v>1738</v>
      </c>
      <c r="AZ7" s="2"/>
      <c r="BA7" s="3"/>
      <c r="BB7" s="3"/>
      <c r="BC7" s="3"/>
      <c r="BD7" s="3"/>
    </row>
    <row r="8" spans="1:56" ht="15">
      <c r="A8" s="68" t="s">
        <v>319</v>
      </c>
      <c r="B8" s="69"/>
      <c r="C8" s="69"/>
      <c r="D8" s="70">
        <v>50</v>
      </c>
      <c r="E8" s="72"/>
      <c r="F8" s="69"/>
      <c r="G8" s="69"/>
      <c r="H8" s="73" t="s">
        <v>319</v>
      </c>
      <c r="I8" s="74"/>
      <c r="J8" s="74"/>
      <c r="K8" s="73" t="s">
        <v>319</v>
      </c>
      <c r="L8" s="77">
        <v>1</v>
      </c>
      <c r="M8" s="78">
        <v>942.2894897460938</v>
      </c>
      <c r="N8" s="78">
        <v>3027.571044921875</v>
      </c>
      <c r="O8" s="79"/>
      <c r="P8" s="80"/>
      <c r="Q8" s="80"/>
      <c r="R8" s="85"/>
      <c r="S8" s="49">
        <v>1</v>
      </c>
      <c r="T8" s="49">
        <v>1</v>
      </c>
      <c r="U8" s="50">
        <v>0</v>
      </c>
      <c r="V8" s="50">
        <v>0.000899</v>
      </c>
      <c r="W8" s="50">
        <v>0.000408</v>
      </c>
      <c r="X8" s="50">
        <v>0.464755</v>
      </c>
      <c r="Y8" s="50">
        <v>0</v>
      </c>
      <c r="Z8" s="50">
        <v>1</v>
      </c>
      <c r="AA8" s="75">
        <v>8</v>
      </c>
      <c r="AB8" s="75"/>
      <c r="AC8" s="76"/>
      <c r="AD8" s="82" t="s">
        <v>786</v>
      </c>
      <c r="AE8" s="99" t="str">
        <f>HYPERLINK("http://en.wikipedia.org/wiki/User:HagermanBot")</f>
        <v>http://en.wikipedia.org/wiki/User:HagermanBot</v>
      </c>
      <c r="AF8" s="82" t="s">
        <v>806</v>
      </c>
      <c r="AG8" s="82"/>
      <c r="AH8" s="82"/>
      <c r="AI8" s="82">
        <v>0.1293921</v>
      </c>
      <c r="AJ8" s="82">
        <v>500</v>
      </c>
      <c r="AK8" s="82"/>
      <c r="AL8" s="82" t="str">
        <f>REPLACE(INDEX(GroupVertices[Group],MATCH(Vertices[[#This Row],[Vertex]],GroupVertices[Vertex],0)),1,1,"")</f>
        <v>2</v>
      </c>
      <c r="AM8" s="49">
        <v>0</v>
      </c>
      <c r="AN8" s="50">
        <v>0</v>
      </c>
      <c r="AO8" s="49">
        <v>0</v>
      </c>
      <c r="AP8" s="50">
        <v>0</v>
      </c>
      <c r="AQ8" s="49">
        <v>0</v>
      </c>
      <c r="AR8" s="50">
        <v>0</v>
      </c>
      <c r="AS8" s="49">
        <v>14</v>
      </c>
      <c r="AT8" s="50">
        <v>100</v>
      </c>
      <c r="AU8" s="49">
        <v>14</v>
      </c>
      <c r="AV8" s="111" t="s">
        <v>1421</v>
      </c>
      <c r="AW8" s="111" t="s">
        <v>1421</v>
      </c>
      <c r="AX8" s="111" t="s">
        <v>1562</v>
      </c>
      <c r="AY8" s="111" t="s">
        <v>1562</v>
      </c>
      <c r="AZ8" s="2"/>
      <c r="BA8" s="3"/>
      <c r="BB8" s="3"/>
      <c r="BC8" s="3"/>
      <c r="BD8" s="3"/>
    </row>
    <row r="9" spans="1:56" ht="15">
      <c r="A9" s="68" t="s">
        <v>320</v>
      </c>
      <c r="B9" s="69"/>
      <c r="C9" s="69"/>
      <c r="D9" s="70">
        <v>69.13648239982504</v>
      </c>
      <c r="E9" s="72"/>
      <c r="F9" s="69"/>
      <c r="G9" s="69"/>
      <c r="H9" s="73" t="s">
        <v>320</v>
      </c>
      <c r="I9" s="74"/>
      <c r="J9" s="74"/>
      <c r="K9" s="73" t="s">
        <v>320</v>
      </c>
      <c r="L9" s="77">
        <v>109.60532672839715</v>
      </c>
      <c r="M9" s="78">
        <v>2171.799560546875</v>
      </c>
      <c r="N9" s="78">
        <v>4079.331298828125</v>
      </c>
      <c r="O9" s="79"/>
      <c r="P9" s="80"/>
      <c r="Q9" s="80"/>
      <c r="R9" s="85"/>
      <c r="S9" s="49">
        <v>2</v>
      </c>
      <c r="T9" s="49">
        <v>2</v>
      </c>
      <c r="U9" s="50">
        <v>404</v>
      </c>
      <c r="V9" s="50">
        <v>0.001099</v>
      </c>
      <c r="W9" s="50">
        <v>0.003182</v>
      </c>
      <c r="X9" s="50">
        <v>1.1109</v>
      </c>
      <c r="Y9" s="50">
        <v>0.16666666666666666</v>
      </c>
      <c r="Z9" s="50">
        <v>0.3333333333333333</v>
      </c>
      <c r="AA9" s="75">
        <v>9</v>
      </c>
      <c r="AB9" s="75"/>
      <c r="AC9" s="76"/>
      <c r="AD9" s="82" t="s">
        <v>786</v>
      </c>
      <c r="AE9" s="99" t="str">
        <f>HYPERLINK("http://en.wikipedia.org/wiki/User:222.155.173.208")</f>
        <v>http://en.wikipedia.org/wiki/User:222.155.173.208</v>
      </c>
      <c r="AF9" s="82" t="s">
        <v>806</v>
      </c>
      <c r="AG9" s="82"/>
      <c r="AH9" s="82"/>
      <c r="AI9" s="82">
        <v>0.2417582</v>
      </c>
      <c r="AJ9" s="82">
        <v>13</v>
      </c>
      <c r="AK9" s="82"/>
      <c r="AL9" s="82" t="str">
        <f>REPLACE(INDEX(GroupVertices[Group],MATCH(Vertices[[#This Row],[Vertex]],GroupVertices[Vertex],0)),1,1,"")</f>
        <v>2</v>
      </c>
      <c r="AM9" s="49">
        <v>0</v>
      </c>
      <c r="AN9" s="50">
        <v>0</v>
      </c>
      <c r="AO9" s="49">
        <v>0</v>
      </c>
      <c r="AP9" s="50">
        <v>0</v>
      </c>
      <c r="AQ9" s="49">
        <v>0</v>
      </c>
      <c r="AR9" s="50">
        <v>0</v>
      </c>
      <c r="AS9" s="49">
        <v>4</v>
      </c>
      <c r="AT9" s="50">
        <v>100</v>
      </c>
      <c r="AU9" s="49">
        <v>4</v>
      </c>
      <c r="AV9" s="111" t="s">
        <v>1422</v>
      </c>
      <c r="AW9" s="111" t="s">
        <v>1422</v>
      </c>
      <c r="AX9" s="111" t="s">
        <v>1328</v>
      </c>
      <c r="AY9" s="111" t="s">
        <v>1328</v>
      </c>
      <c r="AZ9" s="2"/>
      <c r="BA9" s="3"/>
      <c r="BB9" s="3"/>
      <c r="BC9" s="3"/>
      <c r="BD9" s="3"/>
    </row>
    <row r="10" spans="1:56" ht="15">
      <c r="A10" s="68" t="s">
        <v>321</v>
      </c>
      <c r="B10" s="69"/>
      <c r="C10" s="69"/>
      <c r="D10" s="70">
        <v>50</v>
      </c>
      <c r="E10" s="72"/>
      <c r="F10" s="69"/>
      <c r="G10" s="69"/>
      <c r="H10" s="73" t="s">
        <v>321</v>
      </c>
      <c r="I10" s="74"/>
      <c r="J10" s="74"/>
      <c r="K10" s="73" t="s">
        <v>321</v>
      </c>
      <c r="L10" s="77">
        <v>1</v>
      </c>
      <c r="M10" s="78">
        <v>2568.744873046875</v>
      </c>
      <c r="N10" s="78">
        <v>1487.4112548828125</v>
      </c>
      <c r="O10" s="79"/>
      <c r="P10" s="80"/>
      <c r="Q10" s="80"/>
      <c r="R10" s="85"/>
      <c r="S10" s="49">
        <v>1</v>
      </c>
      <c r="T10" s="49">
        <v>1</v>
      </c>
      <c r="U10" s="50">
        <v>0</v>
      </c>
      <c r="V10" s="50">
        <v>0.001098</v>
      </c>
      <c r="W10" s="50">
        <v>0.003136</v>
      </c>
      <c r="X10" s="50">
        <v>0.723238</v>
      </c>
      <c r="Y10" s="50">
        <v>0.5</v>
      </c>
      <c r="Z10" s="50">
        <v>0</v>
      </c>
      <c r="AA10" s="75">
        <v>10</v>
      </c>
      <c r="AB10" s="75"/>
      <c r="AC10" s="76"/>
      <c r="AD10" s="82" t="s">
        <v>786</v>
      </c>
      <c r="AE10" s="99" t="str">
        <f>HYPERLINK("http://en.wikipedia.org/wiki/User:Spur")</f>
        <v>http://en.wikipedia.org/wiki/User:Spur</v>
      </c>
      <c r="AF10" s="82" t="s">
        <v>806</v>
      </c>
      <c r="AG10" s="82"/>
      <c r="AH10" s="82"/>
      <c r="AI10" s="82">
        <v>0.230626</v>
      </c>
      <c r="AJ10" s="82">
        <v>61</v>
      </c>
      <c r="AK10" s="82"/>
      <c r="AL10" s="82" t="str">
        <f>REPLACE(INDEX(GroupVertices[Group],MATCH(Vertices[[#This Row],[Vertex]],GroupVertices[Vertex],0)),1,1,"")</f>
        <v>2</v>
      </c>
      <c r="AM10" s="49">
        <v>0</v>
      </c>
      <c r="AN10" s="50">
        <v>0</v>
      </c>
      <c r="AO10" s="49">
        <v>0</v>
      </c>
      <c r="AP10" s="50">
        <v>0</v>
      </c>
      <c r="AQ10" s="49">
        <v>0</v>
      </c>
      <c r="AR10" s="50">
        <v>0</v>
      </c>
      <c r="AS10" s="49">
        <v>3</v>
      </c>
      <c r="AT10" s="50">
        <v>100</v>
      </c>
      <c r="AU10" s="49">
        <v>3</v>
      </c>
      <c r="AV10" s="111" t="s">
        <v>1423</v>
      </c>
      <c r="AW10" s="111" t="s">
        <v>1423</v>
      </c>
      <c r="AX10" s="111" t="s">
        <v>1563</v>
      </c>
      <c r="AY10" s="111" t="s">
        <v>1563</v>
      </c>
      <c r="AZ10" s="2"/>
      <c r="BA10" s="3"/>
      <c r="BB10" s="3"/>
      <c r="BC10" s="3"/>
      <c r="BD10" s="3"/>
    </row>
    <row r="11" spans="1:56" ht="15">
      <c r="A11" s="68" t="s">
        <v>322</v>
      </c>
      <c r="B11" s="69"/>
      <c r="C11" s="69"/>
      <c r="D11" s="70">
        <v>59.52087366921988</v>
      </c>
      <c r="E11" s="72"/>
      <c r="F11" s="69"/>
      <c r="G11" s="69"/>
      <c r="H11" s="73" t="s">
        <v>322</v>
      </c>
      <c r="I11" s="74"/>
      <c r="J11" s="74"/>
      <c r="K11" s="73" t="s">
        <v>322</v>
      </c>
      <c r="L11" s="77">
        <v>55.03383829803917</v>
      </c>
      <c r="M11" s="78">
        <v>1508.1993408203125</v>
      </c>
      <c r="N11" s="78">
        <v>4450.423828125</v>
      </c>
      <c r="O11" s="79"/>
      <c r="P11" s="80"/>
      <c r="Q11" s="80"/>
      <c r="R11" s="85"/>
      <c r="S11" s="49">
        <v>2</v>
      </c>
      <c r="T11" s="49">
        <v>2</v>
      </c>
      <c r="U11" s="50">
        <v>201</v>
      </c>
      <c r="V11" s="50">
        <v>0.001098</v>
      </c>
      <c r="W11" s="50">
        <v>0.003252</v>
      </c>
      <c r="X11" s="50">
        <v>0.992432</v>
      </c>
      <c r="Y11" s="50">
        <v>0</v>
      </c>
      <c r="Z11" s="50">
        <v>0</v>
      </c>
      <c r="AA11" s="75">
        <v>11</v>
      </c>
      <c r="AB11" s="75"/>
      <c r="AC11" s="76"/>
      <c r="AD11" s="82" t="s">
        <v>786</v>
      </c>
      <c r="AE11" s="99" t="str">
        <f>HYPERLINK("http://en.wikipedia.org/wiki/User:Jdlasica")</f>
        <v>http://en.wikipedia.org/wiki/User:Jdlasica</v>
      </c>
      <c r="AF11" s="82" t="s">
        <v>806</v>
      </c>
      <c r="AG11" s="82"/>
      <c r="AH11" s="82"/>
      <c r="AI11" s="82">
        <v>0</v>
      </c>
      <c r="AJ11" s="82">
        <v>4</v>
      </c>
      <c r="AK11" s="82"/>
      <c r="AL11" s="82" t="str">
        <f>REPLACE(INDEX(GroupVertices[Group],MATCH(Vertices[[#This Row],[Vertex]],GroupVertices[Vertex],0)),1,1,"")</f>
        <v>2</v>
      </c>
      <c r="AM11" s="49">
        <v>0</v>
      </c>
      <c r="AN11" s="50">
        <v>0</v>
      </c>
      <c r="AO11" s="49">
        <v>0</v>
      </c>
      <c r="AP11" s="50">
        <v>0</v>
      </c>
      <c r="AQ11" s="49">
        <v>0</v>
      </c>
      <c r="AR11" s="50">
        <v>0</v>
      </c>
      <c r="AS11" s="49">
        <v>8</v>
      </c>
      <c r="AT11" s="50">
        <v>100</v>
      </c>
      <c r="AU11" s="49">
        <v>8</v>
      </c>
      <c r="AV11" s="111" t="s">
        <v>1424</v>
      </c>
      <c r="AW11" s="111" t="s">
        <v>1424</v>
      </c>
      <c r="AX11" s="111" t="s">
        <v>1564</v>
      </c>
      <c r="AY11" s="111" t="s">
        <v>1564</v>
      </c>
      <c r="AZ11" s="2"/>
      <c r="BA11" s="3"/>
      <c r="BB11" s="3"/>
      <c r="BC11" s="3"/>
      <c r="BD11" s="3"/>
    </row>
    <row r="12" spans="1:56" ht="15">
      <c r="A12" s="68" t="s">
        <v>323</v>
      </c>
      <c r="B12" s="69"/>
      <c r="C12" s="69"/>
      <c r="D12" s="70">
        <v>50.04736753069264</v>
      </c>
      <c r="E12" s="72"/>
      <c r="F12" s="69"/>
      <c r="G12" s="69"/>
      <c r="H12" s="73" t="s">
        <v>323</v>
      </c>
      <c r="I12" s="74"/>
      <c r="J12" s="74"/>
      <c r="K12" s="73" t="s">
        <v>323</v>
      </c>
      <c r="L12" s="77">
        <v>1.268825066159399</v>
      </c>
      <c r="M12" s="78">
        <v>1664.931396484375</v>
      </c>
      <c r="N12" s="78">
        <v>854.144775390625</v>
      </c>
      <c r="O12" s="79"/>
      <c r="P12" s="80"/>
      <c r="Q12" s="80"/>
      <c r="R12" s="85"/>
      <c r="S12" s="49">
        <v>1</v>
      </c>
      <c r="T12" s="49">
        <v>1</v>
      </c>
      <c r="U12" s="50">
        <v>1</v>
      </c>
      <c r="V12" s="50">
        <v>0.0009</v>
      </c>
      <c r="W12" s="50">
        <v>0.000834</v>
      </c>
      <c r="X12" s="50">
        <v>0.712378</v>
      </c>
      <c r="Y12" s="50">
        <v>0</v>
      </c>
      <c r="Z12" s="50">
        <v>0</v>
      </c>
      <c r="AA12" s="75">
        <v>12</v>
      </c>
      <c r="AB12" s="75"/>
      <c r="AC12" s="76"/>
      <c r="AD12" s="82" t="s">
        <v>786</v>
      </c>
      <c r="AE12" s="82" t="s">
        <v>787</v>
      </c>
      <c r="AF12" s="82" t="s">
        <v>806</v>
      </c>
      <c r="AG12" s="82"/>
      <c r="AH12" s="82"/>
      <c r="AI12" s="82">
        <v>0.4744796</v>
      </c>
      <c r="AJ12" s="82">
        <v>500</v>
      </c>
      <c r="AK12" s="82"/>
      <c r="AL12" s="82" t="str">
        <f>REPLACE(INDEX(GroupVertices[Group],MATCH(Vertices[[#This Row],[Vertex]],GroupVertices[Vertex],0)),1,1,"")</f>
        <v>2</v>
      </c>
      <c r="AM12" s="49">
        <v>0</v>
      </c>
      <c r="AN12" s="50">
        <v>0</v>
      </c>
      <c r="AO12" s="49">
        <v>0</v>
      </c>
      <c r="AP12" s="50">
        <v>0</v>
      </c>
      <c r="AQ12" s="49">
        <v>0</v>
      </c>
      <c r="AR12" s="50">
        <v>0</v>
      </c>
      <c r="AS12" s="49">
        <v>2</v>
      </c>
      <c r="AT12" s="50">
        <v>100</v>
      </c>
      <c r="AU12" s="49">
        <v>2</v>
      </c>
      <c r="AV12" s="111" t="s">
        <v>1425</v>
      </c>
      <c r="AW12" s="111" t="s">
        <v>1425</v>
      </c>
      <c r="AX12" s="111" t="s">
        <v>1418</v>
      </c>
      <c r="AY12" s="111" t="s">
        <v>1418</v>
      </c>
      <c r="AZ12" s="2"/>
      <c r="BA12" s="3"/>
      <c r="BB12" s="3"/>
      <c r="BC12" s="3"/>
      <c r="BD12" s="3"/>
    </row>
    <row r="13" spans="1:56" ht="15">
      <c r="A13" s="68" t="s">
        <v>324</v>
      </c>
      <c r="B13" s="69"/>
      <c r="C13" s="69"/>
      <c r="D13" s="70">
        <v>59.52087366921988</v>
      </c>
      <c r="E13" s="72"/>
      <c r="F13" s="69"/>
      <c r="G13" s="69"/>
      <c r="H13" s="73" t="s">
        <v>324</v>
      </c>
      <c r="I13" s="74"/>
      <c r="J13" s="74"/>
      <c r="K13" s="73" t="s">
        <v>324</v>
      </c>
      <c r="L13" s="77">
        <v>55.03383829803917</v>
      </c>
      <c r="M13" s="78">
        <v>2118.510498046875</v>
      </c>
      <c r="N13" s="78">
        <v>564.2127075195312</v>
      </c>
      <c r="O13" s="79"/>
      <c r="P13" s="80"/>
      <c r="Q13" s="80"/>
      <c r="R13" s="85"/>
      <c r="S13" s="49">
        <v>2</v>
      </c>
      <c r="T13" s="49">
        <v>2</v>
      </c>
      <c r="U13" s="50">
        <v>201</v>
      </c>
      <c r="V13" s="50">
        <v>0.001098</v>
      </c>
      <c r="W13" s="50">
        <v>0.003252</v>
      </c>
      <c r="X13" s="50">
        <v>0.992432</v>
      </c>
      <c r="Y13" s="50">
        <v>0</v>
      </c>
      <c r="Z13" s="50">
        <v>0</v>
      </c>
      <c r="AA13" s="75">
        <v>13</v>
      </c>
      <c r="AB13" s="75"/>
      <c r="AC13" s="76"/>
      <c r="AD13" s="82" t="s">
        <v>786</v>
      </c>
      <c r="AE13" s="99" t="str">
        <f>HYPERLINK("http://en.wikipedia.org/wiki/User:Wakeyjamie")</f>
        <v>http://en.wikipedia.org/wiki/User:Wakeyjamie</v>
      </c>
      <c r="AF13" s="82" t="s">
        <v>806</v>
      </c>
      <c r="AG13" s="82"/>
      <c r="AH13" s="82"/>
      <c r="AI13" s="82">
        <v>0.5030153</v>
      </c>
      <c r="AJ13" s="82">
        <v>305</v>
      </c>
      <c r="AK13" s="82"/>
      <c r="AL13" s="82" t="str">
        <f>REPLACE(INDEX(GroupVertices[Group],MATCH(Vertices[[#This Row],[Vertex]],GroupVertices[Vertex],0)),1,1,"")</f>
        <v>2</v>
      </c>
      <c r="AM13" s="49">
        <v>0</v>
      </c>
      <c r="AN13" s="50">
        <v>0</v>
      </c>
      <c r="AO13" s="49">
        <v>0</v>
      </c>
      <c r="AP13" s="50">
        <v>0</v>
      </c>
      <c r="AQ13" s="49">
        <v>0</v>
      </c>
      <c r="AR13" s="50">
        <v>0</v>
      </c>
      <c r="AS13" s="49">
        <v>1</v>
      </c>
      <c r="AT13" s="50">
        <v>100</v>
      </c>
      <c r="AU13" s="49">
        <v>1</v>
      </c>
      <c r="AV13" s="111" t="s">
        <v>1018</v>
      </c>
      <c r="AW13" s="111" t="s">
        <v>1018</v>
      </c>
      <c r="AX13" s="111" t="s">
        <v>1418</v>
      </c>
      <c r="AY13" s="111" t="s">
        <v>1418</v>
      </c>
      <c r="AZ13" s="2"/>
      <c r="BA13" s="3"/>
      <c r="BB13" s="3"/>
      <c r="BC13" s="3"/>
      <c r="BD13" s="3"/>
    </row>
    <row r="14" spans="1:56" ht="15">
      <c r="A14" s="68" t="s">
        <v>325</v>
      </c>
      <c r="B14" s="69"/>
      <c r="C14" s="69"/>
      <c r="D14" s="70">
        <v>50</v>
      </c>
      <c r="E14" s="72"/>
      <c r="F14" s="69"/>
      <c r="G14" s="69"/>
      <c r="H14" s="73" t="s">
        <v>325</v>
      </c>
      <c r="I14" s="74"/>
      <c r="J14" s="74"/>
      <c r="K14" s="73" t="s">
        <v>325</v>
      </c>
      <c r="L14" s="77">
        <v>1</v>
      </c>
      <c r="M14" s="78">
        <v>2288.94384765625</v>
      </c>
      <c r="N14" s="78">
        <v>2895.83154296875</v>
      </c>
      <c r="O14" s="79"/>
      <c r="P14" s="80"/>
      <c r="Q14" s="80"/>
      <c r="R14" s="85"/>
      <c r="S14" s="49">
        <v>1</v>
      </c>
      <c r="T14" s="49">
        <v>1</v>
      </c>
      <c r="U14" s="50">
        <v>0</v>
      </c>
      <c r="V14" s="50">
        <v>0.001095</v>
      </c>
      <c r="W14" s="50">
        <v>0.002727</v>
      </c>
      <c r="X14" s="50">
        <v>0.408483</v>
      </c>
      <c r="Y14" s="50">
        <v>0</v>
      </c>
      <c r="Z14" s="50">
        <v>1</v>
      </c>
      <c r="AA14" s="75">
        <v>14</v>
      </c>
      <c r="AB14" s="75"/>
      <c r="AC14" s="76"/>
      <c r="AD14" s="82" t="s">
        <v>786</v>
      </c>
      <c r="AE14" s="99" t="str">
        <f>HYPERLINK("http://en.wikipedia.org/wiki/User:Finin")</f>
        <v>http://en.wikipedia.org/wiki/User:Finin</v>
      </c>
      <c r="AF14" s="82" t="s">
        <v>806</v>
      </c>
      <c r="AG14" s="82"/>
      <c r="AH14" s="82"/>
      <c r="AI14" s="82">
        <v>0.4055189</v>
      </c>
      <c r="AJ14" s="82">
        <v>173</v>
      </c>
      <c r="AK14" s="82"/>
      <c r="AL14" s="82" t="str">
        <f>REPLACE(INDEX(GroupVertices[Group],MATCH(Vertices[[#This Row],[Vertex]],GroupVertices[Vertex],0)),1,1,"")</f>
        <v>2</v>
      </c>
      <c r="AM14" s="49">
        <v>0</v>
      </c>
      <c r="AN14" s="50">
        <v>0</v>
      </c>
      <c r="AO14" s="49">
        <v>0</v>
      </c>
      <c r="AP14" s="50">
        <v>0</v>
      </c>
      <c r="AQ14" s="49">
        <v>0</v>
      </c>
      <c r="AR14" s="50">
        <v>0</v>
      </c>
      <c r="AS14" s="49">
        <v>2</v>
      </c>
      <c r="AT14" s="50">
        <v>100</v>
      </c>
      <c r="AU14" s="49">
        <v>2</v>
      </c>
      <c r="AV14" s="111" t="s">
        <v>859</v>
      </c>
      <c r="AW14" s="111" t="s">
        <v>859</v>
      </c>
      <c r="AX14" s="111" t="s">
        <v>1418</v>
      </c>
      <c r="AY14" s="111" t="s">
        <v>1418</v>
      </c>
      <c r="AZ14" s="2"/>
      <c r="BA14" s="3"/>
      <c r="BB14" s="3"/>
      <c r="BC14" s="3"/>
      <c r="BD14" s="3"/>
    </row>
    <row r="15" spans="1:56" ht="15">
      <c r="A15" s="68" t="s">
        <v>326</v>
      </c>
      <c r="B15" s="69"/>
      <c r="C15" s="69"/>
      <c r="D15" s="70">
        <v>50</v>
      </c>
      <c r="E15" s="72"/>
      <c r="F15" s="69"/>
      <c r="G15" s="69"/>
      <c r="H15" s="73" t="s">
        <v>326</v>
      </c>
      <c r="I15" s="74"/>
      <c r="J15" s="74"/>
      <c r="K15" s="73" t="s">
        <v>326</v>
      </c>
      <c r="L15" s="77">
        <v>1</v>
      </c>
      <c r="M15" s="78">
        <v>1991.753662109375</v>
      </c>
      <c r="N15" s="78">
        <v>3966.50830078125</v>
      </c>
      <c r="O15" s="79"/>
      <c r="P15" s="80"/>
      <c r="Q15" s="80"/>
      <c r="R15" s="85"/>
      <c r="S15" s="49">
        <v>1</v>
      </c>
      <c r="T15" s="49">
        <v>1</v>
      </c>
      <c r="U15" s="50">
        <v>0</v>
      </c>
      <c r="V15" s="50">
        <v>0.001095</v>
      </c>
      <c r="W15" s="50">
        <v>0.002727</v>
      </c>
      <c r="X15" s="50">
        <v>0.408483</v>
      </c>
      <c r="Y15" s="50">
        <v>0</v>
      </c>
      <c r="Z15" s="50">
        <v>1</v>
      </c>
      <c r="AA15" s="75">
        <v>15</v>
      </c>
      <c r="AB15" s="75"/>
      <c r="AC15" s="76"/>
      <c r="AD15" s="82" t="s">
        <v>786</v>
      </c>
      <c r="AE15" s="99" t="str">
        <f>HYPERLINK("http://en.wikipedia.org/wiki/User:MichaelGray")</f>
        <v>http://en.wikipedia.org/wiki/User:MichaelGray</v>
      </c>
      <c r="AF15" s="82" t="s">
        <v>806</v>
      </c>
      <c r="AG15" s="82"/>
      <c r="AH15" s="82"/>
      <c r="AI15" s="82">
        <v>0.3235294</v>
      </c>
      <c r="AJ15" s="82">
        <v>28</v>
      </c>
      <c r="AK15" s="82"/>
      <c r="AL15" s="82" t="str">
        <f>REPLACE(INDEX(GroupVertices[Group],MATCH(Vertices[[#This Row],[Vertex]],GroupVertices[Vertex],0)),1,1,"")</f>
        <v>2</v>
      </c>
      <c r="AM15" s="49"/>
      <c r="AN15" s="50"/>
      <c r="AO15" s="49"/>
      <c r="AP15" s="50"/>
      <c r="AQ15" s="49"/>
      <c r="AR15" s="50"/>
      <c r="AS15" s="49"/>
      <c r="AT15" s="50"/>
      <c r="AU15" s="49"/>
      <c r="AV15" s="111" t="s">
        <v>1418</v>
      </c>
      <c r="AW15" s="111" t="s">
        <v>1418</v>
      </c>
      <c r="AX15" s="111" t="s">
        <v>1418</v>
      </c>
      <c r="AY15" s="111" t="s">
        <v>1418</v>
      </c>
      <c r="AZ15" s="2"/>
      <c r="BA15" s="3"/>
      <c r="BB15" s="3"/>
      <c r="BC15" s="3"/>
      <c r="BD15" s="3"/>
    </row>
    <row r="16" spans="1:56" ht="15">
      <c r="A16" s="68" t="s">
        <v>327</v>
      </c>
      <c r="B16" s="69"/>
      <c r="C16" s="69"/>
      <c r="D16" s="70">
        <v>50</v>
      </c>
      <c r="E16" s="72"/>
      <c r="F16" s="69"/>
      <c r="G16" s="69"/>
      <c r="H16" s="73" t="s">
        <v>327</v>
      </c>
      <c r="I16" s="74"/>
      <c r="J16" s="74"/>
      <c r="K16" s="73" t="s">
        <v>327</v>
      </c>
      <c r="L16" s="77">
        <v>1</v>
      </c>
      <c r="M16" s="78">
        <v>401.2693786621094</v>
      </c>
      <c r="N16" s="78">
        <v>3182.030029296875</v>
      </c>
      <c r="O16" s="79"/>
      <c r="P16" s="80"/>
      <c r="Q16" s="80"/>
      <c r="R16" s="85"/>
      <c r="S16" s="49">
        <v>1</v>
      </c>
      <c r="T16" s="49">
        <v>1</v>
      </c>
      <c r="U16" s="50">
        <v>0</v>
      </c>
      <c r="V16" s="50">
        <v>0.001372</v>
      </c>
      <c r="W16" s="50">
        <v>0.014439</v>
      </c>
      <c r="X16" s="50">
        <v>0.64952</v>
      </c>
      <c r="Y16" s="50">
        <v>0.5</v>
      </c>
      <c r="Z16" s="50">
        <v>0</v>
      </c>
      <c r="AA16" s="75">
        <v>16</v>
      </c>
      <c r="AB16" s="75"/>
      <c r="AC16" s="76"/>
      <c r="AD16" s="82" t="s">
        <v>786</v>
      </c>
      <c r="AE16" s="99" t="str">
        <f>HYPERLINK("http://en.wikipedia.org/wiki/User:71.232.227.153")</f>
        <v>http://en.wikipedia.org/wiki/User:71.232.227.153</v>
      </c>
      <c r="AF16" s="82" t="s">
        <v>806</v>
      </c>
      <c r="AG16" s="82"/>
      <c r="AH16" s="82"/>
      <c r="AI16" s="82">
        <v>0</v>
      </c>
      <c r="AJ16" s="82">
        <v>2</v>
      </c>
      <c r="AK16" s="82"/>
      <c r="AL16" s="82" t="str">
        <f>REPLACE(INDEX(GroupVertices[Group],MATCH(Vertices[[#This Row],[Vertex]],GroupVertices[Vertex],0)),1,1,"")</f>
        <v>2</v>
      </c>
      <c r="AM16" s="49">
        <v>0</v>
      </c>
      <c r="AN16" s="50">
        <v>0</v>
      </c>
      <c r="AO16" s="49">
        <v>0</v>
      </c>
      <c r="AP16" s="50">
        <v>0</v>
      </c>
      <c r="AQ16" s="49">
        <v>0</v>
      </c>
      <c r="AR16" s="50">
        <v>0</v>
      </c>
      <c r="AS16" s="49">
        <v>9</v>
      </c>
      <c r="AT16" s="50">
        <v>100</v>
      </c>
      <c r="AU16" s="49">
        <v>9</v>
      </c>
      <c r="AV16" s="111" t="s">
        <v>1426</v>
      </c>
      <c r="AW16" s="111" t="s">
        <v>1426</v>
      </c>
      <c r="AX16" s="111" t="s">
        <v>1565</v>
      </c>
      <c r="AY16" s="111" t="s">
        <v>1565</v>
      </c>
      <c r="AZ16" s="2"/>
      <c r="BA16" s="3"/>
      <c r="BB16" s="3"/>
      <c r="BC16" s="3"/>
      <c r="BD16" s="3"/>
    </row>
    <row r="17" spans="1:56" ht="15">
      <c r="A17" s="68" t="s">
        <v>328</v>
      </c>
      <c r="B17" s="69"/>
      <c r="C17" s="69"/>
      <c r="D17" s="70">
        <v>200</v>
      </c>
      <c r="E17" s="72"/>
      <c r="F17" s="69"/>
      <c r="G17" s="69"/>
      <c r="H17" s="73" t="s">
        <v>328</v>
      </c>
      <c r="I17" s="74"/>
      <c r="J17" s="74"/>
      <c r="K17" s="73" t="s">
        <v>328</v>
      </c>
      <c r="L17" s="77">
        <v>9999</v>
      </c>
      <c r="M17" s="78">
        <v>1354.4249267578125</v>
      </c>
      <c r="N17" s="78">
        <v>7458.94921875</v>
      </c>
      <c r="O17" s="79"/>
      <c r="P17" s="80"/>
      <c r="Q17" s="80"/>
      <c r="R17" s="85"/>
      <c r="S17" s="49">
        <v>31</v>
      </c>
      <c r="T17" s="49">
        <v>30</v>
      </c>
      <c r="U17" s="50">
        <v>37191.472294</v>
      </c>
      <c r="V17" s="50">
        <v>0.001838</v>
      </c>
      <c r="W17" s="50">
        <v>0.091279</v>
      </c>
      <c r="X17" s="50">
        <v>14.462266</v>
      </c>
      <c r="Y17" s="50">
        <v>0.005490196078431373</v>
      </c>
      <c r="Z17" s="50">
        <v>0.19607843137254902</v>
      </c>
      <c r="AA17" s="75">
        <v>17</v>
      </c>
      <c r="AB17" s="75"/>
      <c r="AC17" s="76"/>
      <c r="AD17" s="82" t="s">
        <v>786</v>
      </c>
      <c r="AE17" s="99" t="str">
        <f>HYPERLINK("http://en.wikipedia.org/wiki/User:SineBot")</f>
        <v>http://en.wikipedia.org/wiki/User:SineBot</v>
      </c>
      <c r="AF17" s="82" t="s">
        <v>806</v>
      </c>
      <c r="AG17" s="82"/>
      <c r="AH17" s="82"/>
      <c r="AI17" s="82">
        <v>0.1952324</v>
      </c>
      <c r="AJ17" s="82">
        <v>500</v>
      </c>
      <c r="AK17" s="82"/>
      <c r="AL17" s="82" t="str">
        <f>REPLACE(INDEX(GroupVertices[Group],MATCH(Vertices[[#This Row],[Vertex]],GroupVertices[Vertex],0)),1,1,"")</f>
        <v>1</v>
      </c>
      <c r="AM17" s="49">
        <v>4</v>
      </c>
      <c r="AN17" s="50">
        <v>0.8849557522123894</v>
      </c>
      <c r="AO17" s="49">
        <v>5</v>
      </c>
      <c r="AP17" s="50">
        <v>1.1061946902654867</v>
      </c>
      <c r="AQ17" s="49">
        <v>0</v>
      </c>
      <c r="AR17" s="50">
        <v>0</v>
      </c>
      <c r="AS17" s="49">
        <v>443</v>
      </c>
      <c r="AT17" s="50">
        <v>98.00884955752213</v>
      </c>
      <c r="AU17" s="49">
        <v>452</v>
      </c>
      <c r="AV17" s="111" t="s">
        <v>1427</v>
      </c>
      <c r="AW17" s="111" t="s">
        <v>1546</v>
      </c>
      <c r="AX17" s="111" t="s">
        <v>1566</v>
      </c>
      <c r="AY17" s="111" t="s">
        <v>1679</v>
      </c>
      <c r="AZ17" s="2"/>
      <c r="BA17" s="3"/>
      <c r="BB17" s="3"/>
      <c r="BC17" s="3"/>
      <c r="BD17" s="3"/>
    </row>
    <row r="18" spans="1:56" ht="15">
      <c r="A18" s="68" t="s">
        <v>329</v>
      </c>
      <c r="B18" s="69"/>
      <c r="C18" s="69"/>
      <c r="D18" s="70">
        <v>74.74164018266448</v>
      </c>
      <c r="E18" s="72"/>
      <c r="F18" s="69"/>
      <c r="G18" s="69"/>
      <c r="H18" s="73" t="s">
        <v>329</v>
      </c>
      <c r="I18" s="74"/>
      <c r="J18" s="74"/>
      <c r="K18" s="73" t="s">
        <v>329</v>
      </c>
      <c r="L18" s="77">
        <v>141.4162928009843</v>
      </c>
      <c r="M18" s="78">
        <v>1425.1763916015625</v>
      </c>
      <c r="N18" s="78">
        <v>3415.15869140625</v>
      </c>
      <c r="O18" s="79"/>
      <c r="P18" s="80"/>
      <c r="Q18" s="80"/>
      <c r="R18" s="85"/>
      <c r="S18" s="49">
        <v>4</v>
      </c>
      <c r="T18" s="49">
        <v>4</v>
      </c>
      <c r="U18" s="50">
        <v>522.333333</v>
      </c>
      <c r="V18" s="50">
        <v>0.001117</v>
      </c>
      <c r="W18" s="50">
        <v>0.006777</v>
      </c>
      <c r="X18" s="50">
        <v>1.703948</v>
      </c>
      <c r="Y18" s="50">
        <v>0.05</v>
      </c>
      <c r="Z18" s="50">
        <v>0.2</v>
      </c>
      <c r="AA18" s="75">
        <v>18</v>
      </c>
      <c r="AB18" s="75"/>
      <c r="AC18" s="76"/>
      <c r="AD18" s="82" t="s">
        <v>786</v>
      </c>
      <c r="AE18" s="99" t="str">
        <f>HYPERLINK("http://en.wikipedia.org/wiki/User:Dpeck0404")</f>
        <v>http://en.wikipedia.org/wiki/User:Dpeck0404</v>
      </c>
      <c r="AF18" s="82" t="s">
        <v>806</v>
      </c>
      <c r="AG18" s="82"/>
      <c r="AH18" s="82"/>
      <c r="AI18" s="82">
        <v>0.4342105</v>
      </c>
      <c r="AJ18" s="82">
        <v>19</v>
      </c>
      <c r="AK18" s="82"/>
      <c r="AL18" s="82" t="str">
        <f>REPLACE(INDEX(GroupVertices[Group],MATCH(Vertices[[#This Row],[Vertex]],GroupVertices[Vertex],0)),1,1,"")</f>
        <v>2</v>
      </c>
      <c r="AM18" s="49">
        <v>0</v>
      </c>
      <c r="AN18" s="50">
        <v>0</v>
      </c>
      <c r="AO18" s="49">
        <v>0</v>
      </c>
      <c r="AP18" s="50">
        <v>0</v>
      </c>
      <c r="AQ18" s="49">
        <v>0</v>
      </c>
      <c r="AR18" s="50">
        <v>0</v>
      </c>
      <c r="AS18" s="49">
        <v>19</v>
      </c>
      <c r="AT18" s="50">
        <v>100</v>
      </c>
      <c r="AU18" s="49">
        <v>19</v>
      </c>
      <c r="AV18" s="111" t="s">
        <v>1428</v>
      </c>
      <c r="AW18" s="111" t="s">
        <v>1547</v>
      </c>
      <c r="AX18" s="111" t="s">
        <v>1567</v>
      </c>
      <c r="AY18" s="111" t="s">
        <v>1680</v>
      </c>
      <c r="AZ18" s="2"/>
      <c r="BA18" s="3"/>
      <c r="BB18" s="3"/>
      <c r="BC18" s="3"/>
      <c r="BD18" s="3"/>
    </row>
    <row r="19" spans="1:56" ht="15">
      <c r="A19" s="68" t="s">
        <v>330</v>
      </c>
      <c r="B19" s="69"/>
      <c r="C19" s="69"/>
      <c r="D19" s="70">
        <v>70.1943572361714</v>
      </c>
      <c r="E19" s="72"/>
      <c r="F19" s="69"/>
      <c r="G19" s="69"/>
      <c r="H19" s="73" t="s">
        <v>330</v>
      </c>
      <c r="I19" s="74"/>
      <c r="J19" s="74"/>
      <c r="K19" s="73" t="s">
        <v>330</v>
      </c>
      <c r="L19" s="77">
        <v>115.60908644968202</v>
      </c>
      <c r="M19" s="78">
        <v>1893.40869140625</v>
      </c>
      <c r="N19" s="78">
        <v>1684.0526123046875</v>
      </c>
      <c r="O19" s="79"/>
      <c r="P19" s="80"/>
      <c r="Q19" s="80"/>
      <c r="R19" s="85"/>
      <c r="S19" s="49">
        <v>3</v>
      </c>
      <c r="T19" s="49">
        <v>3</v>
      </c>
      <c r="U19" s="50">
        <v>426.333333</v>
      </c>
      <c r="V19" s="50">
        <v>0.00111</v>
      </c>
      <c r="W19" s="50">
        <v>0.004617</v>
      </c>
      <c r="X19" s="50">
        <v>1.476538</v>
      </c>
      <c r="Y19" s="50">
        <v>0.16666666666666666</v>
      </c>
      <c r="Z19" s="50">
        <v>0</v>
      </c>
      <c r="AA19" s="75">
        <v>19</v>
      </c>
      <c r="AB19" s="75"/>
      <c r="AC19" s="76"/>
      <c r="AD19" s="82" t="s">
        <v>786</v>
      </c>
      <c r="AE19" s="99" t="str">
        <f>HYPERLINK("http://en.wikipedia.org/wiki/User:Evansdave")</f>
        <v>http://en.wikipedia.org/wiki/User:Evansdave</v>
      </c>
      <c r="AF19" s="82" t="s">
        <v>806</v>
      </c>
      <c r="AG19" s="82"/>
      <c r="AH19" s="82"/>
      <c r="AI19" s="82">
        <v>0.25</v>
      </c>
      <c r="AJ19" s="82">
        <v>12</v>
      </c>
      <c r="AK19" s="82"/>
      <c r="AL19" s="82" t="str">
        <f>REPLACE(INDEX(GroupVertices[Group],MATCH(Vertices[[#This Row],[Vertex]],GroupVertices[Vertex],0)),1,1,"")</f>
        <v>2</v>
      </c>
      <c r="AM19" s="49">
        <v>0</v>
      </c>
      <c r="AN19" s="50">
        <v>0</v>
      </c>
      <c r="AO19" s="49">
        <v>0</v>
      </c>
      <c r="AP19" s="50">
        <v>0</v>
      </c>
      <c r="AQ19" s="49">
        <v>0</v>
      </c>
      <c r="AR19" s="50">
        <v>0</v>
      </c>
      <c r="AS19" s="49">
        <v>20</v>
      </c>
      <c r="AT19" s="50">
        <v>100</v>
      </c>
      <c r="AU19" s="49">
        <v>20</v>
      </c>
      <c r="AV19" s="111" t="s">
        <v>1727</v>
      </c>
      <c r="AW19" s="111" t="s">
        <v>1727</v>
      </c>
      <c r="AX19" s="111" t="s">
        <v>1739</v>
      </c>
      <c r="AY19" s="111" t="s">
        <v>1739</v>
      </c>
      <c r="AZ19" s="2"/>
      <c r="BA19" s="3"/>
      <c r="BB19" s="3"/>
      <c r="BC19" s="3"/>
      <c r="BD19" s="3"/>
    </row>
    <row r="20" spans="1:56" ht="15">
      <c r="A20" s="68" t="s">
        <v>331</v>
      </c>
      <c r="B20" s="69"/>
      <c r="C20" s="69"/>
      <c r="D20" s="70">
        <v>50.284205184155816</v>
      </c>
      <c r="E20" s="72"/>
      <c r="F20" s="69"/>
      <c r="G20" s="69"/>
      <c r="H20" s="73" t="s">
        <v>331</v>
      </c>
      <c r="I20" s="74"/>
      <c r="J20" s="74"/>
      <c r="K20" s="73" t="s">
        <v>331</v>
      </c>
      <c r="L20" s="77">
        <v>2.612950396956393</v>
      </c>
      <c r="M20" s="78">
        <v>2045.11181640625</v>
      </c>
      <c r="N20" s="78">
        <v>1112.7386474609375</v>
      </c>
      <c r="O20" s="79"/>
      <c r="P20" s="80"/>
      <c r="Q20" s="80"/>
      <c r="R20" s="85"/>
      <c r="S20" s="49">
        <v>1</v>
      </c>
      <c r="T20" s="49">
        <v>1</v>
      </c>
      <c r="U20" s="50">
        <v>6</v>
      </c>
      <c r="V20" s="50">
        <v>0.000913</v>
      </c>
      <c r="W20" s="50">
        <v>0.000961</v>
      </c>
      <c r="X20" s="50">
        <v>0.685671</v>
      </c>
      <c r="Y20" s="50">
        <v>0</v>
      </c>
      <c r="Z20" s="50">
        <v>0</v>
      </c>
      <c r="AA20" s="75">
        <v>20</v>
      </c>
      <c r="AB20" s="75"/>
      <c r="AC20" s="76"/>
      <c r="AD20" s="82" t="s">
        <v>786</v>
      </c>
      <c r="AE20" s="99" t="str">
        <f>HYPERLINK("http://en.wikipedia.org/wiki/User:24.91.192.6")</f>
        <v>http://en.wikipedia.org/wiki/User:24.91.192.6</v>
      </c>
      <c r="AF20" s="82" t="s">
        <v>806</v>
      </c>
      <c r="AG20" s="82"/>
      <c r="AH20" s="82"/>
      <c r="AI20" s="82">
        <v>0</v>
      </c>
      <c r="AJ20" s="82">
        <v>2</v>
      </c>
      <c r="AK20" s="82"/>
      <c r="AL20" s="82" t="str">
        <f>REPLACE(INDEX(GroupVertices[Group],MATCH(Vertices[[#This Row],[Vertex]],GroupVertices[Vertex],0)),1,1,"")</f>
        <v>2</v>
      </c>
      <c r="AM20" s="49">
        <v>1</v>
      </c>
      <c r="AN20" s="50">
        <v>14.285714285714286</v>
      </c>
      <c r="AO20" s="49">
        <v>0</v>
      </c>
      <c r="AP20" s="50">
        <v>0</v>
      </c>
      <c r="AQ20" s="49">
        <v>0</v>
      </c>
      <c r="AR20" s="50">
        <v>0</v>
      </c>
      <c r="AS20" s="49">
        <v>6</v>
      </c>
      <c r="AT20" s="50">
        <v>85.71428571428571</v>
      </c>
      <c r="AU20" s="49">
        <v>7</v>
      </c>
      <c r="AV20" s="111" t="s">
        <v>1429</v>
      </c>
      <c r="AW20" s="111" t="s">
        <v>1429</v>
      </c>
      <c r="AX20" s="111" t="s">
        <v>1568</v>
      </c>
      <c r="AY20" s="111" t="s">
        <v>1568</v>
      </c>
      <c r="AZ20" s="2"/>
      <c r="BA20" s="3"/>
      <c r="BB20" s="3"/>
      <c r="BC20" s="3"/>
      <c r="BD20" s="3"/>
    </row>
    <row r="21" spans="1:56" ht="15">
      <c r="A21" s="68" t="s">
        <v>332</v>
      </c>
      <c r="B21" s="69"/>
      <c r="C21" s="69"/>
      <c r="D21" s="70">
        <v>50.078945900276906</v>
      </c>
      <c r="E21" s="72"/>
      <c r="F21" s="69"/>
      <c r="G21" s="69"/>
      <c r="H21" s="73" t="s">
        <v>332</v>
      </c>
      <c r="I21" s="74"/>
      <c r="J21" s="74"/>
      <c r="K21" s="73" t="s">
        <v>332</v>
      </c>
      <c r="L21" s="77">
        <v>1.448041866540687</v>
      </c>
      <c r="M21" s="78">
        <v>416.0946044921875</v>
      </c>
      <c r="N21" s="78">
        <v>2069.452880859375</v>
      </c>
      <c r="O21" s="79"/>
      <c r="P21" s="80"/>
      <c r="Q21" s="80"/>
      <c r="R21" s="85"/>
      <c r="S21" s="49">
        <v>1</v>
      </c>
      <c r="T21" s="49">
        <v>1</v>
      </c>
      <c r="U21" s="50">
        <v>1.666667</v>
      </c>
      <c r="V21" s="50">
        <v>0.000908</v>
      </c>
      <c r="W21" s="50">
        <v>0.000716</v>
      </c>
      <c r="X21" s="50">
        <v>0.692421</v>
      </c>
      <c r="Y21" s="50">
        <v>0</v>
      </c>
      <c r="Z21" s="50">
        <v>0</v>
      </c>
      <c r="AA21" s="75">
        <v>21</v>
      </c>
      <c r="AB21" s="75"/>
      <c r="AC21" s="76"/>
      <c r="AD21" s="82" t="s">
        <v>786</v>
      </c>
      <c r="AE21" s="82" t="s">
        <v>788</v>
      </c>
      <c r="AF21" s="82" t="s">
        <v>806</v>
      </c>
      <c r="AG21" s="82"/>
      <c r="AH21" s="82"/>
      <c r="AI21" s="82">
        <v>0.5994855</v>
      </c>
      <c r="AJ21" s="82">
        <v>106</v>
      </c>
      <c r="AK21" s="82"/>
      <c r="AL21" s="82" t="str">
        <f>REPLACE(INDEX(GroupVertices[Group],MATCH(Vertices[[#This Row],[Vertex]],GroupVertices[Vertex],0)),1,1,"")</f>
        <v>2</v>
      </c>
      <c r="AM21" s="49"/>
      <c r="AN21" s="50"/>
      <c r="AO21" s="49"/>
      <c r="AP21" s="50"/>
      <c r="AQ21" s="49"/>
      <c r="AR21" s="50"/>
      <c r="AS21" s="49"/>
      <c r="AT21" s="50"/>
      <c r="AU21" s="49"/>
      <c r="AV21" s="111" t="s">
        <v>1418</v>
      </c>
      <c r="AW21" s="111" t="s">
        <v>1418</v>
      </c>
      <c r="AX21" s="111" t="s">
        <v>1418</v>
      </c>
      <c r="AY21" s="111" t="s">
        <v>1418</v>
      </c>
      <c r="AZ21" s="2"/>
      <c r="BA21" s="3"/>
      <c r="BB21" s="3"/>
      <c r="BC21" s="3"/>
      <c r="BD21" s="3"/>
    </row>
    <row r="22" spans="1:56" ht="15">
      <c r="A22" s="68" t="s">
        <v>333</v>
      </c>
      <c r="B22" s="69"/>
      <c r="C22" s="69"/>
      <c r="D22" s="70">
        <v>50.39472940664946</v>
      </c>
      <c r="E22" s="72"/>
      <c r="F22" s="69"/>
      <c r="G22" s="69"/>
      <c r="H22" s="73" t="s">
        <v>333</v>
      </c>
      <c r="I22" s="74"/>
      <c r="J22" s="74"/>
      <c r="K22" s="73" t="s">
        <v>333</v>
      </c>
      <c r="L22" s="77">
        <v>3.240208795053302</v>
      </c>
      <c r="M22" s="78">
        <v>921.56494140625</v>
      </c>
      <c r="N22" s="78">
        <v>173.3957061767578</v>
      </c>
      <c r="O22" s="79"/>
      <c r="P22" s="80"/>
      <c r="Q22" s="80"/>
      <c r="R22" s="85"/>
      <c r="S22" s="49">
        <v>1</v>
      </c>
      <c r="T22" s="49">
        <v>1</v>
      </c>
      <c r="U22" s="50">
        <v>8.333333</v>
      </c>
      <c r="V22" s="50">
        <v>0.001094</v>
      </c>
      <c r="W22" s="50">
        <v>0.002621</v>
      </c>
      <c r="X22" s="50">
        <v>0.662052</v>
      </c>
      <c r="Y22" s="50">
        <v>0</v>
      </c>
      <c r="Z22" s="50">
        <v>0</v>
      </c>
      <c r="AA22" s="75">
        <v>22</v>
      </c>
      <c r="AB22" s="75"/>
      <c r="AC22" s="76"/>
      <c r="AD22" s="82" t="s">
        <v>786</v>
      </c>
      <c r="AE22" s="99" t="str">
        <f>HYPERLINK("http://en.wikipedia.org/wiki/User:Chrishambly")</f>
        <v>http://en.wikipedia.org/wiki/User:Chrishambly</v>
      </c>
      <c r="AF22" s="82" t="s">
        <v>806</v>
      </c>
      <c r="AG22" s="82"/>
      <c r="AH22" s="82"/>
      <c r="AI22" s="82">
        <v>0.15</v>
      </c>
      <c r="AJ22" s="82">
        <v>5</v>
      </c>
      <c r="AK22" s="82"/>
      <c r="AL22" s="82" t="str">
        <f>REPLACE(INDEX(GroupVertices[Group],MATCH(Vertices[[#This Row],[Vertex]],GroupVertices[Vertex],0)),1,1,"")</f>
        <v>2</v>
      </c>
      <c r="AM22" s="49">
        <v>1</v>
      </c>
      <c r="AN22" s="50">
        <v>7.6923076923076925</v>
      </c>
      <c r="AO22" s="49">
        <v>0</v>
      </c>
      <c r="AP22" s="50">
        <v>0</v>
      </c>
      <c r="AQ22" s="49">
        <v>0</v>
      </c>
      <c r="AR22" s="50">
        <v>0</v>
      </c>
      <c r="AS22" s="49">
        <v>12</v>
      </c>
      <c r="AT22" s="50">
        <v>92.3076923076923</v>
      </c>
      <c r="AU22" s="49">
        <v>13</v>
      </c>
      <c r="AV22" s="111" t="s">
        <v>1430</v>
      </c>
      <c r="AW22" s="111" t="s">
        <v>1430</v>
      </c>
      <c r="AX22" s="111" t="s">
        <v>1569</v>
      </c>
      <c r="AY22" s="111" t="s">
        <v>1569</v>
      </c>
      <c r="AZ22" s="2"/>
      <c r="BA22" s="3"/>
      <c r="BB22" s="3"/>
      <c r="BC22" s="3"/>
      <c r="BD22" s="3"/>
    </row>
    <row r="23" spans="1:56" ht="15">
      <c r="A23" s="68" t="s">
        <v>334</v>
      </c>
      <c r="B23" s="69"/>
      <c r="C23" s="69"/>
      <c r="D23" s="70">
        <v>159.56109849206763</v>
      </c>
      <c r="E23" s="72"/>
      <c r="F23" s="69"/>
      <c r="G23" s="69"/>
      <c r="H23" s="73" t="s">
        <v>334</v>
      </c>
      <c r="I23" s="74"/>
      <c r="J23" s="74"/>
      <c r="K23" s="73" t="s">
        <v>334</v>
      </c>
      <c r="L23" s="77">
        <v>622.7923780266896</v>
      </c>
      <c r="M23" s="78">
        <v>971.5975952148438</v>
      </c>
      <c r="N23" s="78">
        <v>1708.629150390625</v>
      </c>
      <c r="O23" s="79"/>
      <c r="P23" s="80"/>
      <c r="Q23" s="80"/>
      <c r="R23" s="85"/>
      <c r="S23" s="49">
        <v>5</v>
      </c>
      <c r="T23" s="49">
        <v>5</v>
      </c>
      <c r="U23" s="50">
        <v>2313</v>
      </c>
      <c r="V23" s="50">
        <v>0.001372</v>
      </c>
      <c r="W23" s="50">
        <v>0.015809</v>
      </c>
      <c r="X23" s="50">
        <v>2.14975</v>
      </c>
      <c r="Y23" s="50">
        <v>0.03333333333333333</v>
      </c>
      <c r="Z23" s="50">
        <v>0.3333333333333333</v>
      </c>
      <c r="AA23" s="75">
        <v>23</v>
      </c>
      <c r="AB23" s="75"/>
      <c r="AC23" s="76"/>
      <c r="AD23" s="82" t="s">
        <v>786</v>
      </c>
      <c r="AE23" s="99" t="str">
        <f>HYPERLINK("http://en.wikipedia.org/wiki/User:Mystalic")</f>
        <v>http://en.wikipedia.org/wiki/User:Mystalic</v>
      </c>
      <c r="AF23" s="82" t="s">
        <v>806</v>
      </c>
      <c r="AG23" s="82"/>
      <c r="AH23" s="82"/>
      <c r="AI23" s="82">
        <v>0.2927705</v>
      </c>
      <c r="AJ23" s="82">
        <v>241</v>
      </c>
      <c r="AK23" s="82"/>
      <c r="AL23" s="82" t="str">
        <f>REPLACE(INDEX(GroupVertices[Group],MATCH(Vertices[[#This Row],[Vertex]],GroupVertices[Vertex],0)),1,1,"")</f>
        <v>2</v>
      </c>
      <c r="AM23" s="49"/>
      <c r="AN23" s="50"/>
      <c r="AO23" s="49"/>
      <c r="AP23" s="50"/>
      <c r="AQ23" s="49"/>
      <c r="AR23" s="50"/>
      <c r="AS23" s="49"/>
      <c r="AT23" s="50"/>
      <c r="AU23" s="49"/>
      <c r="AV23" s="111" t="s">
        <v>1418</v>
      </c>
      <c r="AW23" s="111" t="s">
        <v>1418</v>
      </c>
      <c r="AX23" s="111" t="s">
        <v>1418</v>
      </c>
      <c r="AY23" s="111" t="s">
        <v>1418</v>
      </c>
      <c r="AZ23" s="2"/>
      <c r="BA23" s="3"/>
      <c r="BB23" s="3"/>
      <c r="BC23" s="3"/>
      <c r="BD23" s="3"/>
    </row>
    <row r="24" spans="1:56" ht="15">
      <c r="A24" s="68" t="s">
        <v>335</v>
      </c>
      <c r="B24" s="69"/>
      <c r="C24" s="69"/>
      <c r="D24" s="70">
        <v>50</v>
      </c>
      <c r="E24" s="72"/>
      <c r="F24" s="69"/>
      <c r="G24" s="69"/>
      <c r="H24" s="73" t="s">
        <v>335</v>
      </c>
      <c r="I24" s="74"/>
      <c r="J24" s="74"/>
      <c r="K24" s="73" t="s">
        <v>335</v>
      </c>
      <c r="L24" s="77">
        <v>1</v>
      </c>
      <c r="M24" s="78">
        <v>127.3757095336914</v>
      </c>
      <c r="N24" s="78">
        <v>3112.34326171875</v>
      </c>
      <c r="O24" s="79"/>
      <c r="P24" s="80"/>
      <c r="Q24" s="80"/>
      <c r="R24" s="85"/>
      <c r="S24" s="49">
        <v>1</v>
      </c>
      <c r="T24" s="49">
        <v>1</v>
      </c>
      <c r="U24" s="50">
        <v>0</v>
      </c>
      <c r="V24" s="50">
        <v>0.001076</v>
      </c>
      <c r="W24" s="50">
        <v>0.002332</v>
      </c>
      <c r="X24" s="50">
        <v>0.727413</v>
      </c>
      <c r="Y24" s="50">
        <v>0.5</v>
      </c>
      <c r="Z24" s="50">
        <v>0</v>
      </c>
      <c r="AA24" s="75">
        <v>24</v>
      </c>
      <c r="AB24" s="75"/>
      <c r="AC24" s="76"/>
      <c r="AD24" s="82" t="s">
        <v>786</v>
      </c>
      <c r="AE24" s="99" t="str">
        <f>HYPERLINK("http://en.wikipedia.org/wiki/User:Gary")</f>
        <v>http://en.wikipedia.org/wiki/User:Gary</v>
      </c>
      <c r="AF24" s="82" t="s">
        <v>806</v>
      </c>
      <c r="AG24" s="82"/>
      <c r="AH24" s="82"/>
      <c r="AI24" s="82">
        <v>0.625662</v>
      </c>
      <c r="AJ24" s="82">
        <v>500</v>
      </c>
      <c r="AK24" s="82"/>
      <c r="AL24" s="82" t="str">
        <f>REPLACE(INDEX(GroupVertices[Group],MATCH(Vertices[[#This Row],[Vertex]],GroupVertices[Vertex],0)),1,1,"")</f>
        <v>2</v>
      </c>
      <c r="AM24" s="49">
        <v>0</v>
      </c>
      <c r="AN24" s="50">
        <v>0</v>
      </c>
      <c r="AO24" s="49">
        <v>0</v>
      </c>
      <c r="AP24" s="50">
        <v>0</v>
      </c>
      <c r="AQ24" s="49">
        <v>0</v>
      </c>
      <c r="AR24" s="50">
        <v>0</v>
      </c>
      <c r="AS24" s="49">
        <v>2</v>
      </c>
      <c r="AT24" s="50">
        <v>100</v>
      </c>
      <c r="AU24" s="49">
        <v>2</v>
      </c>
      <c r="AV24" s="111" t="s">
        <v>1431</v>
      </c>
      <c r="AW24" s="111" t="s">
        <v>1431</v>
      </c>
      <c r="AX24" s="111" t="s">
        <v>1418</v>
      </c>
      <c r="AY24" s="111" t="s">
        <v>1418</v>
      </c>
      <c r="AZ24" s="2"/>
      <c r="BA24" s="3"/>
      <c r="BB24" s="3"/>
      <c r="BC24" s="3"/>
      <c r="BD24" s="3"/>
    </row>
    <row r="25" spans="1:56" ht="15">
      <c r="A25" s="68" t="s">
        <v>336</v>
      </c>
      <c r="B25" s="69"/>
      <c r="C25" s="69"/>
      <c r="D25" s="70">
        <v>69.13648239982504</v>
      </c>
      <c r="E25" s="72"/>
      <c r="F25" s="69"/>
      <c r="G25" s="69"/>
      <c r="H25" s="73" t="s">
        <v>336</v>
      </c>
      <c r="I25" s="74"/>
      <c r="J25" s="74"/>
      <c r="K25" s="73" t="s">
        <v>336</v>
      </c>
      <c r="L25" s="77">
        <v>109.60532672839715</v>
      </c>
      <c r="M25" s="78">
        <v>1011.7986450195312</v>
      </c>
      <c r="N25" s="78">
        <v>453.9220886230469</v>
      </c>
      <c r="O25" s="79"/>
      <c r="P25" s="80"/>
      <c r="Q25" s="80"/>
      <c r="R25" s="85"/>
      <c r="S25" s="49">
        <v>2</v>
      </c>
      <c r="T25" s="49">
        <v>2</v>
      </c>
      <c r="U25" s="50">
        <v>404</v>
      </c>
      <c r="V25" s="50">
        <v>0.001078</v>
      </c>
      <c r="W25" s="50">
        <v>0.002366</v>
      </c>
      <c r="X25" s="50">
        <v>1.116607</v>
      </c>
      <c r="Y25" s="50">
        <v>0.16666666666666666</v>
      </c>
      <c r="Z25" s="50">
        <v>0.3333333333333333</v>
      </c>
      <c r="AA25" s="75">
        <v>25</v>
      </c>
      <c r="AB25" s="75"/>
      <c r="AC25" s="76"/>
      <c r="AD25" s="82" t="s">
        <v>786</v>
      </c>
      <c r="AE25" s="99" t="str">
        <f>HYPERLINK("http://en.wikipedia.org/wiki/User:76.174.197.152")</f>
        <v>http://en.wikipedia.org/wiki/User:76.174.197.152</v>
      </c>
      <c r="AF25" s="82" t="s">
        <v>806</v>
      </c>
      <c r="AG25" s="82"/>
      <c r="AH25" s="82"/>
      <c r="AI25" s="82">
        <v>0.1666666</v>
      </c>
      <c r="AJ25" s="82">
        <v>3</v>
      </c>
      <c r="AK25" s="82"/>
      <c r="AL25" s="82" t="str">
        <f>REPLACE(INDEX(GroupVertices[Group],MATCH(Vertices[[#This Row],[Vertex]],GroupVertices[Vertex],0)),1,1,"")</f>
        <v>2</v>
      </c>
      <c r="AM25" s="49">
        <v>0</v>
      </c>
      <c r="AN25" s="50">
        <v>0</v>
      </c>
      <c r="AO25" s="49">
        <v>0</v>
      </c>
      <c r="AP25" s="50">
        <v>0</v>
      </c>
      <c r="AQ25" s="49">
        <v>0</v>
      </c>
      <c r="AR25" s="50">
        <v>0</v>
      </c>
      <c r="AS25" s="49">
        <v>18</v>
      </c>
      <c r="AT25" s="50">
        <v>100</v>
      </c>
      <c r="AU25" s="49">
        <v>18</v>
      </c>
      <c r="AV25" s="111" t="s">
        <v>1432</v>
      </c>
      <c r="AW25" s="111" t="s">
        <v>1432</v>
      </c>
      <c r="AX25" s="111" t="s">
        <v>1570</v>
      </c>
      <c r="AY25" s="111" t="s">
        <v>1570</v>
      </c>
      <c r="AZ25" s="2"/>
      <c r="BA25" s="3"/>
      <c r="BB25" s="3"/>
      <c r="BC25" s="3"/>
      <c r="BD25" s="3"/>
    </row>
    <row r="26" spans="1:56" ht="15">
      <c r="A26" s="68" t="s">
        <v>337</v>
      </c>
      <c r="B26" s="69"/>
      <c r="C26" s="69"/>
      <c r="D26" s="70">
        <v>50</v>
      </c>
      <c r="E26" s="72"/>
      <c r="F26" s="69"/>
      <c r="G26" s="69"/>
      <c r="H26" s="73" t="s">
        <v>337</v>
      </c>
      <c r="I26" s="74"/>
      <c r="J26" s="74"/>
      <c r="K26" s="73" t="s">
        <v>337</v>
      </c>
      <c r="L26" s="77">
        <v>1</v>
      </c>
      <c r="M26" s="78">
        <v>243.31216430664062</v>
      </c>
      <c r="N26" s="78">
        <v>1570.8658447265625</v>
      </c>
      <c r="O26" s="79"/>
      <c r="P26" s="80"/>
      <c r="Q26" s="80"/>
      <c r="R26" s="85"/>
      <c r="S26" s="49">
        <v>1</v>
      </c>
      <c r="T26" s="49">
        <v>1</v>
      </c>
      <c r="U26" s="50">
        <v>0</v>
      </c>
      <c r="V26" s="50">
        <v>0.000885</v>
      </c>
      <c r="W26" s="50">
        <v>0.000304</v>
      </c>
      <c r="X26" s="50">
        <v>0.466372</v>
      </c>
      <c r="Y26" s="50">
        <v>0</v>
      </c>
      <c r="Z26" s="50">
        <v>1</v>
      </c>
      <c r="AA26" s="75">
        <v>26</v>
      </c>
      <c r="AB26" s="75"/>
      <c r="AC26" s="76"/>
      <c r="AD26" s="82" t="s">
        <v>786</v>
      </c>
      <c r="AE26" s="99" t="str">
        <f>HYPERLINK("http://en.wikipedia.org/wiki/User:Spimeco")</f>
        <v>http://en.wikipedia.org/wiki/User:Spimeco</v>
      </c>
      <c r="AF26" s="82" t="s">
        <v>806</v>
      </c>
      <c r="AG26" s="82"/>
      <c r="AH26" s="82"/>
      <c r="AI26" s="82">
        <v>0.6825396</v>
      </c>
      <c r="AJ26" s="82">
        <v>42</v>
      </c>
      <c r="AK26" s="82"/>
      <c r="AL26" s="82" t="str">
        <f>REPLACE(INDEX(GroupVertices[Group],MATCH(Vertices[[#This Row],[Vertex]],GroupVertices[Vertex],0)),1,1,"")</f>
        <v>2</v>
      </c>
      <c r="AM26" s="49">
        <v>0</v>
      </c>
      <c r="AN26" s="50">
        <v>0</v>
      </c>
      <c r="AO26" s="49">
        <v>0</v>
      </c>
      <c r="AP26" s="50">
        <v>0</v>
      </c>
      <c r="AQ26" s="49">
        <v>0</v>
      </c>
      <c r="AR26" s="50">
        <v>0</v>
      </c>
      <c r="AS26" s="49">
        <v>14</v>
      </c>
      <c r="AT26" s="50">
        <v>100</v>
      </c>
      <c r="AU26" s="49">
        <v>14</v>
      </c>
      <c r="AV26" s="111" t="s">
        <v>1433</v>
      </c>
      <c r="AW26" s="111" t="s">
        <v>1433</v>
      </c>
      <c r="AX26" s="111" t="s">
        <v>1570</v>
      </c>
      <c r="AY26" s="111" t="s">
        <v>1570</v>
      </c>
      <c r="AZ26" s="2"/>
      <c r="BA26" s="3"/>
      <c r="BB26" s="3"/>
      <c r="BC26" s="3"/>
      <c r="BD26" s="3"/>
    </row>
    <row r="27" spans="1:56" ht="15">
      <c r="A27" s="68" t="s">
        <v>338</v>
      </c>
      <c r="B27" s="69"/>
      <c r="C27" s="69"/>
      <c r="D27" s="70">
        <v>50</v>
      </c>
      <c r="E27" s="72"/>
      <c r="F27" s="69"/>
      <c r="G27" s="69"/>
      <c r="H27" s="73" t="s">
        <v>338</v>
      </c>
      <c r="I27" s="74"/>
      <c r="J27" s="74"/>
      <c r="K27" s="73" t="s">
        <v>338</v>
      </c>
      <c r="L27" s="77">
        <v>1</v>
      </c>
      <c r="M27" s="78">
        <v>1094.637451171875</v>
      </c>
      <c r="N27" s="78">
        <v>3213.49169921875</v>
      </c>
      <c r="O27" s="79"/>
      <c r="P27" s="80"/>
      <c r="Q27" s="80"/>
      <c r="R27" s="85"/>
      <c r="S27" s="49">
        <v>1</v>
      </c>
      <c r="T27" s="49">
        <v>1</v>
      </c>
      <c r="U27" s="50">
        <v>0</v>
      </c>
      <c r="V27" s="50">
        <v>0.001074</v>
      </c>
      <c r="W27" s="50">
        <v>0.002028</v>
      </c>
      <c r="X27" s="50">
        <v>0.411041</v>
      </c>
      <c r="Y27" s="50">
        <v>0</v>
      </c>
      <c r="Z27" s="50">
        <v>1</v>
      </c>
      <c r="AA27" s="75">
        <v>27</v>
      </c>
      <c r="AB27" s="75"/>
      <c r="AC27" s="76"/>
      <c r="AD27" s="82" t="s">
        <v>786</v>
      </c>
      <c r="AE27" s="99" t="str">
        <f>HYPERLINK("http://en.wikipedia.org/wiki/User:Unstructured")</f>
        <v>http://en.wikipedia.org/wiki/User:Unstructured</v>
      </c>
      <c r="AF27" s="82" t="s">
        <v>806</v>
      </c>
      <c r="AG27" s="82"/>
      <c r="AH27" s="82"/>
      <c r="AI27" s="82">
        <v>0</v>
      </c>
      <c r="AJ27" s="82">
        <v>2</v>
      </c>
      <c r="AK27" s="82"/>
      <c r="AL27" s="82" t="str">
        <f>REPLACE(INDEX(GroupVertices[Group],MATCH(Vertices[[#This Row],[Vertex]],GroupVertices[Vertex],0)),1,1,"")</f>
        <v>2</v>
      </c>
      <c r="AM27" s="49">
        <v>0</v>
      </c>
      <c r="AN27" s="50">
        <v>0</v>
      </c>
      <c r="AO27" s="49">
        <v>0</v>
      </c>
      <c r="AP27" s="50">
        <v>0</v>
      </c>
      <c r="AQ27" s="49">
        <v>0</v>
      </c>
      <c r="AR27" s="50">
        <v>0</v>
      </c>
      <c r="AS27" s="49">
        <v>6</v>
      </c>
      <c r="AT27" s="50">
        <v>100</v>
      </c>
      <c r="AU27" s="49">
        <v>6</v>
      </c>
      <c r="AV27" s="111" t="s">
        <v>1434</v>
      </c>
      <c r="AW27" s="111" t="s">
        <v>1434</v>
      </c>
      <c r="AX27" s="111" t="s">
        <v>1571</v>
      </c>
      <c r="AY27" s="111" t="s">
        <v>1571</v>
      </c>
      <c r="AZ27" s="2"/>
      <c r="BA27" s="3"/>
      <c r="BB27" s="3"/>
      <c r="BC27" s="3"/>
      <c r="BD27" s="3"/>
    </row>
    <row r="28" spans="1:56" ht="15">
      <c r="A28" s="68" t="s">
        <v>339</v>
      </c>
      <c r="B28" s="69"/>
      <c r="C28" s="69"/>
      <c r="D28" s="70">
        <v>50.552621207203266</v>
      </c>
      <c r="E28" s="72"/>
      <c r="F28" s="69"/>
      <c r="G28" s="69"/>
      <c r="H28" s="73" t="s">
        <v>339</v>
      </c>
      <c r="I28" s="74"/>
      <c r="J28" s="74"/>
      <c r="K28" s="73" t="s">
        <v>339</v>
      </c>
      <c r="L28" s="77">
        <v>4.136292528134676</v>
      </c>
      <c r="M28" s="78">
        <v>9250.3564453125</v>
      </c>
      <c r="N28" s="78">
        <v>6840.18505859375</v>
      </c>
      <c r="O28" s="79"/>
      <c r="P28" s="80"/>
      <c r="Q28" s="80"/>
      <c r="R28" s="85"/>
      <c r="S28" s="49">
        <v>2</v>
      </c>
      <c r="T28" s="49">
        <v>2</v>
      </c>
      <c r="U28" s="50">
        <v>11.666667</v>
      </c>
      <c r="V28" s="50">
        <v>0.001095</v>
      </c>
      <c r="W28" s="50">
        <v>0.0034</v>
      </c>
      <c r="X28" s="50">
        <v>0.884507</v>
      </c>
      <c r="Y28" s="50">
        <v>0</v>
      </c>
      <c r="Z28" s="50">
        <v>0</v>
      </c>
      <c r="AA28" s="75">
        <v>28</v>
      </c>
      <c r="AB28" s="75"/>
      <c r="AC28" s="76"/>
      <c r="AD28" s="82" t="s">
        <v>786</v>
      </c>
      <c r="AE28" s="99" t="str">
        <f>HYPERLINK("http://en.wikipedia.org/wiki/User:JohnScottDixon")</f>
        <v>http://en.wikipedia.org/wiki/User:JohnScottDixon</v>
      </c>
      <c r="AF28" s="82" t="s">
        <v>806</v>
      </c>
      <c r="AG28" s="82"/>
      <c r="AH28" s="82"/>
      <c r="AI28" s="82">
        <v>0.4214286</v>
      </c>
      <c r="AJ28" s="82">
        <v>35</v>
      </c>
      <c r="AK28" s="82"/>
      <c r="AL28" s="82" t="str">
        <f>REPLACE(INDEX(GroupVertices[Group],MATCH(Vertices[[#This Row],[Vertex]],GroupVertices[Vertex],0)),1,1,"")</f>
        <v>8</v>
      </c>
      <c r="AM28" s="49">
        <v>0</v>
      </c>
      <c r="AN28" s="50">
        <v>0</v>
      </c>
      <c r="AO28" s="49">
        <v>0</v>
      </c>
      <c r="AP28" s="50">
        <v>0</v>
      </c>
      <c r="AQ28" s="49">
        <v>0</v>
      </c>
      <c r="AR28" s="50">
        <v>0</v>
      </c>
      <c r="AS28" s="49">
        <v>10</v>
      </c>
      <c r="AT28" s="50">
        <v>100</v>
      </c>
      <c r="AU28" s="49">
        <v>10</v>
      </c>
      <c r="AV28" s="111" t="s">
        <v>1202</v>
      </c>
      <c r="AW28" s="111" t="s">
        <v>1202</v>
      </c>
      <c r="AX28" s="111" t="s">
        <v>1418</v>
      </c>
      <c r="AY28" s="111" t="s">
        <v>1418</v>
      </c>
      <c r="AZ28" s="2"/>
      <c r="BA28" s="3"/>
      <c r="BB28" s="3"/>
      <c r="BC28" s="3"/>
      <c r="BD28" s="3"/>
    </row>
    <row r="29" spans="1:56" ht="15">
      <c r="A29" s="68" t="s">
        <v>340</v>
      </c>
      <c r="B29" s="69"/>
      <c r="C29" s="69"/>
      <c r="D29" s="70">
        <v>67.16283527184268</v>
      </c>
      <c r="E29" s="72"/>
      <c r="F29" s="69"/>
      <c r="G29" s="69"/>
      <c r="H29" s="73" t="s">
        <v>340</v>
      </c>
      <c r="I29" s="74"/>
      <c r="J29" s="74"/>
      <c r="K29" s="73" t="s">
        <v>340</v>
      </c>
      <c r="L29" s="77">
        <v>98.4042822154805</v>
      </c>
      <c r="M29" s="78">
        <v>9685.59375</v>
      </c>
      <c r="N29" s="78">
        <v>6577.51513671875</v>
      </c>
      <c r="O29" s="79"/>
      <c r="P29" s="80"/>
      <c r="Q29" s="80"/>
      <c r="R29" s="85"/>
      <c r="S29" s="49">
        <v>3</v>
      </c>
      <c r="T29" s="49">
        <v>3</v>
      </c>
      <c r="U29" s="50">
        <v>362.333333</v>
      </c>
      <c r="V29" s="50">
        <v>0.001355</v>
      </c>
      <c r="W29" s="50">
        <v>0.016323</v>
      </c>
      <c r="X29" s="50">
        <v>1.141197</v>
      </c>
      <c r="Y29" s="50">
        <v>0.16666666666666666</v>
      </c>
      <c r="Z29" s="50">
        <v>0.3333333333333333</v>
      </c>
      <c r="AA29" s="75">
        <v>29</v>
      </c>
      <c r="AB29" s="75"/>
      <c r="AC29" s="76"/>
      <c r="AD29" s="82" t="s">
        <v>786</v>
      </c>
      <c r="AE29" s="99" t="str">
        <f>HYPERLINK("http://en.wikipedia.org/wiki/User:85.147.221.156")</f>
        <v>http://en.wikipedia.org/wiki/User:85.147.221.156</v>
      </c>
      <c r="AF29" s="82" t="s">
        <v>806</v>
      </c>
      <c r="AG29" s="82"/>
      <c r="AH29" s="82"/>
      <c r="AI29" s="82">
        <v>0.2962962</v>
      </c>
      <c r="AJ29" s="82">
        <v>9</v>
      </c>
      <c r="AK29" s="82"/>
      <c r="AL29" s="82" t="str">
        <f>REPLACE(INDEX(GroupVertices[Group],MATCH(Vertices[[#This Row],[Vertex]],GroupVertices[Vertex],0)),1,1,"")</f>
        <v>8</v>
      </c>
      <c r="AM29" s="49">
        <v>0</v>
      </c>
      <c r="AN29" s="50">
        <v>0</v>
      </c>
      <c r="AO29" s="49">
        <v>0</v>
      </c>
      <c r="AP29" s="50">
        <v>0</v>
      </c>
      <c r="AQ29" s="49">
        <v>0</v>
      </c>
      <c r="AR29" s="50">
        <v>0</v>
      </c>
      <c r="AS29" s="49">
        <v>22</v>
      </c>
      <c r="AT29" s="50">
        <v>100</v>
      </c>
      <c r="AU29" s="49">
        <v>22</v>
      </c>
      <c r="AV29" s="111" t="s">
        <v>1435</v>
      </c>
      <c r="AW29" s="111" t="s">
        <v>1435</v>
      </c>
      <c r="AX29" s="111" t="s">
        <v>1572</v>
      </c>
      <c r="AY29" s="111" t="s">
        <v>1572</v>
      </c>
      <c r="AZ29" s="2"/>
      <c r="BA29" s="3"/>
      <c r="BB29" s="3"/>
      <c r="BC29" s="3"/>
      <c r="BD29" s="3"/>
    </row>
    <row r="30" spans="1:56" ht="15">
      <c r="A30" s="68" t="s">
        <v>341</v>
      </c>
      <c r="B30" s="69"/>
      <c r="C30" s="69"/>
      <c r="D30" s="70">
        <v>106.55683164700767</v>
      </c>
      <c r="E30" s="72"/>
      <c r="F30" s="69"/>
      <c r="G30" s="69"/>
      <c r="H30" s="73" t="s">
        <v>341</v>
      </c>
      <c r="I30" s="74"/>
      <c r="J30" s="74"/>
      <c r="K30" s="73" t="s">
        <v>341</v>
      </c>
      <c r="L30" s="77">
        <v>321.97712899432224</v>
      </c>
      <c r="M30" s="78">
        <v>8529.0205078125</v>
      </c>
      <c r="N30" s="78">
        <v>6256.6005859375</v>
      </c>
      <c r="O30" s="79"/>
      <c r="P30" s="80"/>
      <c r="Q30" s="80"/>
      <c r="R30" s="85"/>
      <c r="S30" s="49">
        <v>2</v>
      </c>
      <c r="T30" s="49">
        <v>2</v>
      </c>
      <c r="U30" s="50">
        <v>1194</v>
      </c>
      <c r="V30" s="50">
        <v>0.001364</v>
      </c>
      <c r="W30" s="50">
        <v>0.01622</v>
      </c>
      <c r="X30" s="50">
        <v>1.209626</v>
      </c>
      <c r="Y30" s="50">
        <v>0.25</v>
      </c>
      <c r="Z30" s="50">
        <v>0</v>
      </c>
      <c r="AA30" s="75">
        <v>30</v>
      </c>
      <c r="AB30" s="75"/>
      <c r="AC30" s="76"/>
      <c r="AD30" s="82" t="s">
        <v>786</v>
      </c>
      <c r="AE30" s="99" t="str">
        <f>HYPERLINK("http://en.wikipedia.org/wiki/User:Flowanda")</f>
        <v>http://en.wikipedia.org/wiki/User:Flowanda</v>
      </c>
      <c r="AF30" s="82" t="s">
        <v>806</v>
      </c>
      <c r="AG30" s="82"/>
      <c r="AH30" s="82"/>
      <c r="AI30" s="82">
        <v>0.3259603</v>
      </c>
      <c r="AJ30" s="82">
        <v>500</v>
      </c>
      <c r="AK30" s="82"/>
      <c r="AL30" s="82" t="str">
        <f>REPLACE(INDEX(GroupVertices[Group],MATCH(Vertices[[#This Row],[Vertex]],GroupVertices[Vertex],0)),1,1,"")</f>
        <v>8</v>
      </c>
      <c r="AM30" s="49">
        <v>0</v>
      </c>
      <c r="AN30" s="50">
        <v>0</v>
      </c>
      <c r="AO30" s="49">
        <v>0</v>
      </c>
      <c r="AP30" s="50">
        <v>0</v>
      </c>
      <c r="AQ30" s="49">
        <v>0</v>
      </c>
      <c r="AR30" s="50">
        <v>0</v>
      </c>
      <c r="AS30" s="49">
        <v>11</v>
      </c>
      <c r="AT30" s="50">
        <v>100</v>
      </c>
      <c r="AU30" s="49">
        <v>11</v>
      </c>
      <c r="AV30" s="111" t="s">
        <v>1728</v>
      </c>
      <c r="AW30" s="111" t="s">
        <v>1728</v>
      </c>
      <c r="AX30" s="111" t="s">
        <v>1740</v>
      </c>
      <c r="AY30" s="111" t="s">
        <v>1740</v>
      </c>
      <c r="AZ30" s="2"/>
      <c r="BA30" s="3"/>
      <c r="BB30" s="3"/>
      <c r="BC30" s="3"/>
      <c r="BD30" s="3"/>
    </row>
    <row r="31" spans="1:56" ht="15">
      <c r="A31" s="68" t="s">
        <v>342</v>
      </c>
      <c r="B31" s="69"/>
      <c r="C31" s="69"/>
      <c r="D31" s="70">
        <v>87.76771112313945</v>
      </c>
      <c r="E31" s="72"/>
      <c r="F31" s="69"/>
      <c r="G31" s="69"/>
      <c r="H31" s="73" t="s">
        <v>342</v>
      </c>
      <c r="I31" s="74"/>
      <c r="J31" s="74"/>
      <c r="K31" s="73" t="s">
        <v>342</v>
      </c>
      <c r="L31" s="77">
        <v>215.343185994819</v>
      </c>
      <c r="M31" s="78">
        <v>9853.2783203125</v>
      </c>
      <c r="N31" s="78">
        <v>8706.736328125</v>
      </c>
      <c r="O31" s="79"/>
      <c r="P31" s="80"/>
      <c r="Q31" s="80"/>
      <c r="R31" s="85"/>
      <c r="S31" s="49">
        <v>1</v>
      </c>
      <c r="T31" s="49">
        <v>1</v>
      </c>
      <c r="U31" s="50">
        <v>797.333333</v>
      </c>
      <c r="V31" s="50">
        <v>0.001078</v>
      </c>
      <c r="W31" s="50">
        <v>0.002117</v>
      </c>
      <c r="X31" s="50">
        <v>0.758458</v>
      </c>
      <c r="Y31" s="50">
        <v>0</v>
      </c>
      <c r="Z31" s="50">
        <v>0</v>
      </c>
      <c r="AA31" s="75">
        <v>31</v>
      </c>
      <c r="AB31" s="75"/>
      <c r="AC31" s="76"/>
      <c r="AD31" s="82" t="s">
        <v>786</v>
      </c>
      <c r="AE31" s="99" t="str">
        <f>HYPERLINK("http://en.wikipedia.org/wiki/User:69.126.178.19")</f>
        <v>http://en.wikipedia.org/wiki/User:69.126.178.19</v>
      </c>
      <c r="AF31" s="82" t="s">
        <v>806</v>
      </c>
      <c r="AG31" s="82"/>
      <c r="AH31" s="82"/>
      <c r="AI31" s="82">
        <v>0.1666666</v>
      </c>
      <c r="AJ31" s="82">
        <v>3</v>
      </c>
      <c r="AK31" s="82"/>
      <c r="AL31" s="82" t="str">
        <f>REPLACE(INDEX(GroupVertices[Group],MATCH(Vertices[[#This Row],[Vertex]],GroupVertices[Vertex],0)),1,1,"")</f>
        <v>8</v>
      </c>
      <c r="AM31" s="49">
        <v>0</v>
      </c>
      <c r="AN31" s="50">
        <v>0</v>
      </c>
      <c r="AO31" s="49">
        <v>0</v>
      </c>
      <c r="AP31" s="50">
        <v>0</v>
      </c>
      <c r="AQ31" s="49">
        <v>0</v>
      </c>
      <c r="AR31" s="50">
        <v>0</v>
      </c>
      <c r="AS31" s="49">
        <v>11</v>
      </c>
      <c r="AT31" s="50">
        <v>100</v>
      </c>
      <c r="AU31" s="49">
        <v>11</v>
      </c>
      <c r="AV31" s="111" t="s">
        <v>1435</v>
      </c>
      <c r="AW31" s="111" t="s">
        <v>1435</v>
      </c>
      <c r="AX31" s="111" t="s">
        <v>1572</v>
      </c>
      <c r="AY31" s="111" t="s">
        <v>1572</v>
      </c>
      <c r="AZ31" s="2"/>
      <c r="BA31" s="3"/>
      <c r="BB31" s="3"/>
      <c r="BC31" s="3"/>
      <c r="BD31" s="3"/>
    </row>
    <row r="32" spans="1:56" ht="15">
      <c r="A32" s="68" t="s">
        <v>343</v>
      </c>
      <c r="B32" s="69"/>
      <c r="C32" s="69"/>
      <c r="D32" s="70">
        <v>69.29437415301132</v>
      </c>
      <c r="E32" s="72"/>
      <c r="F32" s="69"/>
      <c r="G32" s="69"/>
      <c r="H32" s="73" t="s">
        <v>343</v>
      </c>
      <c r="I32" s="74"/>
      <c r="J32" s="74"/>
      <c r="K32" s="73" t="s">
        <v>343</v>
      </c>
      <c r="L32" s="77">
        <v>110.50141019265345</v>
      </c>
      <c r="M32" s="78">
        <v>9360.244140625</v>
      </c>
      <c r="N32" s="78">
        <v>9730.791015625</v>
      </c>
      <c r="O32" s="79"/>
      <c r="P32" s="80"/>
      <c r="Q32" s="80"/>
      <c r="R32" s="85"/>
      <c r="S32" s="49">
        <v>1</v>
      </c>
      <c r="T32" s="49">
        <v>1</v>
      </c>
      <c r="U32" s="50">
        <v>407.333333</v>
      </c>
      <c r="V32" s="50">
        <v>0.00089</v>
      </c>
      <c r="W32" s="50">
        <v>0.000277</v>
      </c>
      <c r="X32" s="50">
        <v>0.826853</v>
      </c>
      <c r="Y32" s="50">
        <v>0</v>
      </c>
      <c r="Z32" s="50">
        <v>0</v>
      </c>
      <c r="AA32" s="75">
        <v>32</v>
      </c>
      <c r="AB32" s="75"/>
      <c r="AC32" s="76"/>
      <c r="AD32" s="82" t="s">
        <v>786</v>
      </c>
      <c r="AE32" s="99" t="str">
        <f>HYPERLINK("http://en.wikipedia.org/wiki/User:Ms2ger")</f>
        <v>http://en.wikipedia.org/wiki/User:Ms2ger</v>
      </c>
      <c r="AF32" s="82" t="s">
        <v>806</v>
      </c>
      <c r="AG32" s="82"/>
      <c r="AH32" s="82"/>
      <c r="AI32" s="82">
        <v>0.2984824</v>
      </c>
      <c r="AJ32" s="82">
        <v>500</v>
      </c>
      <c r="AK32" s="82"/>
      <c r="AL32" s="82" t="str">
        <f>REPLACE(INDEX(GroupVertices[Group],MATCH(Vertices[[#This Row],[Vertex]],GroupVertices[Vertex],0)),1,1,"")</f>
        <v>8</v>
      </c>
      <c r="AM32" s="49">
        <v>0</v>
      </c>
      <c r="AN32" s="50">
        <v>0</v>
      </c>
      <c r="AO32" s="49">
        <v>1</v>
      </c>
      <c r="AP32" s="50">
        <v>33.333333333333336</v>
      </c>
      <c r="AQ32" s="49">
        <v>0</v>
      </c>
      <c r="AR32" s="50">
        <v>0</v>
      </c>
      <c r="AS32" s="49">
        <v>2</v>
      </c>
      <c r="AT32" s="50">
        <v>66.66666666666667</v>
      </c>
      <c r="AU32" s="49">
        <v>3</v>
      </c>
      <c r="AV32" s="111" t="s">
        <v>1729</v>
      </c>
      <c r="AW32" s="111" t="s">
        <v>1729</v>
      </c>
      <c r="AX32" s="111" t="s">
        <v>1741</v>
      </c>
      <c r="AY32" s="111" t="s">
        <v>1741</v>
      </c>
      <c r="AZ32" s="2"/>
      <c r="BA32" s="3"/>
      <c r="BB32" s="3"/>
      <c r="BC32" s="3"/>
      <c r="BD32" s="3"/>
    </row>
    <row r="33" spans="1:56" ht="15">
      <c r="A33" s="68" t="s">
        <v>344</v>
      </c>
      <c r="B33" s="69"/>
      <c r="C33" s="69"/>
      <c r="D33" s="70">
        <v>50.82103718288318</v>
      </c>
      <c r="E33" s="72"/>
      <c r="F33" s="69"/>
      <c r="G33" s="69"/>
      <c r="H33" s="73" t="s">
        <v>344</v>
      </c>
      <c r="I33" s="74"/>
      <c r="J33" s="74"/>
      <c r="K33" s="73" t="s">
        <v>344</v>
      </c>
      <c r="L33" s="77">
        <v>5.659634390487891</v>
      </c>
      <c r="M33" s="78">
        <v>8437.3544921875</v>
      </c>
      <c r="N33" s="78">
        <v>9144.345703125</v>
      </c>
      <c r="O33" s="79"/>
      <c r="P33" s="80"/>
      <c r="Q33" s="80"/>
      <c r="R33" s="85"/>
      <c r="S33" s="49">
        <v>1</v>
      </c>
      <c r="T33" s="49">
        <v>1</v>
      </c>
      <c r="U33" s="50">
        <v>17.333333</v>
      </c>
      <c r="V33" s="50">
        <v>0.000759</v>
      </c>
      <c r="W33" s="50">
        <v>4.1E-05</v>
      </c>
      <c r="X33" s="50">
        <v>0.834139</v>
      </c>
      <c r="Y33" s="50">
        <v>0</v>
      </c>
      <c r="Z33" s="50">
        <v>0</v>
      </c>
      <c r="AA33" s="75">
        <v>33</v>
      </c>
      <c r="AB33" s="75"/>
      <c r="AC33" s="76"/>
      <c r="AD33" s="82" t="s">
        <v>786</v>
      </c>
      <c r="AE33" s="99" t="str">
        <f>HYPERLINK("http://en.wikipedia.org/wiki/User:Tecoates")</f>
        <v>http://en.wikipedia.org/wiki/User:Tecoates</v>
      </c>
      <c r="AF33" s="82" t="s">
        <v>806</v>
      </c>
      <c r="AG33" s="82"/>
      <c r="AH33" s="82"/>
      <c r="AI33" s="82">
        <v>0.5399135</v>
      </c>
      <c r="AJ33" s="82">
        <v>266</v>
      </c>
      <c r="AK33" s="82"/>
      <c r="AL33" s="82" t="str">
        <f>REPLACE(INDEX(GroupVertices[Group],MATCH(Vertices[[#This Row],[Vertex]],GroupVertices[Vertex],0)),1,1,"")</f>
        <v>8</v>
      </c>
      <c r="AM33" s="49">
        <v>0</v>
      </c>
      <c r="AN33" s="50">
        <v>0</v>
      </c>
      <c r="AO33" s="49">
        <v>0</v>
      </c>
      <c r="AP33" s="50">
        <v>0</v>
      </c>
      <c r="AQ33" s="49">
        <v>0</v>
      </c>
      <c r="AR33" s="50">
        <v>0</v>
      </c>
      <c r="AS33" s="49">
        <v>9</v>
      </c>
      <c r="AT33" s="50">
        <v>100</v>
      </c>
      <c r="AU33" s="49">
        <v>9</v>
      </c>
      <c r="AV33" s="111" t="s">
        <v>1436</v>
      </c>
      <c r="AW33" s="111" t="s">
        <v>1436</v>
      </c>
      <c r="AX33" s="111" t="s">
        <v>1573</v>
      </c>
      <c r="AY33" s="111" t="s">
        <v>1573</v>
      </c>
      <c r="AZ33" s="2"/>
      <c r="BA33" s="3"/>
      <c r="BB33" s="3"/>
      <c r="BC33" s="3"/>
      <c r="BD33" s="3"/>
    </row>
    <row r="34" spans="1:56" ht="15">
      <c r="A34" s="68" t="s">
        <v>345</v>
      </c>
      <c r="B34" s="69"/>
      <c r="C34" s="69"/>
      <c r="D34" s="70">
        <v>50.56841036831163</v>
      </c>
      <c r="E34" s="72"/>
      <c r="F34" s="69"/>
      <c r="G34" s="69"/>
      <c r="H34" s="73" t="s">
        <v>345</v>
      </c>
      <c r="I34" s="74"/>
      <c r="J34" s="74"/>
      <c r="K34" s="73" t="s">
        <v>345</v>
      </c>
      <c r="L34" s="77">
        <v>4.225900793912786</v>
      </c>
      <c r="M34" s="78">
        <v>9871.619140625</v>
      </c>
      <c r="N34" s="78">
        <v>9646.587890625</v>
      </c>
      <c r="O34" s="79"/>
      <c r="P34" s="80"/>
      <c r="Q34" s="80"/>
      <c r="R34" s="85"/>
      <c r="S34" s="49">
        <v>2</v>
      </c>
      <c r="T34" s="49">
        <v>2</v>
      </c>
      <c r="U34" s="50">
        <v>12</v>
      </c>
      <c r="V34" s="50">
        <v>0.000755</v>
      </c>
      <c r="W34" s="50">
        <v>4.1E-05</v>
      </c>
      <c r="X34" s="50">
        <v>1.174329</v>
      </c>
      <c r="Y34" s="50">
        <v>0</v>
      </c>
      <c r="Z34" s="50">
        <v>0</v>
      </c>
      <c r="AA34" s="75">
        <v>34</v>
      </c>
      <c r="AB34" s="75"/>
      <c r="AC34" s="76"/>
      <c r="AD34" s="82" t="s">
        <v>786</v>
      </c>
      <c r="AE34" s="99" t="str">
        <f>HYPERLINK("http://en.wikipedia.org/wiki/User:Nabeth")</f>
        <v>http://en.wikipedia.org/wiki/User:Nabeth</v>
      </c>
      <c r="AF34" s="82" t="s">
        <v>806</v>
      </c>
      <c r="AG34" s="82"/>
      <c r="AH34" s="82"/>
      <c r="AI34" s="82">
        <v>0.5160754</v>
      </c>
      <c r="AJ34" s="82">
        <v>500</v>
      </c>
      <c r="AK34" s="82"/>
      <c r="AL34" s="82" t="str">
        <f>REPLACE(INDEX(GroupVertices[Group],MATCH(Vertices[[#This Row],[Vertex]],GroupVertices[Vertex],0)),1,1,"")</f>
        <v>8</v>
      </c>
      <c r="AM34" s="49">
        <v>0</v>
      </c>
      <c r="AN34" s="50">
        <v>0</v>
      </c>
      <c r="AO34" s="49">
        <v>0</v>
      </c>
      <c r="AP34" s="50">
        <v>0</v>
      </c>
      <c r="AQ34" s="49">
        <v>0</v>
      </c>
      <c r="AR34" s="50">
        <v>0</v>
      </c>
      <c r="AS34" s="49">
        <v>10</v>
      </c>
      <c r="AT34" s="50">
        <v>100</v>
      </c>
      <c r="AU34" s="49">
        <v>10</v>
      </c>
      <c r="AV34" s="111" t="s">
        <v>1730</v>
      </c>
      <c r="AW34" s="111" t="s">
        <v>1730</v>
      </c>
      <c r="AX34" s="111" t="s">
        <v>1742</v>
      </c>
      <c r="AY34" s="111" t="s">
        <v>1742</v>
      </c>
      <c r="AZ34" s="2"/>
      <c r="BA34" s="3"/>
      <c r="BB34" s="3"/>
      <c r="BC34" s="3"/>
      <c r="BD34" s="3"/>
    </row>
    <row r="35" spans="1:56" ht="15">
      <c r="A35" s="68" t="s">
        <v>346</v>
      </c>
      <c r="B35" s="69"/>
      <c r="C35" s="69"/>
      <c r="D35" s="70">
        <v>68.78912052386822</v>
      </c>
      <c r="E35" s="72"/>
      <c r="F35" s="69"/>
      <c r="G35" s="69"/>
      <c r="H35" s="73" t="s">
        <v>346</v>
      </c>
      <c r="I35" s="74"/>
      <c r="J35" s="74"/>
      <c r="K35" s="73" t="s">
        <v>346</v>
      </c>
      <c r="L35" s="77">
        <v>107.63394299950325</v>
      </c>
      <c r="M35" s="78">
        <v>9751.09375</v>
      </c>
      <c r="N35" s="78">
        <v>7465.75732421875</v>
      </c>
      <c r="O35" s="79"/>
      <c r="P35" s="80"/>
      <c r="Q35" s="80"/>
      <c r="R35" s="85"/>
      <c r="S35" s="49">
        <v>1</v>
      </c>
      <c r="T35" s="49">
        <v>1</v>
      </c>
      <c r="U35" s="50">
        <v>396.666667</v>
      </c>
      <c r="V35" s="50">
        <v>0.000886</v>
      </c>
      <c r="W35" s="50">
        <v>0.000235</v>
      </c>
      <c r="X35" s="50">
        <v>0.793162</v>
      </c>
      <c r="Y35" s="50">
        <v>0</v>
      </c>
      <c r="Z35" s="50">
        <v>0</v>
      </c>
      <c r="AA35" s="75">
        <v>35</v>
      </c>
      <c r="AB35" s="75"/>
      <c r="AC35" s="76"/>
      <c r="AD35" s="82" t="s">
        <v>786</v>
      </c>
      <c r="AE35" s="82" t="s">
        <v>789</v>
      </c>
      <c r="AF35" s="82" t="s">
        <v>806</v>
      </c>
      <c r="AG35" s="82"/>
      <c r="AH35" s="82"/>
      <c r="AI35" s="82">
        <v>0.3915989</v>
      </c>
      <c r="AJ35" s="82">
        <v>41</v>
      </c>
      <c r="AK35" s="82"/>
      <c r="AL35" s="82" t="e">
        <f>REPLACE(INDEX(GroupVertices[Group],MATCH(Vertices[[#This Row],[Vertex]],GroupVertices[Vertex],0)),1,1,"")</f>
        <v>#N/A</v>
      </c>
      <c r="AM35" s="49">
        <v>0</v>
      </c>
      <c r="AN35" s="50">
        <v>0</v>
      </c>
      <c r="AO35" s="49">
        <v>1</v>
      </c>
      <c r="AP35" s="50">
        <v>12.5</v>
      </c>
      <c r="AQ35" s="49">
        <v>0</v>
      </c>
      <c r="AR35" s="50">
        <v>0</v>
      </c>
      <c r="AS35" s="49">
        <v>7</v>
      </c>
      <c r="AT35" s="50">
        <v>87.5</v>
      </c>
      <c r="AU35" s="49">
        <v>8</v>
      </c>
      <c r="AV35" s="111" t="s">
        <v>1437</v>
      </c>
      <c r="AW35" s="111" t="s">
        <v>1437</v>
      </c>
      <c r="AX35" s="111" t="s">
        <v>1574</v>
      </c>
      <c r="AY35" s="111" t="s">
        <v>1574</v>
      </c>
      <c r="AZ35" s="2"/>
      <c r="BA35" s="3"/>
      <c r="BB35" s="3"/>
      <c r="BC35" s="3"/>
      <c r="BD35" s="3"/>
    </row>
    <row r="36" spans="1:56" ht="15">
      <c r="A36" s="68" t="s">
        <v>347</v>
      </c>
      <c r="B36" s="69"/>
      <c r="C36" s="69"/>
      <c r="D36" s="70">
        <v>87.26245749399635</v>
      </c>
      <c r="E36" s="72"/>
      <c r="F36" s="69"/>
      <c r="G36" s="69"/>
      <c r="H36" s="73" t="s">
        <v>347</v>
      </c>
      <c r="I36" s="74"/>
      <c r="J36" s="74"/>
      <c r="K36" s="73" t="s">
        <v>347</v>
      </c>
      <c r="L36" s="77">
        <v>212.47571880166882</v>
      </c>
      <c r="M36" s="78">
        <v>8300.5419921875</v>
      </c>
      <c r="N36" s="78">
        <v>8164.1826171875</v>
      </c>
      <c r="O36" s="79"/>
      <c r="P36" s="80"/>
      <c r="Q36" s="80"/>
      <c r="R36" s="85"/>
      <c r="S36" s="49">
        <v>2</v>
      </c>
      <c r="T36" s="49">
        <v>2</v>
      </c>
      <c r="U36" s="50">
        <v>786.666667</v>
      </c>
      <c r="V36" s="50">
        <v>0.001071</v>
      </c>
      <c r="W36" s="50">
        <v>0.001792</v>
      </c>
      <c r="X36" s="50">
        <v>1.095655</v>
      </c>
      <c r="Y36" s="50">
        <v>0</v>
      </c>
      <c r="Z36" s="50">
        <v>0</v>
      </c>
      <c r="AA36" s="75">
        <v>36</v>
      </c>
      <c r="AB36" s="75"/>
      <c r="AC36" s="76"/>
      <c r="AD36" s="82" t="s">
        <v>786</v>
      </c>
      <c r="AE36" s="99" t="str">
        <f>HYPERLINK("http://en.wikipedia.org/wiki/User:Garyedgar")</f>
        <v>http://en.wikipedia.org/wiki/User:Garyedgar</v>
      </c>
      <c r="AF36" s="82" t="s">
        <v>806</v>
      </c>
      <c r="AG36" s="82"/>
      <c r="AH36" s="82"/>
      <c r="AI36" s="82">
        <v>0.2857143</v>
      </c>
      <c r="AJ36" s="82">
        <v>14</v>
      </c>
      <c r="AK36" s="82"/>
      <c r="AL36" s="82" t="str">
        <f>REPLACE(INDEX(GroupVertices[Group],MATCH(Vertices[[#This Row],[Vertex]],GroupVertices[Vertex],0)),1,1,"")</f>
        <v>8</v>
      </c>
      <c r="AM36" s="49">
        <v>0</v>
      </c>
      <c r="AN36" s="50">
        <v>0</v>
      </c>
      <c r="AO36" s="49">
        <v>0</v>
      </c>
      <c r="AP36" s="50">
        <v>0</v>
      </c>
      <c r="AQ36" s="49">
        <v>0</v>
      </c>
      <c r="AR36" s="50">
        <v>0</v>
      </c>
      <c r="AS36" s="49">
        <v>10</v>
      </c>
      <c r="AT36" s="50">
        <v>100</v>
      </c>
      <c r="AU36" s="49">
        <v>10</v>
      </c>
      <c r="AV36" s="111" t="s">
        <v>1438</v>
      </c>
      <c r="AW36" s="111" t="s">
        <v>1438</v>
      </c>
      <c r="AX36" s="111" t="s">
        <v>1575</v>
      </c>
      <c r="AY36" s="111" t="s">
        <v>1575</v>
      </c>
      <c r="AZ36" s="2"/>
      <c r="BA36" s="3"/>
      <c r="BB36" s="3"/>
      <c r="BC36" s="3"/>
      <c r="BD36" s="3"/>
    </row>
    <row r="37" spans="1:56" ht="15">
      <c r="A37" s="68" t="s">
        <v>348</v>
      </c>
      <c r="B37" s="69"/>
      <c r="C37" s="69"/>
      <c r="D37" s="70">
        <v>105.73579446412448</v>
      </c>
      <c r="E37" s="72"/>
      <c r="F37" s="69"/>
      <c r="G37" s="69"/>
      <c r="H37" s="73" t="s">
        <v>348</v>
      </c>
      <c r="I37" s="74"/>
      <c r="J37" s="74"/>
      <c r="K37" s="73" t="s">
        <v>348</v>
      </c>
      <c r="L37" s="77">
        <v>317.31749460383435</v>
      </c>
      <c r="M37" s="78">
        <v>9699.1064453125</v>
      </c>
      <c r="N37" s="78">
        <v>8067.47265625</v>
      </c>
      <c r="O37" s="79"/>
      <c r="P37" s="80"/>
      <c r="Q37" s="80"/>
      <c r="R37" s="85"/>
      <c r="S37" s="49">
        <v>1</v>
      </c>
      <c r="T37" s="49">
        <v>1</v>
      </c>
      <c r="U37" s="50">
        <v>1176.666667</v>
      </c>
      <c r="V37" s="50">
        <v>0.001353</v>
      </c>
      <c r="W37" s="50">
        <v>0.011942</v>
      </c>
      <c r="X37" s="50">
        <v>0.701473</v>
      </c>
      <c r="Y37" s="50">
        <v>0</v>
      </c>
      <c r="Z37" s="50">
        <v>0</v>
      </c>
      <c r="AA37" s="75">
        <v>37</v>
      </c>
      <c r="AB37" s="75"/>
      <c r="AC37" s="76"/>
      <c r="AD37" s="82" t="s">
        <v>786</v>
      </c>
      <c r="AE37" s="99" t="str">
        <f>HYPERLINK("http://en.wikipedia.org/wiki/User:Sabrina111")</f>
        <v>http://en.wikipedia.org/wiki/User:Sabrina111</v>
      </c>
      <c r="AF37" s="82" t="s">
        <v>806</v>
      </c>
      <c r="AG37" s="82"/>
      <c r="AH37" s="82"/>
      <c r="AI37" s="82">
        <v>0.5357143</v>
      </c>
      <c r="AJ37" s="82">
        <v>14</v>
      </c>
      <c r="AK37" s="82"/>
      <c r="AL37" s="82" t="str">
        <f>REPLACE(INDEX(GroupVertices[Group],MATCH(Vertices[[#This Row],[Vertex]],GroupVertices[Vertex],0)),1,1,"")</f>
        <v>8</v>
      </c>
      <c r="AM37" s="49">
        <v>0</v>
      </c>
      <c r="AN37" s="50">
        <v>0</v>
      </c>
      <c r="AO37" s="49">
        <v>0</v>
      </c>
      <c r="AP37" s="50">
        <v>0</v>
      </c>
      <c r="AQ37" s="49">
        <v>0</v>
      </c>
      <c r="AR37" s="50">
        <v>0</v>
      </c>
      <c r="AS37" s="49">
        <v>4</v>
      </c>
      <c r="AT37" s="50">
        <v>100</v>
      </c>
      <c r="AU37" s="49">
        <v>4</v>
      </c>
      <c r="AV37" s="111" t="s">
        <v>847</v>
      </c>
      <c r="AW37" s="111" t="s">
        <v>847</v>
      </c>
      <c r="AX37" s="111" t="s">
        <v>1418</v>
      </c>
      <c r="AY37" s="111" t="s">
        <v>1418</v>
      </c>
      <c r="AZ37" s="2"/>
      <c r="BA37" s="3"/>
      <c r="BB37" s="3"/>
      <c r="BC37" s="3"/>
      <c r="BD37" s="3"/>
    </row>
    <row r="38" spans="1:56" ht="15">
      <c r="A38" s="68" t="s">
        <v>349</v>
      </c>
      <c r="B38" s="69"/>
      <c r="C38" s="69"/>
      <c r="D38" s="70">
        <v>87.59876696191407</v>
      </c>
      <c r="E38" s="72"/>
      <c r="F38" s="69"/>
      <c r="G38" s="69"/>
      <c r="H38" s="73" t="s">
        <v>349</v>
      </c>
      <c r="I38" s="74"/>
      <c r="J38" s="74"/>
      <c r="K38" s="73" t="s">
        <v>349</v>
      </c>
      <c r="L38" s="77">
        <v>214.38437677140053</v>
      </c>
      <c r="M38" s="78">
        <v>8847.5908203125</v>
      </c>
      <c r="N38" s="78">
        <v>6275.8115234375</v>
      </c>
      <c r="O38" s="79"/>
      <c r="P38" s="80"/>
      <c r="Q38" s="80"/>
      <c r="R38" s="85"/>
      <c r="S38" s="49">
        <v>3</v>
      </c>
      <c r="T38" s="49">
        <v>3</v>
      </c>
      <c r="U38" s="50">
        <v>793.766667</v>
      </c>
      <c r="V38" s="50">
        <v>0.001359</v>
      </c>
      <c r="W38" s="50">
        <v>0.016697</v>
      </c>
      <c r="X38" s="50">
        <v>1.492584</v>
      </c>
      <c r="Y38" s="50">
        <v>0.08333333333333333</v>
      </c>
      <c r="Z38" s="50">
        <v>0</v>
      </c>
      <c r="AA38" s="75">
        <v>38</v>
      </c>
      <c r="AB38" s="75"/>
      <c r="AC38" s="76"/>
      <c r="AD38" s="82" t="s">
        <v>786</v>
      </c>
      <c r="AE38" s="99" t="str">
        <f>HYPERLINK("http://en.wikipedia.org/wiki/User:Jonmrich")</f>
        <v>http://en.wikipedia.org/wiki/User:Jonmrich</v>
      </c>
      <c r="AF38" s="82" t="s">
        <v>806</v>
      </c>
      <c r="AG38" s="82"/>
      <c r="AH38" s="82"/>
      <c r="AI38" s="82">
        <v>0.2777778</v>
      </c>
      <c r="AJ38" s="82">
        <v>15</v>
      </c>
      <c r="AK38" s="82"/>
      <c r="AL38" s="82" t="str">
        <f>REPLACE(INDEX(GroupVertices[Group],MATCH(Vertices[[#This Row],[Vertex]],GroupVertices[Vertex],0)),1,1,"")</f>
        <v>8</v>
      </c>
      <c r="AM38" s="49">
        <v>0</v>
      </c>
      <c r="AN38" s="50">
        <v>0</v>
      </c>
      <c r="AO38" s="49">
        <v>0</v>
      </c>
      <c r="AP38" s="50">
        <v>0</v>
      </c>
      <c r="AQ38" s="49">
        <v>0</v>
      </c>
      <c r="AR38" s="50">
        <v>0</v>
      </c>
      <c r="AS38" s="49">
        <v>24</v>
      </c>
      <c r="AT38" s="50">
        <v>100</v>
      </c>
      <c r="AU38" s="49">
        <v>24</v>
      </c>
      <c r="AV38" s="111" t="s">
        <v>1439</v>
      </c>
      <c r="AW38" s="111" t="s">
        <v>1548</v>
      </c>
      <c r="AX38" s="111" t="s">
        <v>1576</v>
      </c>
      <c r="AY38" s="111" t="s">
        <v>1681</v>
      </c>
      <c r="AZ38" s="2"/>
      <c r="BA38" s="3"/>
      <c r="BB38" s="3"/>
      <c r="BC38" s="3"/>
      <c r="BD38" s="3"/>
    </row>
    <row r="39" spans="1:56" ht="15">
      <c r="A39" s="68" t="s">
        <v>350</v>
      </c>
      <c r="B39" s="69"/>
      <c r="C39" s="69"/>
      <c r="D39" s="70">
        <v>50.12631343096954</v>
      </c>
      <c r="E39" s="72"/>
      <c r="F39" s="69"/>
      <c r="G39" s="69"/>
      <c r="H39" s="73" t="s">
        <v>350</v>
      </c>
      <c r="I39" s="74"/>
      <c r="J39" s="74"/>
      <c r="K39" s="73" t="s">
        <v>350</v>
      </c>
      <c r="L39" s="77">
        <v>1.7168669327000856</v>
      </c>
      <c r="M39" s="78">
        <v>7960.982421875</v>
      </c>
      <c r="N39" s="78">
        <v>8952.96484375</v>
      </c>
      <c r="O39" s="79"/>
      <c r="P39" s="80"/>
      <c r="Q39" s="80"/>
      <c r="R39" s="85"/>
      <c r="S39" s="49">
        <v>1</v>
      </c>
      <c r="T39" s="49">
        <v>1</v>
      </c>
      <c r="U39" s="50">
        <v>2.666667</v>
      </c>
      <c r="V39" s="50">
        <v>0.001068</v>
      </c>
      <c r="W39" s="50">
        <v>0.003706</v>
      </c>
      <c r="X39" s="50">
        <v>0.695567</v>
      </c>
      <c r="Y39" s="50">
        <v>0</v>
      </c>
      <c r="Z39" s="50">
        <v>0</v>
      </c>
      <c r="AA39" s="75">
        <v>39</v>
      </c>
      <c r="AB39" s="75"/>
      <c r="AC39" s="76"/>
      <c r="AD39" s="82" t="s">
        <v>786</v>
      </c>
      <c r="AE39" s="99" t="str">
        <f>HYPERLINK("http://en.wikipedia.org/wiki/User:THF")</f>
        <v>http://en.wikipedia.org/wiki/User:THF</v>
      </c>
      <c r="AF39" s="82" t="s">
        <v>806</v>
      </c>
      <c r="AG39" s="82"/>
      <c r="AH39" s="82"/>
      <c r="AI39" s="82">
        <v>0.5469887</v>
      </c>
      <c r="AJ39" s="82">
        <v>500</v>
      </c>
      <c r="AK39" s="82"/>
      <c r="AL39" s="82" t="str">
        <f>REPLACE(INDEX(GroupVertices[Group],MATCH(Vertices[[#This Row],[Vertex]],GroupVertices[Vertex],0)),1,1,"")</f>
        <v>8</v>
      </c>
      <c r="AM39" s="49">
        <v>0</v>
      </c>
      <c r="AN39" s="50">
        <v>0</v>
      </c>
      <c r="AO39" s="49">
        <v>0</v>
      </c>
      <c r="AP39" s="50">
        <v>0</v>
      </c>
      <c r="AQ39" s="49">
        <v>0</v>
      </c>
      <c r="AR39" s="50">
        <v>0</v>
      </c>
      <c r="AS39" s="49">
        <v>12</v>
      </c>
      <c r="AT39" s="50">
        <v>100</v>
      </c>
      <c r="AU39" s="49">
        <v>12</v>
      </c>
      <c r="AV39" s="111" t="s">
        <v>1440</v>
      </c>
      <c r="AW39" s="111" t="s">
        <v>1440</v>
      </c>
      <c r="AX39" s="111" t="s">
        <v>1577</v>
      </c>
      <c r="AY39" s="111" t="s">
        <v>1577</v>
      </c>
      <c r="AZ39" s="2"/>
      <c r="BA39" s="3"/>
      <c r="BB39" s="3"/>
      <c r="BC39" s="3"/>
      <c r="BD39" s="3"/>
    </row>
    <row r="40" spans="1:56" ht="15">
      <c r="A40" s="68" t="s">
        <v>351</v>
      </c>
      <c r="B40" s="69"/>
      <c r="C40" s="69"/>
      <c r="D40" s="70">
        <v>59.17351179326306</v>
      </c>
      <c r="E40" s="72"/>
      <c r="F40" s="69"/>
      <c r="G40" s="69"/>
      <c r="H40" s="73" t="s">
        <v>351</v>
      </c>
      <c r="I40" s="74"/>
      <c r="J40" s="74"/>
      <c r="K40" s="73" t="s">
        <v>351</v>
      </c>
      <c r="L40" s="77">
        <v>53.06245456914527</v>
      </c>
      <c r="M40" s="78">
        <v>8009.96337890625</v>
      </c>
      <c r="N40" s="78">
        <v>7602.703125</v>
      </c>
      <c r="O40" s="79"/>
      <c r="P40" s="80"/>
      <c r="Q40" s="80"/>
      <c r="R40" s="85"/>
      <c r="S40" s="49">
        <v>1</v>
      </c>
      <c r="T40" s="49">
        <v>1</v>
      </c>
      <c r="U40" s="50">
        <v>193.666667</v>
      </c>
      <c r="V40" s="50">
        <v>0.001344</v>
      </c>
      <c r="W40" s="50">
        <v>0.012187</v>
      </c>
      <c r="X40" s="50">
        <v>0.686653</v>
      </c>
      <c r="Y40" s="50">
        <v>0</v>
      </c>
      <c r="Z40" s="50">
        <v>0</v>
      </c>
      <c r="AA40" s="75">
        <v>40</v>
      </c>
      <c r="AB40" s="75"/>
      <c r="AC40" s="76"/>
      <c r="AD40" s="82" t="s">
        <v>786</v>
      </c>
      <c r="AE40" s="99" t="str">
        <f>HYPERLINK("http://en.wikipedia.org/wiki/User:Amordi")</f>
        <v>http://en.wikipedia.org/wiki/User:Amordi</v>
      </c>
      <c r="AF40" s="82" t="s">
        <v>806</v>
      </c>
      <c r="AG40" s="82"/>
      <c r="AH40" s="82"/>
      <c r="AI40" s="82">
        <v>0</v>
      </c>
      <c r="AJ40" s="82">
        <v>2</v>
      </c>
      <c r="AK40" s="82"/>
      <c r="AL40" s="82" t="str">
        <f>REPLACE(INDEX(GroupVertices[Group],MATCH(Vertices[[#This Row],[Vertex]],GroupVertices[Vertex],0)),1,1,"")</f>
        <v>8</v>
      </c>
      <c r="AM40" s="49">
        <v>0</v>
      </c>
      <c r="AN40" s="50">
        <v>0</v>
      </c>
      <c r="AO40" s="49">
        <v>0</v>
      </c>
      <c r="AP40" s="50">
        <v>0</v>
      </c>
      <c r="AQ40" s="49">
        <v>0</v>
      </c>
      <c r="AR40" s="50">
        <v>0</v>
      </c>
      <c r="AS40" s="49">
        <v>11</v>
      </c>
      <c r="AT40" s="50">
        <v>100</v>
      </c>
      <c r="AU40" s="49">
        <v>11</v>
      </c>
      <c r="AV40" s="111" t="s">
        <v>1441</v>
      </c>
      <c r="AW40" s="111" t="s">
        <v>1441</v>
      </c>
      <c r="AX40" s="111" t="s">
        <v>1578</v>
      </c>
      <c r="AY40" s="111" t="s">
        <v>1578</v>
      </c>
      <c r="AZ40" s="2"/>
      <c r="BA40" s="3"/>
      <c r="BB40" s="3"/>
      <c r="BC40" s="3"/>
      <c r="BD40" s="3"/>
    </row>
    <row r="41" spans="1:56" ht="15">
      <c r="A41" s="68" t="s">
        <v>352</v>
      </c>
      <c r="B41" s="69"/>
      <c r="C41" s="69"/>
      <c r="D41" s="70">
        <v>59.362981916033604</v>
      </c>
      <c r="E41" s="72"/>
      <c r="F41" s="69"/>
      <c r="G41" s="69"/>
      <c r="H41" s="73" t="s">
        <v>352</v>
      </c>
      <c r="I41" s="74"/>
      <c r="J41" s="74"/>
      <c r="K41" s="73" t="s">
        <v>352</v>
      </c>
      <c r="L41" s="77">
        <v>54.137754833782864</v>
      </c>
      <c r="M41" s="78">
        <v>9019.8740234375</v>
      </c>
      <c r="N41" s="78">
        <v>8465.904296875</v>
      </c>
      <c r="O41" s="79"/>
      <c r="P41" s="80"/>
      <c r="Q41" s="80"/>
      <c r="R41" s="85"/>
      <c r="S41" s="49">
        <v>1</v>
      </c>
      <c r="T41" s="49">
        <v>1</v>
      </c>
      <c r="U41" s="50">
        <v>197.666667</v>
      </c>
      <c r="V41" s="50">
        <v>0.001071</v>
      </c>
      <c r="W41" s="50">
        <v>0.002235</v>
      </c>
      <c r="X41" s="50">
        <v>0.694462</v>
      </c>
      <c r="Y41" s="50">
        <v>0</v>
      </c>
      <c r="Z41" s="50">
        <v>0</v>
      </c>
      <c r="AA41" s="75">
        <v>41</v>
      </c>
      <c r="AB41" s="75"/>
      <c r="AC41" s="76"/>
      <c r="AD41" s="82" t="s">
        <v>786</v>
      </c>
      <c r="AE41" s="99" t="str">
        <f>HYPERLINK("http://en.wikipedia.org/wiki/User:Funandtrvl")</f>
        <v>http://en.wikipedia.org/wiki/User:Funandtrvl</v>
      </c>
      <c r="AF41" s="82" t="s">
        <v>806</v>
      </c>
      <c r="AG41" s="82"/>
      <c r="AH41" s="82"/>
      <c r="AI41" s="82">
        <v>0.2484493</v>
      </c>
      <c r="AJ41" s="82">
        <v>500</v>
      </c>
      <c r="AK41" s="82"/>
      <c r="AL41" s="82" t="str">
        <f>REPLACE(INDEX(GroupVertices[Group],MATCH(Vertices[[#This Row],[Vertex]],GroupVertices[Vertex],0)),1,1,"")</f>
        <v>8</v>
      </c>
      <c r="AM41" s="49">
        <v>0</v>
      </c>
      <c r="AN41" s="50">
        <v>0</v>
      </c>
      <c r="AO41" s="49">
        <v>0</v>
      </c>
      <c r="AP41" s="50">
        <v>0</v>
      </c>
      <c r="AQ41" s="49">
        <v>0</v>
      </c>
      <c r="AR41" s="50">
        <v>0</v>
      </c>
      <c r="AS41" s="49">
        <v>2</v>
      </c>
      <c r="AT41" s="50">
        <v>100</v>
      </c>
      <c r="AU41" s="49">
        <v>2</v>
      </c>
      <c r="AV41" s="111" t="s">
        <v>1062</v>
      </c>
      <c r="AW41" s="111" t="s">
        <v>1062</v>
      </c>
      <c r="AX41" s="111" t="s">
        <v>1418</v>
      </c>
      <c r="AY41" s="111" t="s">
        <v>1418</v>
      </c>
      <c r="AZ41" s="2"/>
      <c r="BA41" s="3"/>
      <c r="BB41" s="3"/>
      <c r="BC41" s="3"/>
      <c r="BD41" s="3"/>
    </row>
    <row r="42" spans="1:56" ht="15">
      <c r="A42" s="68" t="s">
        <v>353</v>
      </c>
      <c r="B42" s="69"/>
      <c r="C42" s="69"/>
      <c r="D42" s="70">
        <v>50.389992653580194</v>
      </c>
      <c r="E42" s="72"/>
      <c r="F42" s="69"/>
      <c r="G42" s="69"/>
      <c r="H42" s="73" t="s">
        <v>353</v>
      </c>
      <c r="I42" s="74"/>
      <c r="J42" s="74"/>
      <c r="K42" s="73" t="s">
        <v>353</v>
      </c>
      <c r="L42" s="77">
        <v>3.213326288437362</v>
      </c>
      <c r="M42" s="78">
        <v>8449.912109375</v>
      </c>
      <c r="N42" s="78">
        <v>7308.419921875</v>
      </c>
      <c r="O42" s="79"/>
      <c r="P42" s="80"/>
      <c r="Q42" s="80"/>
      <c r="R42" s="85"/>
      <c r="S42" s="49">
        <v>2</v>
      </c>
      <c r="T42" s="49">
        <v>2</v>
      </c>
      <c r="U42" s="50">
        <v>8.233333</v>
      </c>
      <c r="V42" s="50">
        <v>0.000894</v>
      </c>
      <c r="W42" s="50">
        <v>0.000723</v>
      </c>
      <c r="X42" s="50">
        <v>1.02608</v>
      </c>
      <c r="Y42" s="50">
        <v>0</v>
      </c>
      <c r="Z42" s="50">
        <v>0</v>
      </c>
      <c r="AA42" s="75">
        <v>42</v>
      </c>
      <c r="AB42" s="75"/>
      <c r="AC42" s="76"/>
      <c r="AD42" s="82" t="s">
        <v>786</v>
      </c>
      <c r="AE42" s="99" t="str">
        <f>HYPERLINK("http://en.wikipedia.org/wiki/User:Sara-rockworth")</f>
        <v>http://en.wikipedia.org/wiki/User:Sara-rockworth</v>
      </c>
      <c r="AF42" s="82" t="s">
        <v>806</v>
      </c>
      <c r="AG42" s="82"/>
      <c r="AH42" s="82"/>
      <c r="AI42" s="82">
        <v>0.4958791</v>
      </c>
      <c r="AJ42" s="82">
        <v>112</v>
      </c>
      <c r="AK42" s="82"/>
      <c r="AL42" s="82" t="str">
        <f>REPLACE(INDEX(GroupVertices[Group],MATCH(Vertices[[#This Row],[Vertex]],GroupVertices[Vertex],0)),1,1,"")</f>
        <v>8</v>
      </c>
      <c r="AM42" s="49">
        <v>0</v>
      </c>
      <c r="AN42" s="50">
        <v>0</v>
      </c>
      <c r="AO42" s="49">
        <v>1</v>
      </c>
      <c r="AP42" s="50">
        <v>3.3333333333333335</v>
      </c>
      <c r="AQ42" s="49">
        <v>0</v>
      </c>
      <c r="AR42" s="50">
        <v>0</v>
      </c>
      <c r="AS42" s="49">
        <v>29</v>
      </c>
      <c r="AT42" s="50">
        <v>96.66666666666667</v>
      </c>
      <c r="AU42" s="49">
        <v>30</v>
      </c>
      <c r="AV42" s="111" t="s">
        <v>1442</v>
      </c>
      <c r="AW42" s="111" t="s">
        <v>1442</v>
      </c>
      <c r="AX42" s="111" t="s">
        <v>1579</v>
      </c>
      <c r="AY42" s="111" t="s">
        <v>1579</v>
      </c>
      <c r="AZ42" s="2"/>
      <c r="BA42" s="3"/>
      <c r="BB42" s="3"/>
      <c r="BC42" s="3"/>
      <c r="BD42" s="3"/>
    </row>
    <row r="43" spans="1:56" ht="15">
      <c r="A43" s="68" t="s">
        <v>354</v>
      </c>
      <c r="B43" s="69"/>
      <c r="C43" s="69"/>
      <c r="D43" s="70">
        <v>59.97402306196861</v>
      </c>
      <c r="E43" s="72"/>
      <c r="F43" s="69"/>
      <c r="G43" s="69"/>
      <c r="H43" s="73" t="s">
        <v>354</v>
      </c>
      <c r="I43" s="74"/>
      <c r="J43" s="74"/>
      <c r="K43" s="73" t="s">
        <v>354</v>
      </c>
      <c r="L43" s="77">
        <v>57.6055981872391</v>
      </c>
      <c r="M43" s="78">
        <v>8539.080078125</v>
      </c>
      <c r="N43" s="78">
        <v>9825.607421875</v>
      </c>
      <c r="O43" s="79"/>
      <c r="P43" s="80"/>
      <c r="Q43" s="80"/>
      <c r="R43" s="85"/>
      <c r="S43" s="49">
        <v>1</v>
      </c>
      <c r="T43" s="49">
        <v>1</v>
      </c>
      <c r="U43" s="50">
        <v>210.566667</v>
      </c>
      <c r="V43" s="50">
        <v>0.00108</v>
      </c>
      <c r="W43" s="50">
        <v>0.002677</v>
      </c>
      <c r="X43" s="50">
        <v>0.682851</v>
      </c>
      <c r="Y43" s="50">
        <v>0</v>
      </c>
      <c r="Z43" s="50">
        <v>0</v>
      </c>
      <c r="AA43" s="75">
        <v>43</v>
      </c>
      <c r="AB43" s="75"/>
      <c r="AC43" s="76"/>
      <c r="AD43" s="82" t="s">
        <v>786</v>
      </c>
      <c r="AE43" s="99" t="str">
        <f>HYPERLINK("http://en.wikipedia.org/wiki/User:JBW")</f>
        <v>http://en.wikipedia.org/wiki/User:JBW</v>
      </c>
      <c r="AF43" s="82" t="s">
        <v>806</v>
      </c>
      <c r="AG43" s="82"/>
      <c r="AH43" s="82"/>
      <c r="AI43" s="82">
        <v>0.2118106</v>
      </c>
      <c r="AJ43" s="82">
        <v>500</v>
      </c>
      <c r="AK43" s="82"/>
      <c r="AL43" s="82" t="str">
        <f>REPLACE(INDEX(GroupVertices[Group],MATCH(Vertices[[#This Row],[Vertex]],GroupVertices[Vertex],0)),1,1,"")</f>
        <v>8</v>
      </c>
      <c r="AM43" s="49">
        <v>0</v>
      </c>
      <c r="AN43" s="50">
        <v>0</v>
      </c>
      <c r="AO43" s="49">
        <v>1</v>
      </c>
      <c r="AP43" s="50">
        <v>7.6923076923076925</v>
      </c>
      <c r="AQ43" s="49">
        <v>0</v>
      </c>
      <c r="AR43" s="50">
        <v>0</v>
      </c>
      <c r="AS43" s="49">
        <v>12</v>
      </c>
      <c r="AT43" s="50">
        <v>92.3076923076923</v>
      </c>
      <c r="AU43" s="49">
        <v>13</v>
      </c>
      <c r="AV43" s="111" t="s">
        <v>1443</v>
      </c>
      <c r="AW43" s="111" t="s">
        <v>1443</v>
      </c>
      <c r="AX43" s="111" t="s">
        <v>1580</v>
      </c>
      <c r="AY43" s="111" t="s">
        <v>1580</v>
      </c>
      <c r="AZ43" s="2"/>
      <c r="BA43" s="3"/>
      <c r="BB43" s="3"/>
      <c r="BC43" s="3"/>
      <c r="BD43" s="3"/>
    </row>
    <row r="44" spans="1:56" ht="15">
      <c r="A44" s="68" t="s">
        <v>355</v>
      </c>
      <c r="B44" s="69"/>
      <c r="C44" s="69"/>
      <c r="D44" s="70">
        <v>134.73442231833755</v>
      </c>
      <c r="E44" s="72"/>
      <c r="F44" s="69"/>
      <c r="G44" s="69"/>
      <c r="H44" s="73" t="s">
        <v>355</v>
      </c>
      <c r="I44" s="74"/>
      <c r="J44" s="74"/>
      <c r="K44" s="73" t="s">
        <v>355</v>
      </c>
      <c r="L44" s="77">
        <v>481.89348025158336</v>
      </c>
      <c r="M44" s="78">
        <v>1693.53564453125</v>
      </c>
      <c r="N44" s="78">
        <v>7567.3359375</v>
      </c>
      <c r="O44" s="79"/>
      <c r="P44" s="80"/>
      <c r="Q44" s="80"/>
      <c r="R44" s="85"/>
      <c r="S44" s="49">
        <v>5</v>
      </c>
      <c r="T44" s="49">
        <v>6</v>
      </c>
      <c r="U44" s="50">
        <v>1788.871429</v>
      </c>
      <c r="V44" s="50">
        <v>0.001374</v>
      </c>
      <c r="W44" s="50">
        <v>0.020145</v>
      </c>
      <c r="X44" s="50">
        <v>2.278856</v>
      </c>
      <c r="Y44" s="50">
        <v>0.07142857142857142</v>
      </c>
      <c r="Z44" s="50">
        <v>0.2857142857142857</v>
      </c>
      <c r="AA44" s="75">
        <v>44</v>
      </c>
      <c r="AB44" s="75"/>
      <c r="AC44" s="76"/>
      <c r="AD44" s="82" t="s">
        <v>786</v>
      </c>
      <c r="AE44" s="99" t="str">
        <f>HYPERLINK("http://en.wikipedia.org/wiki/User:A.Ward")</f>
        <v>http://en.wikipedia.org/wiki/User:A.Ward</v>
      </c>
      <c r="AF44" s="82" t="s">
        <v>806</v>
      </c>
      <c r="AG44" s="82"/>
      <c r="AH44" s="82"/>
      <c r="AI44" s="82">
        <v>0.5329372</v>
      </c>
      <c r="AJ44" s="82">
        <v>500</v>
      </c>
      <c r="AK44" s="82"/>
      <c r="AL44" s="82" t="str">
        <f>REPLACE(INDEX(GroupVertices[Group],MATCH(Vertices[[#This Row],[Vertex]],GroupVertices[Vertex],0)),1,1,"")</f>
        <v>1</v>
      </c>
      <c r="AM44" s="49">
        <v>0</v>
      </c>
      <c r="AN44" s="50">
        <v>0</v>
      </c>
      <c r="AO44" s="49">
        <v>1</v>
      </c>
      <c r="AP44" s="50">
        <v>3.0303030303030303</v>
      </c>
      <c r="AQ44" s="49">
        <v>0</v>
      </c>
      <c r="AR44" s="50">
        <v>0</v>
      </c>
      <c r="AS44" s="49">
        <v>32</v>
      </c>
      <c r="AT44" s="50">
        <v>96.96969696969697</v>
      </c>
      <c r="AU44" s="49">
        <v>33</v>
      </c>
      <c r="AV44" s="111" t="s">
        <v>1444</v>
      </c>
      <c r="AW44" s="111" t="s">
        <v>1444</v>
      </c>
      <c r="AX44" s="111" t="s">
        <v>1581</v>
      </c>
      <c r="AY44" s="111" t="s">
        <v>1581</v>
      </c>
      <c r="AZ44" s="2"/>
      <c r="BA44" s="3"/>
      <c r="BB44" s="3"/>
      <c r="BC44" s="3"/>
      <c r="BD44" s="3"/>
    </row>
    <row r="45" spans="1:56" ht="15">
      <c r="A45" s="68" t="s">
        <v>356</v>
      </c>
      <c r="B45" s="69"/>
      <c r="C45" s="69"/>
      <c r="D45" s="70">
        <v>68.64701793179032</v>
      </c>
      <c r="E45" s="72"/>
      <c r="F45" s="69"/>
      <c r="G45" s="69"/>
      <c r="H45" s="73" t="s">
        <v>356</v>
      </c>
      <c r="I45" s="74"/>
      <c r="J45" s="74"/>
      <c r="K45" s="73" t="s">
        <v>356</v>
      </c>
      <c r="L45" s="77">
        <v>106.82746780102505</v>
      </c>
      <c r="M45" s="78">
        <v>2290.983642578125</v>
      </c>
      <c r="N45" s="78">
        <v>9372.841796875</v>
      </c>
      <c r="O45" s="79"/>
      <c r="P45" s="80"/>
      <c r="Q45" s="80"/>
      <c r="R45" s="85"/>
      <c r="S45" s="49">
        <v>3</v>
      </c>
      <c r="T45" s="49">
        <v>3</v>
      </c>
      <c r="U45" s="50">
        <v>393.666667</v>
      </c>
      <c r="V45" s="50">
        <v>0.001359</v>
      </c>
      <c r="W45" s="50">
        <v>0.016781</v>
      </c>
      <c r="X45" s="50">
        <v>1.162067</v>
      </c>
      <c r="Y45" s="50">
        <v>0.16666666666666666</v>
      </c>
      <c r="Z45" s="50">
        <v>0.3333333333333333</v>
      </c>
      <c r="AA45" s="75">
        <v>45</v>
      </c>
      <c r="AB45" s="75"/>
      <c r="AC45" s="76"/>
      <c r="AD45" s="82" t="s">
        <v>786</v>
      </c>
      <c r="AE45" s="99" t="str">
        <f>HYPERLINK("http://en.wikipedia.org/wiki/User:Rdjfraser")</f>
        <v>http://en.wikipedia.org/wiki/User:Rdjfraser</v>
      </c>
      <c r="AF45" s="82" t="s">
        <v>806</v>
      </c>
      <c r="AG45" s="82"/>
      <c r="AH45" s="82"/>
      <c r="AI45" s="82">
        <v>0.3107903</v>
      </c>
      <c r="AJ45" s="82">
        <v>47</v>
      </c>
      <c r="AK45" s="82"/>
      <c r="AL45" s="82" t="str">
        <f>REPLACE(INDEX(GroupVertices[Group],MATCH(Vertices[[#This Row],[Vertex]],GroupVertices[Vertex],0)),1,1,"")</f>
        <v>1</v>
      </c>
      <c r="AM45" s="49">
        <v>0</v>
      </c>
      <c r="AN45" s="50">
        <v>0</v>
      </c>
      <c r="AO45" s="49">
        <v>2</v>
      </c>
      <c r="AP45" s="50">
        <v>12.5</v>
      </c>
      <c r="AQ45" s="49">
        <v>0</v>
      </c>
      <c r="AR45" s="50">
        <v>0</v>
      </c>
      <c r="AS45" s="49">
        <v>14</v>
      </c>
      <c r="AT45" s="50">
        <v>87.5</v>
      </c>
      <c r="AU45" s="49">
        <v>16</v>
      </c>
      <c r="AV45" s="111" t="s">
        <v>1437</v>
      </c>
      <c r="AW45" s="111" t="s">
        <v>1437</v>
      </c>
      <c r="AX45" s="111" t="s">
        <v>1574</v>
      </c>
      <c r="AY45" s="111" t="s">
        <v>1574</v>
      </c>
      <c r="AZ45" s="2"/>
      <c r="BA45" s="3"/>
      <c r="BB45" s="3"/>
      <c r="BC45" s="3"/>
      <c r="BD45" s="3"/>
    </row>
    <row r="46" spans="1:56" ht="15">
      <c r="A46" s="68" t="s">
        <v>357</v>
      </c>
      <c r="B46" s="69"/>
      <c r="C46" s="69"/>
      <c r="D46" s="70">
        <v>50.04736753069264</v>
      </c>
      <c r="E46" s="72"/>
      <c r="F46" s="69"/>
      <c r="G46" s="69"/>
      <c r="H46" s="73" t="s">
        <v>357</v>
      </c>
      <c r="I46" s="74"/>
      <c r="J46" s="74"/>
      <c r="K46" s="73" t="s">
        <v>357</v>
      </c>
      <c r="L46" s="77">
        <v>1.268825066159399</v>
      </c>
      <c r="M46" s="78">
        <v>840.2207641601562</v>
      </c>
      <c r="N46" s="78">
        <v>9202.0009765625</v>
      </c>
      <c r="O46" s="79"/>
      <c r="P46" s="80"/>
      <c r="Q46" s="80"/>
      <c r="R46" s="85"/>
      <c r="S46" s="49">
        <v>1</v>
      </c>
      <c r="T46" s="49">
        <v>1</v>
      </c>
      <c r="U46" s="50">
        <v>1</v>
      </c>
      <c r="V46" s="50">
        <v>0.001068</v>
      </c>
      <c r="W46" s="50">
        <v>0.002582</v>
      </c>
      <c r="X46" s="50">
        <v>0.66344</v>
      </c>
      <c r="Y46" s="50">
        <v>0</v>
      </c>
      <c r="Z46" s="50">
        <v>0</v>
      </c>
      <c r="AA46" s="75">
        <v>46</v>
      </c>
      <c r="AB46" s="75"/>
      <c r="AC46" s="76"/>
      <c r="AD46" s="82" t="s">
        <v>786</v>
      </c>
      <c r="AE46" s="99" t="str">
        <f>HYPERLINK("http://en.wikipedia.org/wiki/User:SmackBot")</f>
        <v>http://en.wikipedia.org/wiki/User:SmackBot</v>
      </c>
      <c r="AF46" s="82" t="s">
        <v>806</v>
      </c>
      <c r="AG46" s="82"/>
      <c r="AH46" s="82"/>
      <c r="AI46" s="82">
        <v>0.1008285</v>
      </c>
      <c r="AJ46" s="82">
        <v>500</v>
      </c>
      <c r="AK46" s="82"/>
      <c r="AL46" s="82" t="str">
        <f>REPLACE(INDEX(GroupVertices[Group],MATCH(Vertices[[#This Row],[Vertex]],GroupVertices[Vertex],0)),1,1,"")</f>
        <v>1</v>
      </c>
      <c r="AM46" s="49">
        <v>0</v>
      </c>
      <c r="AN46" s="50">
        <v>0</v>
      </c>
      <c r="AO46" s="49">
        <v>0</v>
      </c>
      <c r="AP46" s="50">
        <v>0</v>
      </c>
      <c r="AQ46" s="49">
        <v>0</v>
      </c>
      <c r="AR46" s="50">
        <v>0</v>
      </c>
      <c r="AS46" s="49">
        <v>4</v>
      </c>
      <c r="AT46" s="50">
        <v>100</v>
      </c>
      <c r="AU46" s="49">
        <v>4</v>
      </c>
      <c r="AV46" s="111" t="s">
        <v>1445</v>
      </c>
      <c r="AW46" s="111" t="s">
        <v>1445</v>
      </c>
      <c r="AX46" s="111" t="s">
        <v>1582</v>
      </c>
      <c r="AY46" s="111" t="s">
        <v>1582</v>
      </c>
      <c r="AZ46" s="2"/>
      <c r="BA46" s="3"/>
      <c r="BB46" s="3"/>
      <c r="BC46" s="3"/>
      <c r="BD46" s="3"/>
    </row>
    <row r="47" spans="1:56" ht="15">
      <c r="A47" s="68" t="s">
        <v>358</v>
      </c>
      <c r="B47" s="69"/>
      <c r="C47" s="69"/>
      <c r="D47" s="70">
        <v>50.39472940664946</v>
      </c>
      <c r="E47" s="72"/>
      <c r="F47" s="69"/>
      <c r="G47" s="69"/>
      <c r="H47" s="73" t="s">
        <v>358</v>
      </c>
      <c r="I47" s="74"/>
      <c r="J47" s="74"/>
      <c r="K47" s="73" t="s">
        <v>358</v>
      </c>
      <c r="L47" s="77">
        <v>3.240208795053302</v>
      </c>
      <c r="M47" s="78">
        <v>541.6192016601562</v>
      </c>
      <c r="N47" s="78">
        <v>6221.5302734375</v>
      </c>
      <c r="O47" s="79"/>
      <c r="P47" s="80"/>
      <c r="Q47" s="80"/>
      <c r="R47" s="85"/>
      <c r="S47" s="49">
        <v>2</v>
      </c>
      <c r="T47" s="49">
        <v>2</v>
      </c>
      <c r="U47" s="50">
        <v>8.333333</v>
      </c>
      <c r="V47" s="50">
        <v>0.001078</v>
      </c>
      <c r="W47" s="50">
        <v>0.003345</v>
      </c>
      <c r="X47" s="50">
        <v>0.94059</v>
      </c>
      <c r="Y47" s="50">
        <v>0</v>
      </c>
      <c r="Z47" s="50">
        <v>0</v>
      </c>
      <c r="AA47" s="75">
        <v>47</v>
      </c>
      <c r="AB47" s="75"/>
      <c r="AC47" s="76"/>
      <c r="AD47" s="82" t="s">
        <v>786</v>
      </c>
      <c r="AE47" s="99" t="str">
        <f>HYPERLINK("http://en.wikipedia.org/wiki/User:Psigrist")</f>
        <v>http://en.wikipedia.org/wiki/User:Psigrist</v>
      </c>
      <c r="AF47" s="82" t="s">
        <v>806</v>
      </c>
      <c r="AG47" s="82"/>
      <c r="AH47" s="82"/>
      <c r="AI47" s="82">
        <v>0.4480519</v>
      </c>
      <c r="AJ47" s="82">
        <v>28</v>
      </c>
      <c r="AK47" s="82"/>
      <c r="AL47" s="82" t="str">
        <f>REPLACE(INDEX(GroupVertices[Group],MATCH(Vertices[[#This Row],[Vertex]],GroupVertices[Vertex],0)),1,1,"")</f>
        <v>1</v>
      </c>
      <c r="AM47" s="49">
        <v>0</v>
      </c>
      <c r="AN47" s="50">
        <v>0</v>
      </c>
      <c r="AO47" s="49">
        <v>0</v>
      </c>
      <c r="AP47" s="50">
        <v>0</v>
      </c>
      <c r="AQ47" s="49">
        <v>0</v>
      </c>
      <c r="AR47" s="50">
        <v>0</v>
      </c>
      <c r="AS47" s="49">
        <v>4</v>
      </c>
      <c r="AT47" s="50">
        <v>100</v>
      </c>
      <c r="AU47" s="49">
        <v>4</v>
      </c>
      <c r="AV47" s="111" t="s">
        <v>847</v>
      </c>
      <c r="AW47" s="111" t="s">
        <v>847</v>
      </c>
      <c r="AX47" s="111" t="s">
        <v>1418</v>
      </c>
      <c r="AY47" s="111" t="s">
        <v>1418</v>
      </c>
      <c r="AZ47" s="2"/>
      <c r="BA47" s="3"/>
      <c r="BB47" s="3"/>
      <c r="BC47" s="3"/>
      <c r="BD47" s="3"/>
    </row>
    <row r="48" spans="1:56" ht="15">
      <c r="A48" s="68" t="s">
        <v>359</v>
      </c>
      <c r="B48" s="69"/>
      <c r="C48" s="69"/>
      <c r="D48" s="70">
        <v>50</v>
      </c>
      <c r="E48" s="72"/>
      <c r="F48" s="69"/>
      <c r="G48" s="69"/>
      <c r="H48" s="73" t="s">
        <v>359</v>
      </c>
      <c r="I48" s="74"/>
      <c r="J48" s="74"/>
      <c r="K48" s="73" t="s">
        <v>359</v>
      </c>
      <c r="L48" s="77">
        <v>1</v>
      </c>
      <c r="M48" s="78">
        <v>1257.8128662109375</v>
      </c>
      <c r="N48" s="78">
        <v>9339.0009765625</v>
      </c>
      <c r="O48" s="79"/>
      <c r="P48" s="80"/>
      <c r="Q48" s="80"/>
      <c r="R48" s="85"/>
      <c r="S48" s="49">
        <v>1</v>
      </c>
      <c r="T48" s="49">
        <v>1</v>
      </c>
      <c r="U48" s="50">
        <v>0</v>
      </c>
      <c r="V48" s="50">
        <v>0.001355</v>
      </c>
      <c r="W48" s="50">
        <v>0.014296</v>
      </c>
      <c r="X48" s="50">
        <v>0.633166</v>
      </c>
      <c r="Y48" s="50">
        <v>0.5</v>
      </c>
      <c r="Z48" s="50">
        <v>0</v>
      </c>
      <c r="AA48" s="75">
        <v>48</v>
      </c>
      <c r="AB48" s="75"/>
      <c r="AC48" s="76"/>
      <c r="AD48" s="82" t="s">
        <v>786</v>
      </c>
      <c r="AE48" s="99" t="str">
        <f>HYPERLINK("http://en.wikipedia.org/wiki/User:Brian.Rainbow")</f>
        <v>http://en.wikipedia.org/wiki/User:Brian.Rainbow</v>
      </c>
      <c r="AF48" s="82" t="s">
        <v>806</v>
      </c>
      <c r="AG48" s="82"/>
      <c r="AH48" s="82"/>
      <c r="AI48" s="82">
        <v>0.3116883</v>
      </c>
      <c r="AJ48" s="82">
        <v>22</v>
      </c>
      <c r="AK48" s="82"/>
      <c r="AL48" s="82" t="str">
        <f>REPLACE(INDEX(GroupVertices[Group],MATCH(Vertices[[#This Row],[Vertex]],GroupVertices[Vertex],0)),1,1,"")</f>
        <v>1</v>
      </c>
      <c r="AM48" s="49">
        <v>0</v>
      </c>
      <c r="AN48" s="50">
        <v>0</v>
      </c>
      <c r="AO48" s="49">
        <v>0</v>
      </c>
      <c r="AP48" s="50">
        <v>0</v>
      </c>
      <c r="AQ48" s="49">
        <v>0</v>
      </c>
      <c r="AR48" s="50">
        <v>0</v>
      </c>
      <c r="AS48" s="49">
        <v>7</v>
      </c>
      <c r="AT48" s="50">
        <v>100</v>
      </c>
      <c r="AU48" s="49">
        <v>7</v>
      </c>
      <c r="AV48" s="111" t="s">
        <v>1446</v>
      </c>
      <c r="AW48" s="111" t="s">
        <v>1446</v>
      </c>
      <c r="AX48" s="111" t="s">
        <v>1583</v>
      </c>
      <c r="AY48" s="111" t="s">
        <v>1583</v>
      </c>
      <c r="AZ48" s="2"/>
      <c r="BA48" s="3"/>
      <c r="BB48" s="3"/>
      <c r="BC48" s="3"/>
      <c r="BD48" s="3"/>
    </row>
    <row r="49" spans="1:56" ht="15">
      <c r="A49" s="68" t="s">
        <v>360</v>
      </c>
      <c r="B49" s="69"/>
      <c r="C49" s="69"/>
      <c r="D49" s="70">
        <v>50</v>
      </c>
      <c r="E49" s="72"/>
      <c r="F49" s="69"/>
      <c r="G49" s="69"/>
      <c r="H49" s="73" t="s">
        <v>360</v>
      </c>
      <c r="I49" s="74"/>
      <c r="J49" s="74"/>
      <c r="K49" s="73" t="s">
        <v>360</v>
      </c>
      <c r="L49" s="77">
        <v>1</v>
      </c>
      <c r="M49" s="78">
        <v>611.5009155273438</v>
      </c>
      <c r="N49" s="78">
        <v>8486.744140625</v>
      </c>
      <c r="O49" s="79"/>
      <c r="P49" s="80"/>
      <c r="Q49" s="80"/>
      <c r="R49" s="85"/>
      <c r="S49" s="49">
        <v>1</v>
      </c>
      <c r="T49" s="49">
        <v>1</v>
      </c>
      <c r="U49" s="50">
        <v>0</v>
      </c>
      <c r="V49" s="50">
        <v>0.001075</v>
      </c>
      <c r="W49" s="50">
        <v>0.002585</v>
      </c>
      <c r="X49" s="50">
        <v>0.392128</v>
      </c>
      <c r="Y49" s="50">
        <v>0</v>
      </c>
      <c r="Z49" s="50">
        <v>1</v>
      </c>
      <c r="AA49" s="75">
        <v>49</v>
      </c>
      <c r="AB49" s="75"/>
      <c r="AC49" s="76"/>
      <c r="AD49" s="82" t="s">
        <v>786</v>
      </c>
      <c r="AE49" s="82" t="s">
        <v>790</v>
      </c>
      <c r="AF49" s="82" t="s">
        <v>806</v>
      </c>
      <c r="AG49" s="82"/>
      <c r="AH49" s="82"/>
      <c r="AI49" s="82">
        <v>0.3</v>
      </c>
      <c r="AJ49" s="82">
        <v>20</v>
      </c>
      <c r="AK49" s="82"/>
      <c r="AL49" s="82" t="str">
        <f>REPLACE(INDEX(GroupVertices[Group],MATCH(Vertices[[#This Row],[Vertex]],GroupVertices[Vertex],0)),1,1,"")</f>
        <v>1</v>
      </c>
      <c r="AM49" s="49">
        <v>1</v>
      </c>
      <c r="AN49" s="50">
        <v>14.285714285714286</v>
      </c>
      <c r="AO49" s="49">
        <v>2</v>
      </c>
      <c r="AP49" s="50">
        <v>28.571428571428573</v>
      </c>
      <c r="AQ49" s="49">
        <v>0</v>
      </c>
      <c r="AR49" s="50">
        <v>0</v>
      </c>
      <c r="AS49" s="49">
        <v>4</v>
      </c>
      <c r="AT49" s="50">
        <v>57.142857142857146</v>
      </c>
      <c r="AU49" s="49">
        <v>7</v>
      </c>
      <c r="AV49" s="111" t="s">
        <v>1447</v>
      </c>
      <c r="AW49" s="111" t="s">
        <v>1447</v>
      </c>
      <c r="AX49" s="111" t="s">
        <v>1584</v>
      </c>
      <c r="AY49" s="111" t="s">
        <v>1584</v>
      </c>
      <c r="AZ49" s="2"/>
      <c r="BA49" s="3"/>
      <c r="BB49" s="3"/>
      <c r="BC49" s="3"/>
      <c r="BD49" s="3"/>
    </row>
    <row r="50" spans="1:56" ht="15">
      <c r="A50" s="68" t="s">
        <v>361</v>
      </c>
      <c r="B50" s="69"/>
      <c r="C50" s="69"/>
      <c r="D50" s="70">
        <v>74.03270617154305</v>
      </c>
      <c r="E50" s="72"/>
      <c r="F50" s="69"/>
      <c r="G50" s="69"/>
      <c r="H50" s="73" t="s">
        <v>361</v>
      </c>
      <c r="I50" s="74"/>
      <c r="J50" s="74"/>
      <c r="K50" s="73" t="s">
        <v>361</v>
      </c>
      <c r="L50" s="77">
        <v>137.3928778233487</v>
      </c>
      <c r="M50" s="78">
        <v>4910.09423828125</v>
      </c>
      <c r="N50" s="78">
        <v>7232.9521484375</v>
      </c>
      <c r="O50" s="79"/>
      <c r="P50" s="80"/>
      <c r="Q50" s="80"/>
      <c r="R50" s="85"/>
      <c r="S50" s="49">
        <v>4</v>
      </c>
      <c r="T50" s="49">
        <v>3</v>
      </c>
      <c r="U50" s="50">
        <v>507.366667</v>
      </c>
      <c r="V50" s="50">
        <v>0.001103</v>
      </c>
      <c r="W50" s="50">
        <v>0.005899</v>
      </c>
      <c r="X50" s="50">
        <v>1.409616</v>
      </c>
      <c r="Y50" s="50">
        <v>0</v>
      </c>
      <c r="Z50" s="50">
        <v>0.25</v>
      </c>
      <c r="AA50" s="75">
        <v>50</v>
      </c>
      <c r="AB50" s="75"/>
      <c r="AC50" s="76"/>
      <c r="AD50" s="82" t="s">
        <v>786</v>
      </c>
      <c r="AE50" s="99" t="str">
        <f>HYPERLINK("http://en.wikipedia.org/wiki/User:Austenten")</f>
        <v>http://en.wikipedia.org/wiki/User:Austenten</v>
      </c>
      <c r="AF50" s="82" t="s">
        <v>806</v>
      </c>
      <c r="AG50" s="82"/>
      <c r="AH50" s="82"/>
      <c r="AI50" s="82">
        <v>0.5113636</v>
      </c>
      <c r="AJ50" s="82">
        <v>48</v>
      </c>
      <c r="AK50" s="82"/>
      <c r="AL50" s="82" t="str">
        <f>REPLACE(INDEX(GroupVertices[Group],MATCH(Vertices[[#This Row],[Vertex]],GroupVertices[Vertex],0)),1,1,"")</f>
        <v>4</v>
      </c>
      <c r="AM50" s="49">
        <v>0</v>
      </c>
      <c r="AN50" s="50">
        <v>0</v>
      </c>
      <c r="AO50" s="49">
        <v>0</v>
      </c>
      <c r="AP50" s="50">
        <v>0</v>
      </c>
      <c r="AQ50" s="49">
        <v>0</v>
      </c>
      <c r="AR50" s="50">
        <v>0</v>
      </c>
      <c r="AS50" s="49">
        <v>17</v>
      </c>
      <c r="AT50" s="50">
        <v>100</v>
      </c>
      <c r="AU50" s="49">
        <v>17</v>
      </c>
      <c r="AV50" s="111" t="s">
        <v>1448</v>
      </c>
      <c r="AW50" s="111" t="s">
        <v>1549</v>
      </c>
      <c r="AX50" s="111" t="s">
        <v>1585</v>
      </c>
      <c r="AY50" s="111" t="s">
        <v>1585</v>
      </c>
      <c r="AZ50" s="2"/>
      <c r="BA50" s="3"/>
      <c r="BB50" s="3"/>
      <c r="BC50" s="3"/>
      <c r="BD50" s="3"/>
    </row>
    <row r="51" spans="1:56" ht="15">
      <c r="A51" s="68" t="s">
        <v>362</v>
      </c>
      <c r="B51" s="69"/>
      <c r="C51" s="69"/>
      <c r="D51" s="70">
        <v>50</v>
      </c>
      <c r="E51" s="72"/>
      <c r="F51" s="69"/>
      <c r="G51" s="69"/>
      <c r="H51" s="73" t="s">
        <v>362</v>
      </c>
      <c r="I51" s="74"/>
      <c r="J51" s="74"/>
      <c r="K51" s="73" t="s">
        <v>362</v>
      </c>
      <c r="L51" s="77">
        <v>1</v>
      </c>
      <c r="M51" s="78">
        <v>1038.7901611328125</v>
      </c>
      <c r="N51" s="78">
        <v>5828.56005859375</v>
      </c>
      <c r="O51" s="79"/>
      <c r="P51" s="80"/>
      <c r="Q51" s="80"/>
      <c r="R51" s="85"/>
      <c r="S51" s="49">
        <v>2</v>
      </c>
      <c r="T51" s="49">
        <v>2</v>
      </c>
      <c r="U51" s="50">
        <v>0</v>
      </c>
      <c r="V51" s="50">
        <v>0.001353</v>
      </c>
      <c r="W51" s="50">
        <v>0.015934</v>
      </c>
      <c r="X51" s="50">
        <v>0.889826</v>
      </c>
      <c r="Y51" s="50">
        <v>0.5</v>
      </c>
      <c r="Z51" s="50">
        <v>0</v>
      </c>
      <c r="AA51" s="75">
        <v>51</v>
      </c>
      <c r="AB51" s="75"/>
      <c r="AC51" s="76"/>
      <c r="AD51" s="82" t="s">
        <v>786</v>
      </c>
      <c r="AE51" s="99" t="str">
        <f>HYPERLINK("http://en.wikipedia.org/wiki/User:Elinruby")</f>
        <v>http://en.wikipedia.org/wiki/User:Elinruby</v>
      </c>
      <c r="AF51" s="82" t="s">
        <v>806</v>
      </c>
      <c r="AG51" s="82"/>
      <c r="AH51" s="82"/>
      <c r="AI51" s="82">
        <v>0.6828572</v>
      </c>
      <c r="AJ51" s="82">
        <v>500</v>
      </c>
      <c r="AK51" s="82"/>
      <c r="AL51" s="82" t="str">
        <f>REPLACE(INDEX(GroupVertices[Group],MATCH(Vertices[[#This Row],[Vertex]],GroupVertices[Vertex],0)),1,1,"")</f>
        <v>1</v>
      </c>
      <c r="AM51" s="49">
        <v>2</v>
      </c>
      <c r="AN51" s="50">
        <v>8.333333333333334</v>
      </c>
      <c r="AO51" s="49">
        <v>0</v>
      </c>
      <c r="AP51" s="50">
        <v>0</v>
      </c>
      <c r="AQ51" s="49">
        <v>0</v>
      </c>
      <c r="AR51" s="50">
        <v>0</v>
      </c>
      <c r="AS51" s="49">
        <v>22</v>
      </c>
      <c r="AT51" s="50">
        <v>91.66666666666667</v>
      </c>
      <c r="AU51" s="49">
        <v>24</v>
      </c>
      <c r="AV51" s="111" t="s">
        <v>1449</v>
      </c>
      <c r="AW51" s="111" t="s">
        <v>1449</v>
      </c>
      <c r="AX51" s="111" t="s">
        <v>1586</v>
      </c>
      <c r="AY51" s="111" t="s">
        <v>1586</v>
      </c>
      <c r="AZ51" s="2"/>
      <c r="BA51" s="3"/>
      <c r="BB51" s="3"/>
      <c r="BC51" s="3"/>
      <c r="BD51" s="3"/>
    </row>
    <row r="52" spans="1:56" ht="15">
      <c r="A52" s="68" t="s">
        <v>363</v>
      </c>
      <c r="B52" s="69"/>
      <c r="C52" s="69"/>
      <c r="D52" s="70">
        <v>123.44989755808348</v>
      </c>
      <c r="E52" s="72"/>
      <c r="F52" s="69"/>
      <c r="G52" s="69"/>
      <c r="H52" s="73" t="s">
        <v>363</v>
      </c>
      <c r="I52" s="74"/>
      <c r="J52" s="74"/>
      <c r="K52" s="73" t="s">
        <v>363</v>
      </c>
      <c r="L52" s="77">
        <v>417.85038847765924</v>
      </c>
      <c r="M52" s="78">
        <v>2145.426513671875</v>
      </c>
      <c r="N52" s="78">
        <v>7920.119140625</v>
      </c>
      <c r="O52" s="79"/>
      <c r="P52" s="80"/>
      <c r="Q52" s="80"/>
      <c r="R52" s="85"/>
      <c r="S52" s="49">
        <v>3</v>
      </c>
      <c r="T52" s="49">
        <v>3</v>
      </c>
      <c r="U52" s="50">
        <v>1550.638095</v>
      </c>
      <c r="V52" s="50">
        <v>0.001368</v>
      </c>
      <c r="W52" s="50">
        <v>0.016975</v>
      </c>
      <c r="X52" s="50">
        <v>1.451007</v>
      </c>
      <c r="Y52" s="50">
        <v>0.08333333333333333</v>
      </c>
      <c r="Z52" s="50">
        <v>0</v>
      </c>
      <c r="AA52" s="75">
        <v>52</v>
      </c>
      <c r="AB52" s="75"/>
      <c r="AC52" s="76"/>
      <c r="AD52" s="82" t="s">
        <v>786</v>
      </c>
      <c r="AE52" s="99" t="str">
        <f>HYPERLINK("http://en.wikipedia.org/wiki/User:Uberveritas")</f>
        <v>http://en.wikipedia.org/wiki/User:Uberveritas</v>
      </c>
      <c r="AF52" s="82" t="s">
        <v>806</v>
      </c>
      <c r="AG52" s="82"/>
      <c r="AH52" s="82"/>
      <c r="AI52" s="82">
        <v>0.5087386</v>
      </c>
      <c r="AJ52" s="82">
        <v>112</v>
      </c>
      <c r="AK52" s="82"/>
      <c r="AL52" s="82" t="str">
        <f>REPLACE(INDEX(GroupVertices[Group],MATCH(Vertices[[#This Row],[Vertex]],GroupVertices[Vertex],0)),1,1,"")</f>
        <v>1</v>
      </c>
      <c r="AM52" s="49"/>
      <c r="AN52" s="50"/>
      <c r="AO52" s="49"/>
      <c r="AP52" s="50"/>
      <c r="AQ52" s="49"/>
      <c r="AR52" s="50"/>
      <c r="AS52" s="49"/>
      <c r="AT52" s="50"/>
      <c r="AU52" s="49"/>
      <c r="AV52" s="111" t="s">
        <v>1418</v>
      </c>
      <c r="AW52" s="111" t="s">
        <v>1418</v>
      </c>
      <c r="AX52" s="111" t="s">
        <v>1418</v>
      </c>
      <c r="AY52" s="111" t="s">
        <v>1418</v>
      </c>
      <c r="AZ52" s="2"/>
      <c r="BA52" s="3"/>
      <c r="BB52" s="3"/>
      <c r="BC52" s="3"/>
      <c r="BD52" s="3"/>
    </row>
    <row r="53" spans="1:56" ht="15">
      <c r="A53" s="68" t="s">
        <v>364</v>
      </c>
      <c r="B53" s="69"/>
      <c r="C53" s="69"/>
      <c r="D53" s="70">
        <v>87.2940358162131</v>
      </c>
      <c r="E53" s="72"/>
      <c r="F53" s="69"/>
      <c r="G53" s="69"/>
      <c r="H53" s="73" t="s">
        <v>364</v>
      </c>
      <c r="I53" s="74"/>
      <c r="J53" s="74"/>
      <c r="K53" s="73" t="s">
        <v>364</v>
      </c>
      <c r="L53" s="77">
        <v>212.654935333225</v>
      </c>
      <c r="M53" s="78">
        <v>9371.0439453125</v>
      </c>
      <c r="N53" s="78">
        <v>5964.75732421875</v>
      </c>
      <c r="O53" s="79"/>
      <c r="P53" s="80"/>
      <c r="Q53" s="80"/>
      <c r="R53" s="85"/>
      <c r="S53" s="49">
        <v>1</v>
      </c>
      <c r="T53" s="49">
        <v>1</v>
      </c>
      <c r="U53" s="50">
        <v>787.333333</v>
      </c>
      <c r="V53" s="50">
        <v>0.00108</v>
      </c>
      <c r="W53" s="50">
        <v>0.002215</v>
      </c>
      <c r="X53" s="50">
        <v>0.75658</v>
      </c>
      <c r="Y53" s="50">
        <v>0</v>
      </c>
      <c r="Z53" s="50">
        <v>0</v>
      </c>
      <c r="AA53" s="75">
        <v>53</v>
      </c>
      <c r="AB53" s="75"/>
      <c r="AC53" s="76"/>
      <c r="AD53" s="82" t="s">
        <v>786</v>
      </c>
      <c r="AE53" s="99" t="str">
        <f>HYPERLINK("http://en.wikipedia.org/wiki/User:Notreallydavid")</f>
        <v>http://en.wikipedia.org/wiki/User:Notreallydavid</v>
      </c>
      <c r="AF53" s="82" t="s">
        <v>806</v>
      </c>
      <c r="AG53" s="82"/>
      <c r="AH53" s="82"/>
      <c r="AI53" s="82">
        <v>0.3044784</v>
      </c>
      <c r="AJ53" s="82">
        <v>500</v>
      </c>
      <c r="AK53" s="82"/>
      <c r="AL53" s="82" t="str">
        <f>REPLACE(INDEX(GroupVertices[Group],MATCH(Vertices[[#This Row],[Vertex]],GroupVertices[Vertex],0)),1,1,"")</f>
        <v>9</v>
      </c>
      <c r="AM53" s="49"/>
      <c r="AN53" s="50"/>
      <c r="AO53" s="49"/>
      <c r="AP53" s="50"/>
      <c r="AQ53" s="49"/>
      <c r="AR53" s="50"/>
      <c r="AS53" s="49"/>
      <c r="AT53" s="50"/>
      <c r="AU53" s="49"/>
      <c r="AV53" s="111" t="s">
        <v>1418</v>
      </c>
      <c r="AW53" s="111" t="s">
        <v>1418</v>
      </c>
      <c r="AX53" s="111" t="s">
        <v>1418</v>
      </c>
      <c r="AY53" s="111" t="s">
        <v>1418</v>
      </c>
      <c r="AZ53" s="2"/>
      <c r="BA53" s="3"/>
      <c r="BB53" s="3"/>
      <c r="BC53" s="3"/>
      <c r="BD53" s="3"/>
    </row>
    <row r="54" spans="1:56" ht="15">
      <c r="A54" s="68" t="s">
        <v>365</v>
      </c>
      <c r="B54" s="69"/>
      <c r="C54" s="69"/>
      <c r="D54" s="70">
        <v>69.0101689688555</v>
      </c>
      <c r="E54" s="72"/>
      <c r="F54" s="69"/>
      <c r="G54" s="69"/>
      <c r="H54" s="73" t="s">
        <v>365</v>
      </c>
      <c r="I54" s="74"/>
      <c r="J54" s="74"/>
      <c r="K54" s="73" t="s">
        <v>365</v>
      </c>
      <c r="L54" s="77">
        <v>108.88845979569706</v>
      </c>
      <c r="M54" s="78">
        <v>8546.23828125</v>
      </c>
      <c r="N54" s="78">
        <v>5554.05322265625</v>
      </c>
      <c r="O54" s="79"/>
      <c r="P54" s="80"/>
      <c r="Q54" s="80"/>
      <c r="R54" s="85"/>
      <c r="S54" s="49">
        <v>1</v>
      </c>
      <c r="T54" s="49">
        <v>1</v>
      </c>
      <c r="U54" s="50">
        <v>401.333333</v>
      </c>
      <c r="V54" s="50">
        <v>0.000894</v>
      </c>
      <c r="W54" s="50">
        <v>0.00029</v>
      </c>
      <c r="X54" s="50">
        <v>0.846845</v>
      </c>
      <c r="Y54" s="50">
        <v>0</v>
      </c>
      <c r="Z54" s="50">
        <v>0</v>
      </c>
      <c r="AA54" s="75">
        <v>54</v>
      </c>
      <c r="AB54" s="75"/>
      <c r="AC54" s="76"/>
      <c r="AD54" s="82" t="s">
        <v>786</v>
      </c>
      <c r="AE54" s="99" t="str">
        <f>HYPERLINK("http://en.wikipedia.org/wiki/User:Piotrus")</f>
        <v>http://en.wikipedia.org/wiki/User:Piotrus</v>
      </c>
      <c r="AF54" s="82" t="s">
        <v>806</v>
      </c>
      <c r="AG54" s="82"/>
      <c r="AH54" s="82"/>
      <c r="AI54" s="82">
        <v>0.3475422</v>
      </c>
      <c r="AJ54" s="82">
        <v>500</v>
      </c>
      <c r="AK54" s="82"/>
      <c r="AL54" s="82" t="str">
        <f>REPLACE(INDEX(GroupVertices[Group],MATCH(Vertices[[#This Row],[Vertex]],GroupVertices[Vertex],0)),1,1,"")</f>
        <v>9</v>
      </c>
      <c r="AM54" s="49"/>
      <c r="AN54" s="50"/>
      <c r="AO54" s="49"/>
      <c r="AP54" s="50"/>
      <c r="AQ54" s="49"/>
      <c r="AR54" s="50"/>
      <c r="AS54" s="49"/>
      <c r="AT54" s="50"/>
      <c r="AU54" s="49"/>
      <c r="AV54" s="111" t="s">
        <v>1418</v>
      </c>
      <c r="AW54" s="111" t="s">
        <v>1418</v>
      </c>
      <c r="AX54" s="111" t="s">
        <v>1418</v>
      </c>
      <c r="AY54" s="111" t="s">
        <v>1418</v>
      </c>
      <c r="AZ54" s="2"/>
      <c r="BA54" s="3"/>
      <c r="BB54" s="3"/>
      <c r="BC54" s="3"/>
      <c r="BD54" s="3"/>
    </row>
    <row r="55" spans="1:56" ht="15">
      <c r="A55" s="68" t="s">
        <v>366</v>
      </c>
      <c r="B55" s="69"/>
      <c r="C55" s="69"/>
      <c r="D55" s="70">
        <v>51.105242367039004</v>
      </c>
      <c r="E55" s="72"/>
      <c r="F55" s="69"/>
      <c r="G55" s="69"/>
      <c r="H55" s="73" t="s">
        <v>366</v>
      </c>
      <c r="I55" s="74"/>
      <c r="J55" s="74"/>
      <c r="K55" s="73" t="s">
        <v>366</v>
      </c>
      <c r="L55" s="77">
        <v>7.272584787444284</v>
      </c>
      <c r="M55" s="78">
        <v>9871.6142578125</v>
      </c>
      <c r="N55" s="78">
        <v>5763.1767578125</v>
      </c>
      <c r="O55" s="79"/>
      <c r="P55" s="80"/>
      <c r="Q55" s="80"/>
      <c r="R55" s="85"/>
      <c r="S55" s="49">
        <v>1</v>
      </c>
      <c r="T55" s="49">
        <v>1</v>
      </c>
      <c r="U55" s="50">
        <v>23.333333</v>
      </c>
      <c r="V55" s="50">
        <v>0.000765</v>
      </c>
      <c r="W55" s="50">
        <v>4.5E-05</v>
      </c>
      <c r="X55" s="50">
        <v>0.883056</v>
      </c>
      <c r="Y55" s="50">
        <v>0</v>
      </c>
      <c r="Z55" s="50">
        <v>0</v>
      </c>
      <c r="AA55" s="75">
        <v>55</v>
      </c>
      <c r="AB55" s="75"/>
      <c r="AC55" s="76"/>
      <c r="AD55" s="82" t="s">
        <v>786</v>
      </c>
      <c r="AE55" s="99" t="str">
        <f>HYPERLINK("http://en.wikipedia.org/wiki/User:Abdull")</f>
        <v>http://en.wikipedia.org/wiki/User:Abdull</v>
      </c>
      <c r="AF55" s="82" t="s">
        <v>806</v>
      </c>
      <c r="AG55" s="82"/>
      <c r="AH55" s="82"/>
      <c r="AI55" s="82">
        <v>0.4412364</v>
      </c>
      <c r="AJ55" s="82">
        <v>500</v>
      </c>
      <c r="AK55" s="82"/>
      <c r="AL55" s="82" t="str">
        <f>REPLACE(INDEX(GroupVertices[Group],MATCH(Vertices[[#This Row],[Vertex]],GroupVertices[Vertex],0)),1,1,"")</f>
        <v>9</v>
      </c>
      <c r="AM55" s="49">
        <v>0</v>
      </c>
      <c r="AN55" s="50">
        <v>0</v>
      </c>
      <c r="AO55" s="49">
        <v>1</v>
      </c>
      <c r="AP55" s="50">
        <v>33.333333333333336</v>
      </c>
      <c r="AQ55" s="49">
        <v>0</v>
      </c>
      <c r="AR55" s="50">
        <v>0</v>
      </c>
      <c r="AS55" s="49">
        <v>2</v>
      </c>
      <c r="AT55" s="50">
        <v>66.66666666666667</v>
      </c>
      <c r="AU55" s="49">
        <v>3</v>
      </c>
      <c r="AV55" s="111" t="s">
        <v>1175</v>
      </c>
      <c r="AW55" s="111" t="s">
        <v>1175</v>
      </c>
      <c r="AX55" s="111" t="s">
        <v>1418</v>
      </c>
      <c r="AY55" s="111" t="s">
        <v>1418</v>
      </c>
      <c r="AZ55" s="2"/>
      <c r="BA55" s="3"/>
      <c r="BB55" s="3"/>
      <c r="BC55" s="3"/>
      <c r="BD55" s="3"/>
    </row>
    <row r="56" spans="1:56" ht="15">
      <c r="A56" s="68" t="s">
        <v>367</v>
      </c>
      <c r="B56" s="69"/>
      <c r="C56" s="69"/>
      <c r="D56" s="70">
        <v>51.13682073662327</v>
      </c>
      <c r="E56" s="72"/>
      <c r="F56" s="69"/>
      <c r="G56" s="69"/>
      <c r="H56" s="73" t="s">
        <v>367</v>
      </c>
      <c r="I56" s="74"/>
      <c r="J56" s="74"/>
      <c r="K56" s="73" t="s">
        <v>367</v>
      </c>
      <c r="L56" s="77">
        <v>7.451801587825573</v>
      </c>
      <c r="M56" s="78">
        <v>9634.32421875</v>
      </c>
      <c r="N56" s="78">
        <v>3897.6708984375</v>
      </c>
      <c r="O56" s="79"/>
      <c r="P56" s="80"/>
      <c r="Q56" s="80"/>
      <c r="R56" s="85"/>
      <c r="S56" s="49">
        <v>1</v>
      </c>
      <c r="T56" s="49">
        <v>1</v>
      </c>
      <c r="U56" s="50">
        <v>24</v>
      </c>
      <c r="V56" s="50">
        <v>0.000764</v>
      </c>
      <c r="W56" s="50">
        <v>6E-05</v>
      </c>
      <c r="X56" s="50">
        <v>0.877994</v>
      </c>
      <c r="Y56" s="50">
        <v>0</v>
      </c>
      <c r="Z56" s="50">
        <v>0</v>
      </c>
      <c r="AA56" s="75">
        <v>56</v>
      </c>
      <c r="AB56" s="75"/>
      <c r="AC56" s="76"/>
      <c r="AD56" s="82" t="s">
        <v>786</v>
      </c>
      <c r="AE56" s="99" t="str">
        <f>HYPERLINK("http://en.wikipedia.org/wiki/User:Kencf0618")</f>
        <v>http://en.wikipedia.org/wiki/User:Kencf0618</v>
      </c>
      <c r="AF56" s="82" t="s">
        <v>806</v>
      </c>
      <c r="AG56" s="82"/>
      <c r="AH56" s="82"/>
      <c r="AI56" s="82">
        <v>0.5009142</v>
      </c>
      <c r="AJ56" s="82">
        <v>500</v>
      </c>
      <c r="AK56" s="82"/>
      <c r="AL56" s="82" t="str">
        <f>REPLACE(INDEX(GroupVertices[Group],MATCH(Vertices[[#This Row],[Vertex]],GroupVertices[Vertex],0)),1,1,"")</f>
        <v>9</v>
      </c>
      <c r="AM56" s="49">
        <v>0</v>
      </c>
      <c r="AN56" s="50">
        <v>0</v>
      </c>
      <c r="AO56" s="49">
        <v>1</v>
      </c>
      <c r="AP56" s="50">
        <v>20</v>
      </c>
      <c r="AQ56" s="49">
        <v>0</v>
      </c>
      <c r="AR56" s="50">
        <v>0</v>
      </c>
      <c r="AS56" s="49">
        <v>4</v>
      </c>
      <c r="AT56" s="50">
        <v>80</v>
      </c>
      <c r="AU56" s="49">
        <v>5</v>
      </c>
      <c r="AV56" s="111" t="s">
        <v>1450</v>
      </c>
      <c r="AW56" s="111" t="s">
        <v>1450</v>
      </c>
      <c r="AX56" s="111" t="s">
        <v>1587</v>
      </c>
      <c r="AY56" s="111" t="s">
        <v>1587</v>
      </c>
      <c r="AZ56" s="2"/>
      <c r="BA56" s="3"/>
      <c r="BB56" s="3"/>
      <c r="BC56" s="3"/>
      <c r="BD56" s="3"/>
    </row>
    <row r="57" spans="1:56" ht="15">
      <c r="A57" s="68" t="s">
        <v>368</v>
      </c>
      <c r="B57" s="69"/>
      <c r="C57" s="69"/>
      <c r="D57" s="70">
        <v>69.26279583079457</v>
      </c>
      <c r="E57" s="72"/>
      <c r="F57" s="69"/>
      <c r="G57" s="69"/>
      <c r="H57" s="73" t="s">
        <v>368</v>
      </c>
      <c r="I57" s="74"/>
      <c r="J57" s="74"/>
      <c r="K57" s="73" t="s">
        <v>368</v>
      </c>
      <c r="L57" s="77">
        <v>110.32219366109723</v>
      </c>
      <c r="M57" s="78">
        <v>8476.0859375</v>
      </c>
      <c r="N57" s="78">
        <v>3896.431640625</v>
      </c>
      <c r="O57" s="79"/>
      <c r="P57" s="80"/>
      <c r="Q57" s="80"/>
      <c r="R57" s="85"/>
      <c r="S57" s="49">
        <v>1</v>
      </c>
      <c r="T57" s="49">
        <v>1</v>
      </c>
      <c r="U57" s="50">
        <v>406.666667</v>
      </c>
      <c r="V57" s="50">
        <v>0.000895</v>
      </c>
      <c r="W57" s="50">
        <v>0.000421</v>
      </c>
      <c r="X57" s="50">
        <v>0.829871</v>
      </c>
      <c r="Y57" s="50">
        <v>0</v>
      </c>
      <c r="Z57" s="50">
        <v>0</v>
      </c>
      <c r="AA57" s="75">
        <v>57</v>
      </c>
      <c r="AB57" s="75"/>
      <c r="AC57" s="76"/>
      <c r="AD57" s="82" t="s">
        <v>786</v>
      </c>
      <c r="AE57" s="99" t="str">
        <f>HYPERLINK("http://en.wikipedia.org/wiki/User:69.79.116.140")</f>
        <v>http://en.wikipedia.org/wiki/User:69.79.116.140</v>
      </c>
      <c r="AF57" s="82" t="s">
        <v>806</v>
      </c>
      <c r="AG57" s="82"/>
      <c r="AH57" s="82"/>
      <c r="AI57" s="82">
        <v>0</v>
      </c>
      <c r="AJ57" s="82">
        <v>1</v>
      </c>
      <c r="AK57" s="82"/>
      <c r="AL57" s="82" t="str">
        <f>REPLACE(INDEX(GroupVertices[Group],MATCH(Vertices[[#This Row],[Vertex]],GroupVertices[Vertex],0)),1,1,"")</f>
        <v>9</v>
      </c>
      <c r="AM57" s="49">
        <v>0</v>
      </c>
      <c r="AN57" s="50">
        <v>0</v>
      </c>
      <c r="AO57" s="49">
        <v>0</v>
      </c>
      <c r="AP57" s="50">
        <v>0</v>
      </c>
      <c r="AQ57" s="49">
        <v>0</v>
      </c>
      <c r="AR57" s="50">
        <v>0</v>
      </c>
      <c r="AS57" s="49">
        <v>10</v>
      </c>
      <c r="AT57" s="50">
        <v>100</v>
      </c>
      <c r="AU57" s="49">
        <v>10</v>
      </c>
      <c r="AV57" s="111" t="s">
        <v>1731</v>
      </c>
      <c r="AW57" s="111" t="s">
        <v>1731</v>
      </c>
      <c r="AX57" s="111" t="s">
        <v>1743</v>
      </c>
      <c r="AY57" s="111" t="s">
        <v>1743</v>
      </c>
      <c r="AZ57" s="2"/>
      <c r="BA57" s="3"/>
      <c r="BB57" s="3"/>
      <c r="BC57" s="3"/>
      <c r="BD57" s="3"/>
    </row>
    <row r="58" spans="1:56" ht="15">
      <c r="A58" s="68" t="s">
        <v>369</v>
      </c>
      <c r="B58" s="69"/>
      <c r="C58" s="69"/>
      <c r="D58" s="70">
        <v>118.6355519736299</v>
      </c>
      <c r="E58" s="72"/>
      <c r="F58" s="69"/>
      <c r="G58" s="69"/>
      <c r="H58" s="73" t="s">
        <v>369</v>
      </c>
      <c r="I58" s="74"/>
      <c r="J58" s="74"/>
      <c r="K58" s="73" t="s">
        <v>369</v>
      </c>
      <c r="L58" s="77">
        <v>390.52752086496895</v>
      </c>
      <c r="M58" s="78">
        <v>9244.9951171875</v>
      </c>
      <c r="N58" s="78">
        <v>3816.2490234375</v>
      </c>
      <c r="O58" s="79"/>
      <c r="P58" s="80"/>
      <c r="Q58" s="80"/>
      <c r="R58" s="85"/>
      <c r="S58" s="49">
        <v>2</v>
      </c>
      <c r="T58" s="49">
        <v>2</v>
      </c>
      <c r="U58" s="50">
        <v>1449</v>
      </c>
      <c r="V58" s="50">
        <v>0.001085</v>
      </c>
      <c r="W58" s="50">
        <v>0.00322</v>
      </c>
      <c r="X58" s="50">
        <v>1.443407</v>
      </c>
      <c r="Y58" s="50">
        <v>0</v>
      </c>
      <c r="Z58" s="50">
        <v>0</v>
      </c>
      <c r="AA58" s="75">
        <v>58</v>
      </c>
      <c r="AB58" s="75"/>
      <c r="AC58" s="76"/>
      <c r="AD58" s="82" t="s">
        <v>786</v>
      </c>
      <c r="AE58" s="99" t="str">
        <f>HYPERLINK("http://en.wikipedia.org/wiki/User:CommonsNotificationBot")</f>
        <v>http://en.wikipedia.org/wiki/User:CommonsNotificationBot</v>
      </c>
      <c r="AF58" s="82" t="s">
        <v>806</v>
      </c>
      <c r="AG58" s="82"/>
      <c r="AH58" s="82"/>
      <c r="AI58" s="82">
        <v>0.1948529</v>
      </c>
      <c r="AJ58" s="82">
        <v>500</v>
      </c>
      <c r="AK58" s="82"/>
      <c r="AL58" s="82" t="str">
        <f>REPLACE(INDEX(GroupVertices[Group],MATCH(Vertices[[#This Row],[Vertex]],GroupVertices[Vertex],0)),1,1,"")</f>
        <v>9</v>
      </c>
      <c r="AM58" s="49">
        <v>0</v>
      </c>
      <c r="AN58" s="50">
        <v>0</v>
      </c>
      <c r="AO58" s="49">
        <v>0</v>
      </c>
      <c r="AP58" s="50">
        <v>0</v>
      </c>
      <c r="AQ58" s="49">
        <v>0</v>
      </c>
      <c r="AR58" s="50">
        <v>0</v>
      </c>
      <c r="AS58" s="49">
        <v>32</v>
      </c>
      <c r="AT58" s="50">
        <v>100</v>
      </c>
      <c r="AU58" s="49">
        <v>32</v>
      </c>
      <c r="AV58" s="111" t="s">
        <v>1451</v>
      </c>
      <c r="AW58" s="111" t="s">
        <v>1550</v>
      </c>
      <c r="AX58" s="111" t="s">
        <v>1588</v>
      </c>
      <c r="AY58" s="111" t="s">
        <v>1682</v>
      </c>
      <c r="AZ58" s="2"/>
      <c r="BA58" s="3"/>
      <c r="BB58" s="3"/>
      <c r="BC58" s="3"/>
      <c r="BD58" s="3"/>
    </row>
    <row r="59" spans="1:56" ht="15">
      <c r="A59" s="68" t="s">
        <v>370</v>
      </c>
      <c r="B59" s="69"/>
      <c r="C59" s="69"/>
      <c r="D59" s="70">
        <v>92.39393996990944</v>
      </c>
      <c r="E59" s="72"/>
      <c r="F59" s="69"/>
      <c r="G59" s="69"/>
      <c r="H59" s="73" t="s">
        <v>370</v>
      </c>
      <c r="I59" s="74"/>
      <c r="J59" s="74"/>
      <c r="K59" s="73" t="s">
        <v>370</v>
      </c>
      <c r="L59" s="77">
        <v>241.598434212662</v>
      </c>
      <c r="M59" s="78">
        <v>9643.203125</v>
      </c>
      <c r="N59" s="78">
        <v>4463.3388671875</v>
      </c>
      <c r="O59" s="79"/>
      <c r="P59" s="80"/>
      <c r="Q59" s="80"/>
      <c r="R59" s="85"/>
      <c r="S59" s="49">
        <v>1</v>
      </c>
      <c r="T59" s="49">
        <v>1</v>
      </c>
      <c r="U59" s="50">
        <v>895</v>
      </c>
      <c r="V59" s="50">
        <v>0.001361</v>
      </c>
      <c r="W59" s="50">
        <v>0.012125</v>
      </c>
      <c r="X59" s="50">
        <v>0.697762</v>
      </c>
      <c r="Y59" s="50">
        <v>0</v>
      </c>
      <c r="Z59" s="50">
        <v>0</v>
      </c>
      <c r="AA59" s="75">
        <v>59</v>
      </c>
      <c r="AB59" s="75"/>
      <c r="AC59" s="76"/>
      <c r="AD59" s="82" t="s">
        <v>786</v>
      </c>
      <c r="AE59" s="99" t="str">
        <f>HYPERLINK("http://en.wikipedia.org/wiki/User:119.154.70.165")</f>
        <v>http://en.wikipedia.org/wiki/User:119.154.70.165</v>
      </c>
      <c r="AF59" s="82" t="s">
        <v>806</v>
      </c>
      <c r="AG59" s="82"/>
      <c r="AH59" s="82"/>
      <c r="AI59" s="82">
        <v>0</v>
      </c>
      <c r="AJ59" s="82">
        <v>1</v>
      </c>
      <c r="AK59" s="82"/>
      <c r="AL59" s="82" t="str">
        <f>REPLACE(INDEX(GroupVertices[Group],MATCH(Vertices[[#This Row],[Vertex]],GroupVertices[Vertex],0)),1,1,"")</f>
        <v>9</v>
      </c>
      <c r="AM59" s="49">
        <v>0</v>
      </c>
      <c r="AN59" s="50">
        <v>0</v>
      </c>
      <c r="AO59" s="49">
        <v>0</v>
      </c>
      <c r="AP59" s="50">
        <v>0</v>
      </c>
      <c r="AQ59" s="49">
        <v>0</v>
      </c>
      <c r="AR59" s="50">
        <v>0</v>
      </c>
      <c r="AS59" s="49">
        <v>8</v>
      </c>
      <c r="AT59" s="50">
        <v>100</v>
      </c>
      <c r="AU59" s="49">
        <v>8</v>
      </c>
      <c r="AV59" s="111" t="s">
        <v>1452</v>
      </c>
      <c r="AW59" s="111" t="s">
        <v>1452</v>
      </c>
      <c r="AX59" s="111" t="s">
        <v>1589</v>
      </c>
      <c r="AY59" s="111" t="s">
        <v>1589</v>
      </c>
      <c r="AZ59" s="2"/>
      <c r="BA59" s="3"/>
      <c r="BB59" s="3"/>
      <c r="BC59" s="3"/>
      <c r="BD59" s="3"/>
    </row>
    <row r="60" spans="1:56" ht="15">
      <c r="A60" s="68" t="s">
        <v>371</v>
      </c>
      <c r="B60" s="69"/>
      <c r="C60" s="69"/>
      <c r="D60" s="70">
        <v>93.19918799168425</v>
      </c>
      <c r="E60" s="72"/>
      <c r="F60" s="69"/>
      <c r="G60" s="69"/>
      <c r="H60" s="73" t="s">
        <v>371</v>
      </c>
      <c r="I60" s="74"/>
      <c r="J60" s="74"/>
      <c r="K60" s="73" t="s">
        <v>371</v>
      </c>
      <c r="L60" s="77">
        <v>246.16846033737178</v>
      </c>
      <c r="M60" s="78">
        <v>8458.9560546875</v>
      </c>
      <c r="N60" s="78">
        <v>3199.67333984375</v>
      </c>
      <c r="O60" s="79"/>
      <c r="P60" s="80"/>
      <c r="Q60" s="80"/>
      <c r="R60" s="85"/>
      <c r="S60" s="49">
        <v>1</v>
      </c>
      <c r="T60" s="49">
        <v>1</v>
      </c>
      <c r="U60" s="50">
        <v>912</v>
      </c>
      <c r="V60" s="50">
        <v>0.001351</v>
      </c>
      <c r="W60" s="50">
        <v>0.011942</v>
      </c>
      <c r="X60" s="50">
        <v>0.708677</v>
      </c>
      <c r="Y60" s="50">
        <v>0</v>
      </c>
      <c r="Z60" s="50">
        <v>0</v>
      </c>
      <c r="AA60" s="75">
        <v>60</v>
      </c>
      <c r="AB60" s="75"/>
      <c r="AC60" s="76"/>
      <c r="AD60" s="82" t="s">
        <v>786</v>
      </c>
      <c r="AE60" s="99" t="str">
        <f>HYPERLINK("http://en.wikipedia.org/wiki/User:Ekowus")</f>
        <v>http://en.wikipedia.org/wiki/User:Ekowus</v>
      </c>
      <c r="AF60" s="82" t="s">
        <v>806</v>
      </c>
      <c r="AG60" s="82"/>
      <c r="AH60" s="82"/>
      <c r="AI60" s="82">
        <v>0.2333332</v>
      </c>
      <c r="AJ60" s="82">
        <v>12</v>
      </c>
      <c r="AK60" s="82"/>
      <c r="AL60" s="82" t="str">
        <f>REPLACE(INDEX(GroupVertices[Group],MATCH(Vertices[[#This Row],[Vertex]],GroupVertices[Vertex],0)),1,1,"")</f>
        <v>9</v>
      </c>
      <c r="AM60" s="49"/>
      <c r="AN60" s="50"/>
      <c r="AO60" s="49"/>
      <c r="AP60" s="50"/>
      <c r="AQ60" s="49"/>
      <c r="AR60" s="50"/>
      <c r="AS60" s="49"/>
      <c r="AT60" s="50"/>
      <c r="AU60" s="49"/>
      <c r="AV60" s="111" t="s">
        <v>1418</v>
      </c>
      <c r="AW60" s="111" t="s">
        <v>1418</v>
      </c>
      <c r="AX60" s="111" t="s">
        <v>1418</v>
      </c>
      <c r="AY60" s="111" t="s">
        <v>1418</v>
      </c>
      <c r="AZ60" s="2"/>
      <c r="BA60" s="3"/>
      <c r="BB60" s="3"/>
      <c r="BC60" s="3"/>
      <c r="BD60" s="3"/>
    </row>
    <row r="61" spans="1:56" ht="15">
      <c r="A61" s="68" t="s">
        <v>372</v>
      </c>
      <c r="B61" s="69"/>
      <c r="C61" s="69"/>
      <c r="D61" s="70">
        <v>74.66269432975511</v>
      </c>
      <c r="E61" s="72"/>
      <c r="F61" s="69"/>
      <c r="G61" s="69"/>
      <c r="H61" s="73" t="s">
        <v>372</v>
      </c>
      <c r="I61" s="74"/>
      <c r="J61" s="74"/>
      <c r="K61" s="73" t="s">
        <v>372</v>
      </c>
      <c r="L61" s="77">
        <v>140.9682512032687</v>
      </c>
      <c r="M61" s="78">
        <v>8003.43798828125</v>
      </c>
      <c r="N61" s="78">
        <v>5269.88134765625</v>
      </c>
      <c r="O61" s="79"/>
      <c r="P61" s="80"/>
      <c r="Q61" s="80"/>
      <c r="R61" s="85"/>
      <c r="S61" s="49">
        <v>2</v>
      </c>
      <c r="T61" s="49">
        <v>2</v>
      </c>
      <c r="U61" s="50">
        <v>520.666667</v>
      </c>
      <c r="V61" s="50">
        <v>0.001068</v>
      </c>
      <c r="W61" s="50">
        <v>0.001793</v>
      </c>
      <c r="X61" s="50">
        <v>1.121082</v>
      </c>
      <c r="Y61" s="50">
        <v>0</v>
      </c>
      <c r="Z61" s="50">
        <v>0</v>
      </c>
      <c r="AA61" s="75">
        <v>61</v>
      </c>
      <c r="AB61" s="75"/>
      <c r="AC61" s="76"/>
      <c r="AD61" s="82" t="s">
        <v>786</v>
      </c>
      <c r="AE61" s="82" t="s">
        <v>791</v>
      </c>
      <c r="AF61" s="82" t="s">
        <v>806</v>
      </c>
      <c r="AG61" s="82"/>
      <c r="AH61" s="82"/>
      <c r="AI61" s="82">
        <v>0.1897457</v>
      </c>
      <c r="AJ61" s="82">
        <v>500</v>
      </c>
      <c r="AK61" s="82"/>
      <c r="AL61" s="82" t="str">
        <f>REPLACE(INDEX(GroupVertices[Group],MATCH(Vertices[[#This Row],[Vertex]],GroupVertices[Vertex],0)),1,1,"")</f>
        <v>9</v>
      </c>
      <c r="AM61" s="49">
        <v>0</v>
      </c>
      <c r="AN61" s="50">
        <v>0</v>
      </c>
      <c r="AO61" s="49">
        <v>1</v>
      </c>
      <c r="AP61" s="50">
        <v>5.555555555555555</v>
      </c>
      <c r="AQ61" s="49">
        <v>0</v>
      </c>
      <c r="AR61" s="50">
        <v>0</v>
      </c>
      <c r="AS61" s="49">
        <v>17</v>
      </c>
      <c r="AT61" s="50">
        <v>94.44444444444444</v>
      </c>
      <c r="AU61" s="49">
        <v>18</v>
      </c>
      <c r="AV61" s="111" t="s">
        <v>1453</v>
      </c>
      <c r="AW61" s="111" t="s">
        <v>1453</v>
      </c>
      <c r="AX61" s="111" t="s">
        <v>1590</v>
      </c>
      <c r="AY61" s="111" t="s">
        <v>1590</v>
      </c>
      <c r="AZ61" s="2"/>
      <c r="BA61" s="3"/>
      <c r="BB61" s="3"/>
      <c r="BC61" s="3"/>
      <c r="BD61" s="3"/>
    </row>
    <row r="62" spans="1:56" ht="15">
      <c r="A62" s="68" t="s">
        <v>373</v>
      </c>
      <c r="B62" s="69"/>
      <c r="C62" s="69"/>
      <c r="D62" s="70">
        <v>56.4735625437828</v>
      </c>
      <c r="E62" s="72"/>
      <c r="F62" s="69"/>
      <c r="G62" s="69"/>
      <c r="H62" s="73" t="s">
        <v>373</v>
      </c>
      <c r="I62" s="74"/>
      <c r="J62" s="74"/>
      <c r="K62" s="73" t="s">
        <v>373</v>
      </c>
      <c r="L62" s="77">
        <v>37.73942579805953</v>
      </c>
      <c r="M62" s="78">
        <v>8052.4404296875</v>
      </c>
      <c r="N62" s="78">
        <v>4200.529296875</v>
      </c>
      <c r="O62" s="79"/>
      <c r="P62" s="80"/>
      <c r="Q62" s="80"/>
      <c r="R62" s="85"/>
      <c r="S62" s="49">
        <v>1</v>
      </c>
      <c r="T62" s="49">
        <v>1</v>
      </c>
      <c r="U62" s="50">
        <v>136.666667</v>
      </c>
      <c r="V62" s="50">
        <v>0.000887</v>
      </c>
      <c r="W62" s="50">
        <v>0.000241</v>
      </c>
      <c r="X62" s="50">
        <v>0.828834</v>
      </c>
      <c r="Y62" s="50">
        <v>0</v>
      </c>
      <c r="Z62" s="50">
        <v>0</v>
      </c>
      <c r="AA62" s="75">
        <v>62</v>
      </c>
      <c r="AB62" s="75"/>
      <c r="AC62" s="76"/>
      <c r="AD62" s="82" t="s">
        <v>786</v>
      </c>
      <c r="AE62" s="99" t="str">
        <f>HYPERLINK("http://en.wikipedia.org/wiki/User:Rachelcgen")</f>
        <v>http://en.wikipedia.org/wiki/User:Rachelcgen</v>
      </c>
      <c r="AF62" s="82" t="s">
        <v>806</v>
      </c>
      <c r="AG62" s="82"/>
      <c r="AH62" s="82"/>
      <c r="AI62" s="82">
        <v>0.5280708</v>
      </c>
      <c r="AJ62" s="82">
        <v>191</v>
      </c>
      <c r="AK62" s="82"/>
      <c r="AL62" s="82" t="str">
        <f>REPLACE(INDEX(GroupVertices[Group],MATCH(Vertices[[#This Row],[Vertex]],GroupVertices[Vertex],0)),1,1,"")</f>
        <v>9</v>
      </c>
      <c r="AM62" s="49">
        <v>0</v>
      </c>
      <c r="AN62" s="50">
        <v>0</v>
      </c>
      <c r="AO62" s="49">
        <v>0</v>
      </c>
      <c r="AP62" s="50">
        <v>0</v>
      </c>
      <c r="AQ62" s="49">
        <v>0</v>
      </c>
      <c r="AR62" s="50">
        <v>0</v>
      </c>
      <c r="AS62" s="49">
        <v>8</v>
      </c>
      <c r="AT62" s="50">
        <v>100</v>
      </c>
      <c r="AU62" s="49">
        <v>8</v>
      </c>
      <c r="AV62" s="111" t="s">
        <v>1454</v>
      </c>
      <c r="AW62" s="111" t="s">
        <v>1454</v>
      </c>
      <c r="AX62" s="111" t="s">
        <v>1591</v>
      </c>
      <c r="AY62" s="111" t="s">
        <v>1591</v>
      </c>
      <c r="AZ62" s="2"/>
      <c r="BA62" s="3"/>
      <c r="BB62" s="3"/>
      <c r="BC62" s="3"/>
      <c r="BD62" s="3"/>
    </row>
    <row r="63" spans="1:56" ht="15">
      <c r="A63" s="68" t="s">
        <v>374</v>
      </c>
      <c r="B63" s="69"/>
      <c r="C63" s="69"/>
      <c r="D63" s="70">
        <v>50.78945886066645</v>
      </c>
      <c r="E63" s="72"/>
      <c r="F63" s="69"/>
      <c r="G63" s="69"/>
      <c r="H63" s="73" t="s">
        <v>374</v>
      </c>
      <c r="I63" s="74"/>
      <c r="J63" s="74"/>
      <c r="K63" s="73" t="s">
        <v>374</v>
      </c>
      <c r="L63" s="77">
        <v>5.480417858931671</v>
      </c>
      <c r="M63" s="78">
        <v>8965.4384765625</v>
      </c>
      <c r="N63" s="78">
        <v>3164.426025390625</v>
      </c>
      <c r="O63" s="79"/>
      <c r="P63" s="80"/>
      <c r="Q63" s="80"/>
      <c r="R63" s="85"/>
      <c r="S63" s="49">
        <v>1</v>
      </c>
      <c r="T63" s="49">
        <v>1</v>
      </c>
      <c r="U63" s="50">
        <v>16.666667</v>
      </c>
      <c r="V63" s="50">
        <v>0.000761</v>
      </c>
      <c r="W63" s="50">
        <v>8.5E-05</v>
      </c>
      <c r="X63" s="50">
        <v>0.84987</v>
      </c>
      <c r="Y63" s="50">
        <v>0</v>
      </c>
      <c r="Z63" s="50">
        <v>0</v>
      </c>
      <c r="AA63" s="75">
        <v>63</v>
      </c>
      <c r="AB63" s="75"/>
      <c r="AC63" s="76"/>
      <c r="AD63" s="82" t="s">
        <v>786</v>
      </c>
      <c r="AE63" s="99" t="str">
        <f>HYPERLINK("http://en.wikipedia.org/wiki/User:Allethrin")</f>
        <v>http://en.wikipedia.org/wiki/User:Allethrin</v>
      </c>
      <c r="AF63" s="82" t="s">
        <v>806</v>
      </c>
      <c r="AG63" s="82"/>
      <c r="AH63" s="82"/>
      <c r="AI63" s="82">
        <v>0.26</v>
      </c>
      <c r="AJ63" s="82">
        <v>90</v>
      </c>
      <c r="AK63" s="82"/>
      <c r="AL63" s="82" t="str">
        <f>REPLACE(INDEX(GroupVertices[Group],MATCH(Vertices[[#This Row],[Vertex]],GroupVertices[Vertex],0)),1,1,"")</f>
        <v>9</v>
      </c>
      <c r="AM63" s="49">
        <v>0</v>
      </c>
      <c r="AN63" s="50">
        <v>0</v>
      </c>
      <c r="AO63" s="49">
        <v>0</v>
      </c>
      <c r="AP63" s="50">
        <v>0</v>
      </c>
      <c r="AQ63" s="49">
        <v>0</v>
      </c>
      <c r="AR63" s="50">
        <v>0</v>
      </c>
      <c r="AS63" s="49">
        <v>7</v>
      </c>
      <c r="AT63" s="50">
        <v>100</v>
      </c>
      <c r="AU63" s="49">
        <v>7</v>
      </c>
      <c r="AV63" s="111" t="s">
        <v>1455</v>
      </c>
      <c r="AW63" s="111" t="s">
        <v>1455</v>
      </c>
      <c r="AX63" s="111" t="s">
        <v>1592</v>
      </c>
      <c r="AY63" s="111" t="s">
        <v>1592</v>
      </c>
      <c r="AZ63" s="2"/>
      <c r="BA63" s="3"/>
      <c r="BB63" s="3"/>
      <c r="BC63" s="3"/>
      <c r="BD63" s="3"/>
    </row>
    <row r="64" spans="1:56" ht="15">
      <c r="A64" s="68" t="s">
        <v>375</v>
      </c>
      <c r="B64" s="69"/>
      <c r="C64" s="69"/>
      <c r="D64" s="70">
        <v>63.357643655323415</v>
      </c>
      <c r="E64" s="72"/>
      <c r="F64" s="69"/>
      <c r="G64" s="69"/>
      <c r="H64" s="73" t="s">
        <v>375</v>
      </c>
      <c r="I64" s="74"/>
      <c r="J64" s="74"/>
      <c r="K64" s="73" t="s">
        <v>375</v>
      </c>
      <c r="L64" s="77">
        <v>76.80866865695049</v>
      </c>
      <c r="M64" s="78">
        <v>9608.587890625</v>
      </c>
      <c r="N64" s="78">
        <v>4992.69677734375</v>
      </c>
      <c r="O64" s="79"/>
      <c r="P64" s="80"/>
      <c r="Q64" s="80"/>
      <c r="R64" s="85"/>
      <c r="S64" s="49">
        <v>1</v>
      </c>
      <c r="T64" s="49">
        <v>1</v>
      </c>
      <c r="U64" s="50">
        <v>282</v>
      </c>
      <c r="V64" s="50">
        <v>0.000894</v>
      </c>
      <c r="W64" s="50">
        <v>0.000424</v>
      </c>
      <c r="X64" s="50">
        <v>0.817918</v>
      </c>
      <c r="Y64" s="50">
        <v>0</v>
      </c>
      <c r="Z64" s="50">
        <v>0</v>
      </c>
      <c r="AA64" s="75">
        <v>64</v>
      </c>
      <c r="AB64" s="75"/>
      <c r="AC64" s="76"/>
      <c r="AD64" s="82" t="s">
        <v>786</v>
      </c>
      <c r="AE64" s="99" t="str">
        <f>HYPERLINK("http://en.wikipedia.org/wiki/User:Debresser")</f>
        <v>http://en.wikipedia.org/wiki/User:Debresser</v>
      </c>
      <c r="AF64" s="82" t="s">
        <v>806</v>
      </c>
      <c r="AG64" s="82"/>
      <c r="AH64" s="82"/>
      <c r="AI64" s="82">
        <v>0.4038326</v>
      </c>
      <c r="AJ64" s="82">
        <v>500</v>
      </c>
      <c r="AK64" s="82"/>
      <c r="AL64" s="82" t="str">
        <f>REPLACE(INDEX(GroupVertices[Group],MATCH(Vertices[[#This Row],[Vertex]],GroupVertices[Vertex],0)),1,1,"")</f>
        <v>9</v>
      </c>
      <c r="AM64" s="49">
        <v>0</v>
      </c>
      <c r="AN64" s="50">
        <v>0</v>
      </c>
      <c r="AO64" s="49">
        <v>0</v>
      </c>
      <c r="AP64" s="50">
        <v>0</v>
      </c>
      <c r="AQ64" s="49">
        <v>0</v>
      </c>
      <c r="AR64" s="50">
        <v>0</v>
      </c>
      <c r="AS64" s="49">
        <v>8</v>
      </c>
      <c r="AT64" s="50">
        <v>100</v>
      </c>
      <c r="AU64" s="49">
        <v>8</v>
      </c>
      <c r="AV64" s="111" t="s">
        <v>1456</v>
      </c>
      <c r="AW64" s="111" t="s">
        <v>1456</v>
      </c>
      <c r="AX64" s="111" t="s">
        <v>1593</v>
      </c>
      <c r="AY64" s="111" t="s">
        <v>1593</v>
      </c>
      <c r="AZ64" s="2"/>
      <c r="BA64" s="3"/>
      <c r="BB64" s="3"/>
      <c r="BC64" s="3"/>
      <c r="BD64" s="3"/>
    </row>
    <row r="65" spans="1:56" ht="15">
      <c r="A65" s="68" t="s">
        <v>376</v>
      </c>
      <c r="B65" s="69"/>
      <c r="C65" s="69"/>
      <c r="D65" s="70">
        <v>92.39393996990944</v>
      </c>
      <c r="E65" s="72"/>
      <c r="F65" s="69"/>
      <c r="G65" s="69"/>
      <c r="H65" s="73" t="s">
        <v>376</v>
      </c>
      <c r="I65" s="74"/>
      <c r="J65" s="74"/>
      <c r="K65" s="73" t="s">
        <v>376</v>
      </c>
      <c r="L65" s="77">
        <v>241.598434212662</v>
      </c>
      <c r="M65" s="78">
        <v>8660.892578125</v>
      </c>
      <c r="N65" s="78">
        <v>6083.208984375</v>
      </c>
      <c r="O65" s="79"/>
      <c r="P65" s="80"/>
      <c r="Q65" s="80"/>
      <c r="R65" s="85"/>
      <c r="S65" s="49">
        <v>1</v>
      </c>
      <c r="T65" s="49">
        <v>1</v>
      </c>
      <c r="U65" s="50">
        <v>895</v>
      </c>
      <c r="V65" s="50">
        <v>0.001361</v>
      </c>
      <c r="W65" s="50">
        <v>0.012125</v>
      </c>
      <c r="X65" s="50">
        <v>0.697762</v>
      </c>
      <c r="Y65" s="50">
        <v>0</v>
      </c>
      <c r="Z65" s="50">
        <v>0</v>
      </c>
      <c r="AA65" s="75">
        <v>65</v>
      </c>
      <c r="AB65" s="75"/>
      <c r="AC65" s="76"/>
      <c r="AD65" s="82" t="s">
        <v>786</v>
      </c>
      <c r="AE65" s="99" t="str">
        <f>HYPERLINK("http://en.wikipedia.org/wiki/User:Groupuscule")</f>
        <v>http://en.wikipedia.org/wiki/User:Groupuscule</v>
      </c>
      <c r="AF65" s="82" t="s">
        <v>806</v>
      </c>
      <c r="AG65" s="82"/>
      <c r="AH65" s="82"/>
      <c r="AI65" s="82">
        <v>0.3544571</v>
      </c>
      <c r="AJ65" s="82">
        <v>500</v>
      </c>
      <c r="AK65" s="82"/>
      <c r="AL65" s="82" t="str">
        <f>REPLACE(INDEX(GroupVertices[Group],MATCH(Vertices[[#This Row],[Vertex]],GroupVertices[Vertex],0)),1,1,"")</f>
        <v>9</v>
      </c>
      <c r="AM65" s="49">
        <v>0</v>
      </c>
      <c r="AN65" s="50">
        <v>0</v>
      </c>
      <c r="AO65" s="49">
        <v>1</v>
      </c>
      <c r="AP65" s="50">
        <v>12.5</v>
      </c>
      <c r="AQ65" s="49">
        <v>0</v>
      </c>
      <c r="AR65" s="50">
        <v>0</v>
      </c>
      <c r="AS65" s="49">
        <v>7</v>
      </c>
      <c r="AT65" s="50">
        <v>87.5</v>
      </c>
      <c r="AU65" s="49">
        <v>8</v>
      </c>
      <c r="AV65" s="111" t="s">
        <v>1457</v>
      </c>
      <c r="AW65" s="111" t="s">
        <v>1457</v>
      </c>
      <c r="AX65" s="111" t="s">
        <v>1594</v>
      </c>
      <c r="AY65" s="111" t="s">
        <v>1594</v>
      </c>
      <c r="AZ65" s="2"/>
      <c r="BA65" s="3"/>
      <c r="BB65" s="3"/>
      <c r="BC65" s="3"/>
      <c r="BD65" s="3"/>
    </row>
    <row r="66" spans="1:56" ht="15">
      <c r="A66" s="68" t="s">
        <v>377</v>
      </c>
      <c r="B66" s="69"/>
      <c r="C66" s="69"/>
      <c r="D66" s="70">
        <v>60.26239080998664</v>
      </c>
      <c r="E66" s="72"/>
      <c r="F66" s="69"/>
      <c r="G66" s="69"/>
      <c r="H66" s="73" t="s">
        <v>377</v>
      </c>
      <c r="I66" s="74"/>
      <c r="J66" s="74"/>
      <c r="K66" s="73" t="s">
        <v>377</v>
      </c>
      <c r="L66" s="77">
        <v>59.24217239335946</v>
      </c>
      <c r="M66" s="78">
        <v>510.3996887207031</v>
      </c>
      <c r="N66" s="78">
        <v>4974.2060546875</v>
      </c>
      <c r="O66" s="79"/>
      <c r="P66" s="80"/>
      <c r="Q66" s="80"/>
      <c r="R66" s="85"/>
      <c r="S66" s="49">
        <v>3</v>
      </c>
      <c r="T66" s="49">
        <v>3</v>
      </c>
      <c r="U66" s="50">
        <v>216.654545</v>
      </c>
      <c r="V66" s="50">
        <v>0.001368</v>
      </c>
      <c r="W66" s="50">
        <v>0.016994</v>
      </c>
      <c r="X66" s="50">
        <v>1.178347</v>
      </c>
      <c r="Y66" s="50">
        <v>0.16666666666666666</v>
      </c>
      <c r="Z66" s="50">
        <v>0.3333333333333333</v>
      </c>
      <c r="AA66" s="75">
        <v>66</v>
      </c>
      <c r="AB66" s="75"/>
      <c r="AC66" s="76"/>
      <c r="AD66" s="82" t="s">
        <v>786</v>
      </c>
      <c r="AE66" s="82" t="s">
        <v>792</v>
      </c>
      <c r="AF66" s="82" t="s">
        <v>806</v>
      </c>
      <c r="AG66" s="82"/>
      <c r="AH66" s="82"/>
      <c r="AI66" s="82">
        <v>0.2719659</v>
      </c>
      <c r="AJ66" s="82">
        <v>500</v>
      </c>
      <c r="AK66" s="82"/>
      <c r="AL66" s="82" t="str">
        <f>REPLACE(INDEX(GroupVertices[Group],MATCH(Vertices[[#This Row],[Vertex]],GroupVertices[Vertex],0)),1,1,"")</f>
        <v>1</v>
      </c>
      <c r="AM66" s="49">
        <v>0</v>
      </c>
      <c r="AN66" s="50">
        <v>0</v>
      </c>
      <c r="AO66" s="49">
        <v>2</v>
      </c>
      <c r="AP66" s="50">
        <v>10.526315789473685</v>
      </c>
      <c r="AQ66" s="49">
        <v>0</v>
      </c>
      <c r="AR66" s="50">
        <v>0</v>
      </c>
      <c r="AS66" s="49">
        <v>17</v>
      </c>
      <c r="AT66" s="50">
        <v>89.47368421052632</v>
      </c>
      <c r="AU66" s="49">
        <v>19</v>
      </c>
      <c r="AV66" s="111" t="s">
        <v>1458</v>
      </c>
      <c r="AW66" s="111" t="s">
        <v>1551</v>
      </c>
      <c r="AX66" s="111" t="s">
        <v>1595</v>
      </c>
      <c r="AY66" s="111" t="s">
        <v>1683</v>
      </c>
      <c r="AZ66" s="2"/>
      <c r="BA66" s="3"/>
      <c r="BB66" s="3"/>
      <c r="BC66" s="3"/>
      <c r="BD66" s="3"/>
    </row>
    <row r="67" spans="1:56" ht="15">
      <c r="A67" s="68" t="s">
        <v>378</v>
      </c>
      <c r="B67" s="69"/>
      <c r="C67" s="69"/>
      <c r="D67" s="70">
        <v>200</v>
      </c>
      <c r="E67" s="72"/>
      <c r="F67" s="69"/>
      <c r="G67" s="69"/>
      <c r="H67" s="73" t="s">
        <v>378</v>
      </c>
      <c r="I67" s="74"/>
      <c r="J67" s="74"/>
      <c r="K67" s="73" t="s">
        <v>378</v>
      </c>
      <c r="L67" s="77">
        <v>1070.0133657218535</v>
      </c>
      <c r="M67" s="78">
        <v>3943.532470703125</v>
      </c>
      <c r="N67" s="78">
        <v>7289.103515625</v>
      </c>
      <c r="O67" s="79"/>
      <c r="P67" s="80"/>
      <c r="Q67" s="80"/>
      <c r="R67" s="85"/>
      <c r="S67" s="49">
        <v>6</v>
      </c>
      <c r="T67" s="49">
        <v>6</v>
      </c>
      <c r="U67" s="50">
        <v>3976.61342</v>
      </c>
      <c r="V67" s="50">
        <v>0.001412</v>
      </c>
      <c r="W67" s="50">
        <v>0.020431</v>
      </c>
      <c r="X67" s="50">
        <v>3.145067</v>
      </c>
      <c r="Y67" s="50">
        <v>0.02727272727272727</v>
      </c>
      <c r="Z67" s="50">
        <v>0.09090909090909091</v>
      </c>
      <c r="AA67" s="75">
        <v>67</v>
      </c>
      <c r="AB67" s="75"/>
      <c r="AC67" s="76"/>
      <c r="AD67" s="82" t="s">
        <v>786</v>
      </c>
      <c r="AE67" s="99" t="str">
        <f>HYPERLINK("http://en.wikipedia.org/wiki/User:Bonadea")</f>
        <v>http://en.wikipedia.org/wiki/User:Bonadea</v>
      </c>
      <c r="AF67" s="82" t="s">
        <v>806</v>
      </c>
      <c r="AG67" s="82"/>
      <c r="AH67" s="82"/>
      <c r="AI67" s="82">
        <v>0.3461096</v>
      </c>
      <c r="AJ67" s="82">
        <v>500</v>
      </c>
      <c r="AK67" s="82"/>
      <c r="AL67" s="82" t="str">
        <f>REPLACE(INDEX(GroupVertices[Group],MATCH(Vertices[[#This Row],[Vertex]],GroupVertices[Vertex],0)),1,1,"")</f>
        <v>4</v>
      </c>
      <c r="AM67" s="49">
        <v>2</v>
      </c>
      <c r="AN67" s="50">
        <v>1.4492753623188406</v>
      </c>
      <c r="AO67" s="49">
        <v>1</v>
      </c>
      <c r="AP67" s="50">
        <v>0.7246376811594203</v>
      </c>
      <c r="AQ67" s="49">
        <v>0</v>
      </c>
      <c r="AR67" s="50">
        <v>0</v>
      </c>
      <c r="AS67" s="49">
        <v>135</v>
      </c>
      <c r="AT67" s="50">
        <v>97.82608695652173</v>
      </c>
      <c r="AU67" s="49">
        <v>138</v>
      </c>
      <c r="AV67" s="111" t="s">
        <v>1732</v>
      </c>
      <c r="AW67" s="111" t="s">
        <v>1552</v>
      </c>
      <c r="AX67" s="111" t="s">
        <v>1744</v>
      </c>
      <c r="AY67" s="111" t="s">
        <v>1684</v>
      </c>
      <c r="AZ67" s="2"/>
      <c r="BA67" s="3"/>
      <c r="BB67" s="3"/>
      <c r="BC67" s="3"/>
      <c r="BD67" s="3"/>
    </row>
    <row r="68" spans="1:56" ht="15">
      <c r="A68" s="68" t="s">
        <v>379</v>
      </c>
      <c r="B68" s="69"/>
      <c r="C68" s="69"/>
      <c r="D68" s="70">
        <v>50.04736753069264</v>
      </c>
      <c r="E68" s="72"/>
      <c r="F68" s="69"/>
      <c r="G68" s="69"/>
      <c r="H68" s="73" t="s">
        <v>379</v>
      </c>
      <c r="I68" s="74"/>
      <c r="J68" s="74"/>
      <c r="K68" s="73" t="s">
        <v>379</v>
      </c>
      <c r="L68" s="77">
        <v>1.268825066159399</v>
      </c>
      <c r="M68" s="78">
        <v>754.1453857421875</v>
      </c>
      <c r="N68" s="78">
        <v>7393.1953125</v>
      </c>
      <c r="O68" s="79"/>
      <c r="P68" s="80"/>
      <c r="Q68" s="80"/>
      <c r="R68" s="85"/>
      <c r="S68" s="49">
        <v>1</v>
      </c>
      <c r="T68" s="49">
        <v>1</v>
      </c>
      <c r="U68" s="50">
        <v>1</v>
      </c>
      <c r="V68" s="50">
        <v>0.001074</v>
      </c>
      <c r="W68" s="50">
        <v>0.003745</v>
      </c>
      <c r="X68" s="50">
        <v>0.69149</v>
      </c>
      <c r="Y68" s="50">
        <v>0</v>
      </c>
      <c r="Z68" s="50">
        <v>0</v>
      </c>
      <c r="AA68" s="75">
        <v>68</v>
      </c>
      <c r="AB68" s="75"/>
      <c r="AC68" s="76"/>
      <c r="AD68" s="82" t="s">
        <v>786</v>
      </c>
      <c r="AE68" s="82" t="s">
        <v>793</v>
      </c>
      <c r="AF68" s="82" t="s">
        <v>806</v>
      </c>
      <c r="AG68" s="82"/>
      <c r="AH68" s="82"/>
      <c r="AI68" s="82">
        <v>0.2285714</v>
      </c>
      <c r="AJ68" s="82">
        <v>7</v>
      </c>
      <c r="AK68" s="82"/>
      <c r="AL68" s="82" t="str">
        <f>REPLACE(INDEX(GroupVertices[Group],MATCH(Vertices[[#This Row],[Vertex]],GroupVertices[Vertex],0)),1,1,"")</f>
        <v>1</v>
      </c>
      <c r="AM68" s="49">
        <v>0</v>
      </c>
      <c r="AN68" s="50">
        <v>0</v>
      </c>
      <c r="AO68" s="49">
        <v>2</v>
      </c>
      <c r="AP68" s="50">
        <v>18.181818181818183</v>
      </c>
      <c r="AQ68" s="49">
        <v>0</v>
      </c>
      <c r="AR68" s="50">
        <v>0</v>
      </c>
      <c r="AS68" s="49">
        <v>9</v>
      </c>
      <c r="AT68" s="50">
        <v>81.81818181818181</v>
      </c>
      <c r="AU68" s="49">
        <v>11</v>
      </c>
      <c r="AV68" s="111" t="s">
        <v>1459</v>
      </c>
      <c r="AW68" s="111" t="s">
        <v>1459</v>
      </c>
      <c r="AX68" s="111" t="s">
        <v>1596</v>
      </c>
      <c r="AY68" s="111" t="s">
        <v>1596</v>
      </c>
      <c r="AZ68" s="2"/>
      <c r="BA68" s="3"/>
      <c r="BB68" s="3"/>
      <c r="BC68" s="3"/>
      <c r="BD68" s="3"/>
    </row>
    <row r="69" spans="1:56" ht="15">
      <c r="A69" s="68" t="s">
        <v>380</v>
      </c>
      <c r="B69" s="69"/>
      <c r="C69" s="69"/>
      <c r="D69" s="70">
        <v>58.77935652845313</v>
      </c>
      <c r="E69" s="72"/>
      <c r="F69" s="69"/>
      <c r="G69" s="69"/>
      <c r="H69" s="73" t="s">
        <v>380</v>
      </c>
      <c r="I69" s="74"/>
      <c r="J69" s="74"/>
      <c r="K69" s="73" t="s">
        <v>380</v>
      </c>
      <c r="L69" s="77">
        <v>50.82550420271888</v>
      </c>
      <c r="M69" s="78">
        <v>1838.8677978515625</v>
      </c>
      <c r="N69" s="78">
        <v>9703.6962890625</v>
      </c>
      <c r="O69" s="79"/>
      <c r="P69" s="80"/>
      <c r="Q69" s="80"/>
      <c r="R69" s="85"/>
      <c r="S69" s="49">
        <v>1</v>
      </c>
      <c r="T69" s="49">
        <v>1</v>
      </c>
      <c r="U69" s="50">
        <v>185.345455</v>
      </c>
      <c r="V69" s="50">
        <v>0.001344</v>
      </c>
      <c r="W69" s="50">
        <v>0.012192</v>
      </c>
      <c r="X69" s="50">
        <v>0.684921</v>
      </c>
      <c r="Y69" s="50">
        <v>0</v>
      </c>
      <c r="Z69" s="50">
        <v>0</v>
      </c>
      <c r="AA69" s="75">
        <v>69</v>
      </c>
      <c r="AB69" s="75"/>
      <c r="AC69" s="76"/>
      <c r="AD69" s="82" t="s">
        <v>786</v>
      </c>
      <c r="AE69" s="99" t="str">
        <f>HYPERLINK("http://en.wikipedia.org/wiki/User:Davefilms")</f>
        <v>http://en.wikipedia.org/wiki/User:Davefilms</v>
      </c>
      <c r="AF69" s="82" t="s">
        <v>806</v>
      </c>
      <c r="AG69" s="82"/>
      <c r="AH69" s="82"/>
      <c r="AI69" s="82">
        <v>0.3265307</v>
      </c>
      <c r="AJ69" s="82">
        <v>28</v>
      </c>
      <c r="AK69" s="82"/>
      <c r="AL69" s="82" t="str">
        <f>REPLACE(INDEX(GroupVertices[Group],MATCH(Vertices[[#This Row],[Vertex]],GroupVertices[Vertex],0)),1,1,"")</f>
        <v>1</v>
      </c>
      <c r="AM69" s="49">
        <v>0</v>
      </c>
      <c r="AN69" s="50">
        <v>0</v>
      </c>
      <c r="AO69" s="49">
        <v>2</v>
      </c>
      <c r="AP69" s="50">
        <v>22.22222222222222</v>
      </c>
      <c r="AQ69" s="49">
        <v>0</v>
      </c>
      <c r="AR69" s="50">
        <v>0</v>
      </c>
      <c r="AS69" s="49">
        <v>7</v>
      </c>
      <c r="AT69" s="50">
        <v>77.77777777777777</v>
      </c>
      <c r="AU69" s="49">
        <v>9</v>
      </c>
      <c r="AV69" s="111" t="s">
        <v>1459</v>
      </c>
      <c r="AW69" s="111" t="s">
        <v>1459</v>
      </c>
      <c r="AX69" s="111" t="s">
        <v>1596</v>
      </c>
      <c r="AY69" s="111" t="s">
        <v>1596</v>
      </c>
      <c r="AZ69" s="2"/>
      <c r="BA69" s="3"/>
      <c r="BB69" s="3"/>
      <c r="BC69" s="3"/>
      <c r="BD69" s="3"/>
    </row>
    <row r="70" spans="1:56" ht="15">
      <c r="A70" s="68" t="s">
        <v>381</v>
      </c>
      <c r="B70" s="69"/>
      <c r="C70" s="69"/>
      <c r="D70" s="70">
        <v>50</v>
      </c>
      <c r="E70" s="72"/>
      <c r="F70" s="69"/>
      <c r="G70" s="69"/>
      <c r="H70" s="73" t="s">
        <v>381</v>
      </c>
      <c r="I70" s="74"/>
      <c r="J70" s="74"/>
      <c r="K70" s="73" t="s">
        <v>381</v>
      </c>
      <c r="L70" s="77">
        <v>1</v>
      </c>
      <c r="M70" s="78">
        <v>2568.74462890625</v>
      </c>
      <c r="N70" s="78">
        <v>5865.89892578125</v>
      </c>
      <c r="O70" s="79"/>
      <c r="P70" s="80"/>
      <c r="Q70" s="80"/>
      <c r="R70" s="85"/>
      <c r="S70" s="49">
        <v>2</v>
      </c>
      <c r="T70" s="49">
        <v>2</v>
      </c>
      <c r="U70" s="50">
        <v>0</v>
      </c>
      <c r="V70" s="50">
        <v>0.00134</v>
      </c>
      <c r="W70" s="50">
        <v>0.013435</v>
      </c>
      <c r="X70" s="50">
        <v>0.680065</v>
      </c>
      <c r="Y70" s="50">
        <v>0</v>
      </c>
      <c r="Z70" s="50">
        <v>1</v>
      </c>
      <c r="AA70" s="75">
        <v>70</v>
      </c>
      <c r="AB70" s="75"/>
      <c r="AC70" s="76"/>
      <c r="AD70" s="82" t="s">
        <v>786</v>
      </c>
      <c r="AE70" s="99" t="str">
        <f>HYPERLINK("http://en.wikipedia.org/wiki/User:ErickS-NJITWILL")</f>
        <v>http://en.wikipedia.org/wiki/User:ErickS-NJITWILL</v>
      </c>
      <c r="AF70" s="82" t="s">
        <v>806</v>
      </c>
      <c r="AG70" s="82"/>
      <c r="AH70" s="82"/>
      <c r="AI70" s="82">
        <v>0.6092308</v>
      </c>
      <c r="AJ70" s="82">
        <v>65</v>
      </c>
      <c r="AK70" s="82"/>
      <c r="AL70" s="82" t="str">
        <f>REPLACE(INDEX(GroupVertices[Group],MATCH(Vertices[[#This Row],[Vertex]],GroupVertices[Vertex],0)),1,1,"")</f>
        <v>1</v>
      </c>
      <c r="AM70" s="49">
        <v>0</v>
      </c>
      <c r="AN70" s="50">
        <v>0</v>
      </c>
      <c r="AO70" s="49">
        <v>0</v>
      </c>
      <c r="AP70" s="50">
        <v>0</v>
      </c>
      <c r="AQ70" s="49">
        <v>0</v>
      </c>
      <c r="AR70" s="50">
        <v>0</v>
      </c>
      <c r="AS70" s="49">
        <v>11</v>
      </c>
      <c r="AT70" s="50">
        <v>100</v>
      </c>
      <c r="AU70" s="49">
        <v>11</v>
      </c>
      <c r="AV70" s="111" t="s">
        <v>1460</v>
      </c>
      <c r="AW70" s="111" t="s">
        <v>1460</v>
      </c>
      <c r="AX70" s="111" t="s">
        <v>1597</v>
      </c>
      <c r="AY70" s="111" t="s">
        <v>1597</v>
      </c>
      <c r="AZ70" s="2"/>
      <c r="BA70" s="3"/>
      <c r="BB70" s="3"/>
      <c r="BC70" s="3"/>
      <c r="BD70" s="3"/>
    </row>
    <row r="71" spans="1:56" ht="15">
      <c r="A71" s="68" t="s">
        <v>382</v>
      </c>
      <c r="B71" s="69"/>
      <c r="C71" s="69"/>
      <c r="D71" s="70">
        <v>86.23616097986672</v>
      </c>
      <c r="E71" s="72"/>
      <c r="F71" s="69"/>
      <c r="G71" s="69"/>
      <c r="H71" s="73" t="s">
        <v>382</v>
      </c>
      <c r="I71" s="74"/>
      <c r="J71" s="74"/>
      <c r="K71" s="73" t="s">
        <v>382</v>
      </c>
      <c r="L71" s="77">
        <v>206.65117561194015</v>
      </c>
      <c r="M71" s="78">
        <v>3776.44189453125</v>
      </c>
      <c r="N71" s="78">
        <v>9095.1044921875</v>
      </c>
      <c r="O71" s="79"/>
      <c r="P71" s="80"/>
      <c r="Q71" s="80"/>
      <c r="R71" s="85"/>
      <c r="S71" s="49">
        <v>1</v>
      </c>
      <c r="T71" s="49">
        <v>1</v>
      </c>
      <c r="U71" s="50">
        <v>765</v>
      </c>
      <c r="V71" s="50">
        <v>0.00135</v>
      </c>
      <c r="W71" s="50">
        <v>0.011942</v>
      </c>
      <c r="X71" s="50">
        <v>0.703768</v>
      </c>
      <c r="Y71" s="50">
        <v>0</v>
      </c>
      <c r="Z71" s="50">
        <v>0</v>
      </c>
      <c r="AA71" s="75">
        <v>71</v>
      </c>
      <c r="AB71" s="75"/>
      <c r="AC71" s="76"/>
      <c r="AD71" s="82" t="s">
        <v>786</v>
      </c>
      <c r="AE71" s="82" t="s">
        <v>794</v>
      </c>
      <c r="AF71" s="82" t="s">
        <v>806</v>
      </c>
      <c r="AG71" s="82"/>
      <c r="AH71" s="82"/>
      <c r="AI71" s="82">
        <v>0.4671053</v>
      </c>
      <c r="AJ71" s="82">
        <v>19</v>
      </c>
      <c r="AK71" s="82"/>
      <c r="AL71" s="82" t="str">
        <f>REPLACE(INDEX(GroupVertices[Group],MATCH(Vertices[[#This Row],[Vertex]],GroupVertices[Vertex],0)),1,1,"")</f>
        <v>4</v>
      </c>
      <c r="AM71" s="49"/>
      <c r="AN71" s="50"/>
      <c r="AO71" s="49"/>
      <c r="AP71" s="50"/>
      <c r="AQ71" s="49"/>
      <c r="AR71" s="50"/>
      <c r="AS71" s="49"/>
      <c r="AT71" s="50"/>
      <c r="AU71" s="49"/>
      <c r="AV71" s="111" t="s">
        <v>1418</v>
      </c>
      <c r="AW71" s="111" t="s">
        <v>1418</v>
      </c>
      <c r="AX71" s="111" t="s">
        <v>1418</v>
      </c>
      <c r="AY71" s="111" t="s">
        <v>1418</v>
      </c>
      <c r="AZ71" s="2"/>
      <c r="BA71" s="3"/>
      <c r="BB71" s="3"/>
      <c r="BC71" s="3"/>
      <c r="BD71" s="3"/>
    </row>
    <row r="72" spans="1:56" ht="15">
      <c r="A72" s="68" t="s">
        <v>383</v>
      </c>
      <c r="B72" s="69"/>
      <c r="C72" s="69"/>
      <c r="D72" s="70">
        <v>67.57335388696805</v>
      </c>
      <c r="E72" s="72"/>
      <c r="F72" s="69"/>
      <c r="G72" s="69"/>
      <c r="H72" s="73" t="s">
        <v>383</v>
      </c>
      <c r="I72" s="74"/>
      <c r="J72" s="74"/>
      <c r="K72" s="73" t="s">
        <v>383</v>
      </c>
      <c r="L72" s="77">
        <v>100.73409954513698</v>
      </c>
      <c r="M72" s="78">
        <v>5037.51708984375</v>
      </c>
      <c r="N72" s="78">
        <v>9695.0869140625</v>
      </c>
      <c r="O72" s="79"/>
      <c r="P72" s="80"/>
      <c r="Q72" s="80"/>
      <c r="R72" s="85"/>
      <c r="S72" s="49">
        <v>2</v>
      </c>
      <c r="T72" s="49">
        <v>2</v>
      </c>
      <c r="U72" s="50">
        <v>371</v>
      </c>
      <c r="V72" s="50">
        <v>0.001066</v>
      </c>
      <c r="W72" s="50">
        <v>0.001799</v>
      </c>
      <c r="X72" s="50">
        <v>1.103754</v>
      </c>
      <c r="Y72" s="50">
        <v>0</v>
      </c>
      <c r="Z72" s="50">
        <v>0</v>
      </c>
      <c r="AA72" s="75">
        <v>72</v>
      </c>
      <c r="AB72" s="75"/>
      <c r="AC72" s="76"/>
      <c r="AD72" s="82" t="s">
        <v>786</v>
      </c>
      <c r="AE72" s="99" t="str">
        <f>HYPERLINK("http://en.wikipedia.org/wiki/User:Marsha49")</f>
        <v>http://en.wikipedia.org/wiki/User:Marsha49</v>
      </c>
      <c r="AF72" s="82" t="s">
        <v>806</v>
      </c>
      <c r="AG72" s="82"/>
      <c r="AH72" s="82"/>
      <c r="AI72" s="82">
        <v>0.1666666</v>
      </c>
      <c r="AJ72" s="82">
        <v>3</v>
      </c>
      <c r="AK72" s="82"/>
      <c r="AL72" s="82" t="str">
        <f>REPLACE(INDEX(GroupVertices[Group],MATCH(Vertices[[#This Row],[Vertex]],GroupVertices[Vertex],0)),1,1,"")</f>
        <v>4</v>
      </c>
      <c r="AM72" s="49">
        <v>0</v>
      </c>
      <c r="AN72" s="50">
        <v>0</v>
      </c>
      <c r="AO72" s="49">
        <v>0</v>
      </c>
      <c r="AP72" s="50">
        <v>0</v>
      </c>
      <c r="AQ72" s="49">
        <v>0</v>
      </c>
      <c r="AR72" s="50">
        <v>0</v>
      </c>
      <c r="AS72" s="49">
        <v>3</v>
      </c>
      <c r="AT72" s="50">
        <v>100</v>
      </c>
      <c r="AU72" s="49">
        <v>3</v>
      </c>
      <c r="AV72" s="111" t="s">
        <v>1461</v>
      </c>
      <c r="AW72" s="111" t="s">
        <v>1461</v>
      </c>
      <c r="AX72" s="111" t="s">
        <v>1418</v>
      </c>
      <c r="AY72" s="111" t="s">
        <v>1418</v>
      </c>
      <c r="AZ72" s="2"/>
      <c r="BA72" s="3"/>
      <c r="BB72" s="3"/>
      <c r="BC72" s="3"/>
      <c r="BD72" s="3"/>
    </row>
    <row r="73" spans="1:56" ht="15">
      <c r="A73" s="68" t="s">
        <v>384</v>
      </c>
      <c r="B73" s="69"/>
      <c r="C73" s="69"/>
      <c r="D73" s="70">
        <v>50.284205184155816</v>
      </c>
      <c r="E73" s="72"/>
      <c r="F73" s="69"/>
      <c r="G73" s="69"/>
      <c r="H73" s="73" t="s">
        <v>384</v>
      </c>
      <c r="I73" s="74"/>
      <c r="J73" s="74"/>
      <c r="K73" s="73" t="s">
        <v>384</v>
      </c>
      <c r="L73" s="77">
        <v>2.612950396956393</v>
      </c>
      <c r="M73" s="78">
        <v>5424.08544921875</v>
      </c>
      <c r="N73" s="78">
        <v>7851.291015625</v>
      </c>
      <c r="O73" s="79"/>
      <c r="P73" s="80"/>
      <c r="Q73" s="80"/>
      <c r="R73" s="85"/>
      <c r="S73" s="49">
        <v>1</v>
      </c>
      <c r="T73" s="49">
        <v>1</v>
      </c>
      <c r="U73" s="50">
        <v>6</v>
      </c>
      <c r="V73" s="50">
        <v>0.000889</v>
      </c>
      <c r="W73" s="50">
        <v>0.000279</v>
      </c>
      <c r="X73" s="50">
        <v>0.804524</v>
      </c>
      <c r="Y73" s="50">
        <v>0</v>
      </c>
      <c r="Z73" s="50">
        <v>0</v>
      </c>
      <c r="AA73" s="75">
        <v>73</v>
      </c>
      <c r="AB73" s="75"/>
      <c r="AC73" s="76"/>
      <c r="AD73" s="82" t="s">
        <v>786</v>
      </c>
      <c r="AE73" s="99" t="str">
        <f>HYPERLINK("http://en.wikipedia.org/wiki/User:Briancarter73")</f>
        <v>http://en.wikipedia.org/wiki/User:Briancarter73</v>
      </c>
      <c r="AF73" s="82" t="s">
        <v>806</v>
      </c>
      <c r="AG73" s="82"/>
      <c r="AH73" s="82"/>
      <c r="AI73" s="82">
        <v>0</v>
      </c>
      <c r="AJ73" s="82">
        <v>2</v>
      </c>
      <c r="AK73" s="82"/>
      <c r="AL73" s="82" t="str">
        <f>REPLACE(INDEX(GroupVertices[Group],MATCH(Vertices[[#This Row],[Vertex]],GroupVertices[Vertex],0)),1,1,"")</f>
        <v>4</v>
      </c>
      <c r="AM73" s="49">
        <v>0</v>
      </c>
      <c r="AN73" s="50">
        <v>0</v>
      </c>
      <c r="AO73" s="49">
        <v>0</v>
      </c>
      <c r="AP73" s="50">
        <v>0</v>
      </c>
      <c r="AQ73" s="49">
        <v>0</v>
      </c>
      <c r="AR73" s="50">
        <v>0</v>
      </c>
      <c r="AS73" s="49">
        <v>7</v>
      </c>
      <c r="AT73" s="50">
        <v>100</v>
      </c>
      <c r="AU73" s="49">
        <v>7</v>
      </c>
      <c r="AV73" s="111" t="s">
        <v>1455</v>
      </c>
      <c r="AW73" s="111" t="s">
        <v>1455</v>
      </c>
      <c r="AX73" s="111" t="s">
        <v>1592</v>
      </c>
      <c r="AY73" s="111" t="s">
        <v>1592</v>
      </c>
      <c r="AZ73" s="2"/>
      <c r="BA73" s="3"/>
      <c r="BB73" s="3"/>
      <c r="BC73" s="3"/>
      <c r="BD73" s="3"/>
    </row>
    <row r="74" spans="1:56" ht="15">
      <c r="A74" s="68" t="s">
        <v>385</v>
      </c>
      <c r="B74" s="69"/>
      <c r="C74" s="69"/>
      <c r="D74" s="70">
        <v>51.65786357424227</v>
      </c>
      <c r="E74" s="72"/>
      <c r="F74" s="69"/>
      <c r="G74" s="69"/>
      <c r="H74" s="73" t="s">
        <v>385</v>
      </c>
      <c r="I74" s="74"/>
      <c r="J74" s="74"/>
      <c r="K74" s="73" t="s">
        <v>385</v>
      </c>
      <c r="L74" s="77">
        <v>10.40887731557896</v>
      </c>
      <c r="M74" s="78">
        <v>4460.81982421875</v>
      </c>
      <c r="N74" s="78">
        <v>9825.607421875</v>
      </c>
      <c r="O74" s="79"/>
      <c r="P74" s="80"/>
      <c r="Q74" s="80"/>
      <c r="R74" s="85"/>
      <c r="S74" s="49">
        <v>1</v>
      </c>
      <c r="T74" s="49">
        <v>1</v>
      </c>
      <c r="U74" s="50">
        <v>35</v>
      </c>
      <c r="V74" s="50">
        <v>0.000907</v>
      </c>
      <c r="W74" s="50">
        <v>0.000378</v>
      </c>
      <c r="X74" s="50">
        <v>0.804222</v>
      </c>
      <c r="Y74" s="50">
        <v>0</v>
      </c>
      <c r="Z74" s="50">
        <v>0</v>
      </c>
      <c r="AA74" s="75">
        <v>74</v>
      </c>
      <c r="AB74" s="75"/>
      <c r="AC74" s="76"/>
      <c r="AD74" s="82" t="s">
        <v>786</v>
      </c>
      <c r="AE74" s="99" t="str">
        <f>HYPERLINK("http://en.wikipedia.org/wiki/User:TwinsMetsFan")</f>
        <v>http://en.wikipedia.org/wiki/User:TwinsMetsFan</v>
      </c>
      <c r="AF74" s="82" t="s">
        <v>806</v>
      </c>
      <c r="AG74" s="82"/>
      <c r="AH74" s="82"/>
      <c r="AI74" s="82">
        <v>0.03305995</v>
      </c>
      <c r="AJ74" s="82">
        <v>500</v>
      </c>
      <c r="AK74" s="82"/>
      <c r="AL74" s="82" t="str">
        <f>REPLACE(INDEX(GroupVertices[Group],MATCH(Vertices[[#This Row],[Vertex]],GroupVertices[Vertex],0)),1,1,"")</f>
        <v>4</v>
      </c>
      <c r="AM74" s="49">
        <v>0</v>
      </c>
      <c r="AN74" s="50">
        <v>0</v>
      </c>
      <c r="AO74" s="49">
        <v>0</v>
      </c>
      <c r="AP74" s="50">
        <v>0</v>
      </c>
      <c r="AQ74" s="49">
        <v>0</v>
      </c>
      <c r="AR74" s="50">
        <v>0</v>
      </c>
      <c r="AS74" s="49">
        <v>13</v>
      </c>
      <c r="AT74" s="50">
        <v>100</v>
      </c>
      <c r="AU74" s="49">
        <v>13</v>
      </c>
      <c r="AV74" s="111" t="s">
        <v>1462</v>
      </c>
      <c r="AW74" s="111" t="s">
        <v>1462</v>
      </c>
      <c r="AX74" s="111" t="s">
        <v>1598</v>
      </c>
      <c r="AY74" s="111" t="s">
        <v>1598</v>
      </c>
      <c r="AZ74" s="2"/>
      <c r="BA74" s="3"/>
      <c r="BB74" s="3"/>
      <c r="BC74" s="3"/>
      <c r="BD74" s="3"/>
    </row>
    <row r="75" spans="1:56" ht="15">
      <c r="A75" s="68" t="s">
        <v>386</v>
      </c>
      <c r="B75" s="69"/>
      <c r="C75" s="69"/>
      <c r="D75" s="70">
        <v>70.32067066714094</v>
      </c>
      <c r="E75" s="72"/>
      <c r="F75" s="69"/>
      <c r="G75" s="69"/>
      <c r="H75" s="73" t="s">
        <v>386</v>
      </c>
      <c r="I75" s="74"/>
      <c r="J75" s="74"/>
      <c r="K75" s="73" t="s">
        <v>386</v>
      </c>
      <c r="L75" s="77">
        <v>116.32595338238211</v>
      </c>
      <c r="M75" s="78">
        <v>4374.2763671875</v>
      </c>
      <c r="N75" s="78">
        <v>6904.853515625</v>
      </c>
      <c r="O75" s="79"/>
      <c r="P75" s="80"/>
      <c r="Q75" s="80"/>
      <c r="R75" s="85"/>
      <c r="S75" s="49">
        <v>1</v>
      </c>
      <c r="T75" s="49">
        <v>1</v>
      </c>
      <c r="U75" s="50">
        <v>429</v>
      </c>
      <c r="V75" s="50">
        <v>0.001105</v>
      </c>
      <c r="W75" s="50">
        <v>0.00267</v>
      </c>
      <c r="X75" s="50">
        <v>0.734822</v>
      </c>
      <c r="Y75" s="50">
        <v>0</v>
      </c>
      <c r="Z75" s="50">
        <v>0</v>
      </c>
      <c r="AA75" s="75">
        <v>75</v>
      </c>
      <c r="AB75" s="75"/>
      <c r="AC75" s="76"/>
      <c r="AD75" s="82" t="s">
        <v>786</v>
      </c>
      <c r="AE75" s="99" t="str">
        <f>HYPERLINK("http://en.wikipedia.org/wiki/User:68.123.236.177")</f>
        <v>http://en.wikipedia.org/wiki/User:68.123.236.177</v>
      </c>
      <c r="AF75" s="82" t="s">
        <v>806</v>
      </c>
      <c r="AG75" s="82"/>
      <c r="AH75" s="82"/>
      <c r="AI75" s="82">
        <v>0</v>
      </c>
      <c r="AJ75" s="82">
        <v>1</v>
      </c>
      <c r="AK75" s="82"/>
      <c r="AL75" s="82" t="str">
        <f>REPLACE(INDEX(GroupVertices[Group],MATCH(Vertices[[#This Row],[Vertex]],GroupVertices[Vertex],0)),1,1,"")</f>
        <v>4</v>
      </c>
      <c r="AM75" s="49"/>
      <c r="AN75" s="50"/>
      <c r="AO75" s="49"/>
      <c r="AP75" s="50"/>
      <c r="AQ75" s="49"/>
      <c r="AR75" s="50"/>
      <c r="AS75" s="49"/>
      <c r="AT75" s="50"/>
      <c r="AU75" s="49"/>
      <c r="AV75" s="111" t="s">
        <v>1418</v>
      </c>
      <c r="AW75" s="111" t="s">
        <v>1418</v>
      </c>
      <c r="AX75" s="111" t="s">
        <v>1418</v>
      </c>
      <c r="AY75" s="111" t="s">
        <v>1418</v>
      </c>
      <c r="AZ75" s="2"/>
      <c r="BA75" s="3"/>
      <c r="BB75" s="3"/>
      <c r="BC75" s="3"/>
      <c r="BD75" s="3"/>
    </row>
    <row r="76" spans="1:56" ht="15">
      <c r="A76" s="68" t="s">
        <v>387</v>
      </c>
      <c r="B76" s="69"/>
      <c r="C76" s="69"/>
      <c r="D76" s="70">
        <v>54.93502000562922</v>
      </c>
      <c r="E76" s="72"/>
      <c r="F76" s="69"/>
      <c r="G76" s="69"/>
      <c r="H76" s="73" t="s">
        <v>387</v>
      </c>
      <c r="I76" s="74"/>
      <c r="J76" s="74"/>
      <c r="K76" s="73" t="s">
        <v>387</v>
      </c>
      <c r="L76" s="77">
        <v>29.00773145891421</v>
      </c>
      <c r="M76" s="78">
        <v>4956.64501953125</v>
      </c>
      <c r="N76" s="78">
        <v>6760.41845703125</v>
      </c>
      <c r="O76" s="79"/>
      <c r="P76" s="80"/>
      <c r="Q76" s="80"/>
      <c r="R76" s="85"/>
      <c r="S76" s="49">
        <v>1</v>
      </c>
      <c r="T76" s="49">
        <v>1</v>
      </c>
      <c r="U76" s="50">
        <v>104.185714</v>
      </c>
      <c r="V76" s="50">
        <v>0.001105</v>
      </c>
      <c r="W76" s="50">
        <v>0.002851</v>
      </c>
      <c r="X76" s="50">
        <v>0.645798</v>
      </c>
      <c r="Y76" s="50">
        <v>0</v>
      </c>
      <c r="Z76" s="50">
        <v>0</v>
      </c>
      <c r="AA76" s="75">
        <v>76</v>
      </c>
      <c r="AB76" s="75"/>
      <c r="AC76" s="76"/>
      <c r="AD76" s="82" t="s">
        <v>786</v>
      </c>
      <c r="AE76" s="99" t="str">
        <f>HYPERLINK("http://en.wikipedia.org/wiki/User:Jenks27")</f>
        <v>http://en.wikipedia.org/wiki/User:Jenks27</v>
      </c>
      <c r="AF76" s="82" t="s">
        <v>806</v>
      </c>
      <c r="AG76" s="82"/>
      <c r="AH76" s="82"/>
      <c r="AI76" s="82">
        <v>0.7407407</v>
      </c>
      <c r="AJ76" s="82">
        <v>108</v>
      </c>
      <c r="AK76" s="82"/>
      <c r="AL76" s="82" t="str">
        <f>REPLACE(INDEX(GroupVertices[Group],MATCH(Vertices[[#This Row],[Vertex]],GroupVertices[Vertex],0)),1,1,"")</f>
        <v>4</v>
      </c>
      <c r="AM76" s="49">
        <v>0</v>
      </c>
      <c r="AN76" s="50">
        <v>0</v>
      </c>
      <c r="AO76" s="49">
        <v>0</v>
      </c>
      <c r="AP76" s="50">
        <v>0</v>
      </c>
      <c r="AQ76" s="49">
        <v>0</v>
      </c>
      <c r="AR76" s="50">
        <v>0</v>
      </c>
      <c r="AS76" s="49">
        <v>2</v>
      </c>
      <c r="AT76" s="50">
        <v>100</v>
      </c>
      <c r="AU76" s="49">
        <v>2</v>
      </c>
      <c r="AV76" s="111" t="s">
        <v>854</v>
      </c>
      <c r="AW76" s="111" t="s">
        <v>854</v>
      </c>
      <c r="AX76" s="111" t="s">
        <v>1418</v>
      </c>
      <c r="AY76" s="111" t="s">
        <v>1418</v>
      </c>
      <c r="AZ76" s="2"/>
      <c r="BA76" s="3"/>
      <c r="BB76" s="3"/>
      <c r="BC76" s="3"/>
      <c r="BD76" s="3"/>
    </row>
    <row r="77" spans="1:56" ht="15">
      <c r="A77" s="68" t="s">
        <v>388</v>
      </c>
      <c r="B77" s="69"/>
      <c r="C77" s="69"/>
      <c r="D77" s="70">
        <v>52.93227571405534</v>
      </c>
      <c r="E77" s="72"/>
      <c r="F77" s="69"/>
      <c r="G77" s="69"/>
      <c r="H77" s="73" t="s">
        <v>388</v>
      </c>
      <c r="I77" s="74"/>
      <c r="J77" s="74"/>
      <c r="K77" s="73" t="s">
        <v>388</v>
      </c>
      <c r="L77" s="77">
        <v>17.64155174023184</v>
      </c>
      <c r="M77" s="78">
        <v>5383.16650390625</v>
      </c>
      <c r="N77" s="78">
        <v>8857.0146484375</v>
      </c>
      <c r="O77" s="79"/>
      <c r="P77" s="80"/>
      <c r="Q77" s="80"/>
      <c r="R77" s="85"/>
      <c r="S77" s="49">
        <v>3</v>
      </c>
      <c r="T77" s="49">
        <v>3</v>
      </c>
      <c r="U77" s="50">
        <v>61.904762</v>
      </c>
      <c r="V77" s="50">
        <v>0.00093</v>
      </c>
      <c r="W77" s="50">
        <v>0.001792</v>
      </c>
      <c r="X77" s="50">
        <v>1.486885</v>
      </c>
      <c r="Y77" s="50">
        <v>0</v>
      </c>
      <c r="Z77" s="50">
        <v>0</v>
      </c>
      <c r="AA77" s="75">
        <v>77</v>
      </c>
      <c r="AB77" s="75"/>
      <c r="AC77" s="76"/>
      <c r="AD77" s="82" t="s">
        <v>786</v>
      </c>
      <c r="AE77" s="99" t="str">
        <f>HYPERLINK("http://en.wikipedia.org/wiki/User:Zalunardo8")</f>
        <v>http://en.wikipedia.org/wiki/User:Zalunardo8</v>
      </c>
      <c r="AF77" s="82" t="s">
        <v>806</v>
      </c>
      <c r="AG77" s="82"/>
      <c r="AH77" s="82"/>
      <c r="AI77" s="82">
        <v>0.3543985</v>
      </c>
      <c r="AJ77" s="82">
        <v>337</v>
      </c>
      <c r="AK77" s="82"/>
      <c r="AL77" s="82" t="str">
        <f>REPLACE(INDEX(GroupVertices[Group],MATCH(Vertices[[#This Row],[Vertex]],GroupVertices[Vertex],0)),1,1,"")</f>
        <v>4</v>
      </c>
      <c r="AM77" s="49">
        <v>0</v>
      </c>
      <c r="AN77" s="50">
        <v>0</v>
      </c>
      <c r="AO77" s="49">
        <v>0</v>
      </c>
      <c r="AP77" s="50">
        <v>0</v>
      </c>
      <c r="AQ77" s="49">
        <v>0</v>
      </c>
      <c r="AR77" s="50">
        <v>0</v>
      </c>
      <c r="AS77" s="49">
        <v>2</v>
      </c>
      <c r="AT77" s="50">
        <v>100</v>
      </c>
      <c r="AU77" s="49">
        <v>2</v>
      </c>
      <c r="AV77" s="111" t="s">
        <v>854</v>
      </c>
      <c r="AW77" s="111" t="s">
        <v>854</v>
      </c>
      <c r="AX77" s="111" t="s">
        <v>1418</v>
      </c>
      <c r="AY77" s="111" t="s">
        <v>1418</v>
      </c>
      <c r="AZ77" s="2"/>
      <c r="BA77" s="3"/>
      <c r="BB77" s="3"/>
      <c r="BC77" s="3"/>
      <c r="BD77" s="3"/>
    </row>
    <row r="78" spans="1:56" ht="15">
      <c r="A78" s="68" t="s">
        <v>389</v>
      </c>
      <c r="B78" s="69"/>
      <c r="C78" s="69"/>
      <c r="D78" s="70">
        <v>50.189470122770544</v>
      </c>
      <c r="E78" s="72"/>
      <c r="F78" s="69"/>
      <c r="G78" s="69"/>
      <c r="H78" s="73" t="s">
        <v>389</v>
      </c>
      <c r="I78" s="74"/>
      <c r="J78" s="74"/>
      <c r="K78" s="73" t="s">
        <v>389</v>
      </c>
      <c r="L78" s="77">
        <v>2.0753002646375958</v>
      </c>
      <c r="M78" s="78">
        <v>5196.88232421875</v>
      </c>
      <c r="N78" s="78">
        <v>8657.734375</v>
      </c>
      <c r="O78" s="79"/>
      <c r="P78" s="80"/>
      <c r="Q78" s="80"/>
      <c r="R78" s="85"/>
      <c r="S78" s="49">
        <v>1</v>
      </c>
      <c r="T78" s="49">
        <v>1</v>
      </c>
      <c r="U78" s="50">
        <v>4</v>
      </c>
      <c r="V78" s="50">
        <v>0.000916</v>
      </c>
      <c r="W78" s="50">
        <v>0.000576</v>
      </c>
      <c r="X78" s="50">
        <v>0.695417</v>
      </c>
      <c r="Y78" s="50">
        <v>0</v>
      </c>
      <c r="Z78" s="50">
        <v>0</v>
      </c>
      <c r="AA78" s="75">
        <v>78</v>
      </c>
      <c r="AB78" s="75"/>
      <c r="AC78" s="76"/>
      <c r="AD78" s="82" t="s">
        <v>786</v>
      </c>
      <c r="AE78" s="99" t="str">
        <f>HYPERLINK("http://en.wikipedia.org/wiki/User:Geniac")</f>
        <v>http://en.wikipedia.org/wiki/User:Geniac</v>
      </c>
      <c r="AF78" s="82" t="s">
        <v>806</v>
      </c>
      <c r="AG78" s="82"/>
      <c r="AH78" s="82"/>
      <c r="AI78" s="82">
        <v>0.0482105</v>
      </c>
      <c r="AJ78" s="82">
        <v>500</v>
      </c>
      <c r="AK78" s="82"/>
      <c r="AL78" s="82" t="str">
        <f>REPLACE(INDEX(GroupVertices[Group],MATCH(Vertices[[#This Row],[Vertex]],GroupVertices[Vertex],0)),1,1,"")</f>
        <v>4</v>
      </c>
      <c r="AM78" s="49">
        <v>0</v>
      </c>
      <c r="AN78" s="50">
        <v>0</v>
      </c>
      <c r="AO78" s="49">
        <v>2</v>
      </c>
      <c r="AP78" s="50">
        <v>12.5</v>
      </c>
      <c r="AQ78" s="49">
        <v>0</v>
      </c>
      <c r="AR78" s="50">
        <v>0</v>
      </c>
      <c r="AS78" s="49">
        <v>14</v>
      </c>
      <c r="AT78" s="50">
        <v>87.5</v>
      </c>
      <c r="AU78" s="49">
        <v>16</v>
      </c>
      <c r="AV78" s="111" t="s">
        <v>1463</v>
      </c>
      <c r="AW78" s="111" t="s">
        <v>1463</v>
      </c>
      <c r="AX78" s="111" t="s">
        <v>1599</v>
      </c>
      <c r="AY78" s="111" t="s">
        <v>1599</v>
      </c>
      <c r="AZ78" s="2"/>
      <c r="BA78" s="3"/>
      <c r="BB78" s="3"/>
      <c r="BC78" s="3"/>
      <c r="BD78" s="3"/>
    </row>
    <row r="79" spans="1:56" ht="15">
      <c r="A79" s="68" t="s">
        <v>390</v>
      </c>
      <c r="B79" s="69"/>
      <c r="C79" s="69"/>
      <c r="D79" s="70">
        <v>67.57335388696805</v>
      </c>
      <c r="E79" s="72"/>
      <c r="F79" s="69"/>
      <c r="G79" s="69"/>
      <c r="H79" s="73" t="s">
        <v>390</v>
      </c>
      <c r="I79" s="74"/>
      <c r="J79" s="74"/>
      <c r="K79" s="73" t="s">
        <v>390</v>
      </c>
      <c r="L79" s="77">
        <v>100.73409954513698</v>
      </c>
      <c r="M79" s="78">
        <v>4762.3701171875</v>
      </c>
      <c r="N79" s="78">
        <v>9614.728515625</v>
      </c>
      <c r="O79" s="79"/>
      <c r="P79" s="80"/>
      <c r="Q79" s="80"/>
      <c r="R79" s="85"/>
      <c r="S79" s="49">
        <v>1</v>
      </c>
      <c r="T79" s="49">
        <v>1</v>
      </c>
      <c r="U79" s="50">
        <v>371</v>
      </c>
      <c r="V79" s="50">
        <v>0.001104</v>
      </c>
      <c r="W79" s="50">
        <v>0.002695</v>
      </c>
      <c r="X79" s="50">
        <v>0.68858</v>
      </c>
      <c r="Y79" s="50">
        <v>0</v>
      </c>
      <c r="Z79" s="50">
        <v>0</v>
      </c>
      <c r="AA79" s="75">
        <v>79</v>
      </c>
      <c r="AB79" s="75"/>
      <c r="AC79" s="76"/>
      <c r="AD79" s="82" t="s">
        <v>786</v>
      </c>
      <c r="AE79" s="99" t="str">
        <f>HYPERLINK("http://en.wikipedia.org/wiki/User:146.141.1.92")</f>
        <v>http://en.wikipedia.org/wiki/User:146.141.1.92</v>
      </c>
      <c r="AF79" s="82" t="s">
        <v>806</v>
      </c>
      <c r="AG79" s="82"/>
      <c r="AH79" s="82"/>
      <c r="AI79" s="82">
        <v>0.2576905</v>
      </c>
      <c r="AJ79" s="82">
        <v>267</v>
      </c>
      <c r="AK79" s="82"/>
      <c r="AL79" s="82" t="str">
        <f>REPLACE(INDEX(GroupVertices[Group],MATCH(Vertices[[#This Row],[Vertex]],GroupVertices[Vertex],0)),1,1,"")</f>
        <v>4</v>
      </c>
      <c r="AM79" s="49">
        <v>0</v>
      </c>
      <c r="AN79" s="50">
        <v>0</v>
      </c>
      <c r="AO79" s="49">
        <v>0</v>
      </c>
      <c r="AP79" s="50">
        <v>0</v>
      </c>
      <c r="AQ79" s="49">
        <v>0</v>
      </c>
      <c r="AR79" s="50">
        <v>0</v>
      </c>
      <c r="AS79" s="49">
        <v>5</v>
      </c>
      <c r="AT79" s="50">
        <v>100</v>
      </c>
      <c r="AU79" s="49">
        <v>5</v>
      </c>
      <c r="AV79" s="111" t="s">
        <v>1464</v>
      </c>
      <c r="AW79" s="111" t="s">
        <v>1464</v>
      </c>
      <c r="AX79" s="111" t="s">
        <v>1600</v>
      </c>
      <c r="AY79" s="111" t="s">
        <v>1600</v>
      </c>
      <c r="AZ79" s="2"/>
      <c r="BA79" s="3"/>
      <c r="BB79" s="3"/>
      <c r="BC79" s="3"/>
      <c r="BD79" s="3"/>
    </row>
    <row r="80" spans="1:56" ht="15">
      <c r="A80" s="68" t="s">
        <v>391</v>
      </c>
      <c r="B80" s="69"/>
      <c r="C80" s="69"/>
      <c r="D80" s="70">
        <v>54.93502000562922</v>
      </c>
      <c r="E80" s="72"/>
      <c r="F80" s="69"/>
      <c r="G80" s="69"/>
      <c r="H80" s="73" t="s">
        <v>391</v>
      </c>
      <c r="I80" s="74"/>
      <c r="J80" s="74"/>
      <c r="K80" s="73" t="s">
        <v>391</v>
      </c>
      <c r="L80" s="77">
        <v>29.00773145891421</v>
      </c>
      <c r="M80" s="78">
        <v>3470.43798828125</v>
      </c>
      <c r="N80" s="78">
        <v>8871.3623046875</v>
      </c>
      <c r="O80" s="79"/>
      <c r="P80" s="80"/>
      <c r="Q80" s="80"/>
      <c r="R80" s="85"/>
      <c r="S80" s="49">
        <v>1</v>
      </c>
      <c r="T80" s="49">
        <v>1</v>
      </c>
      <c r="U80" s="50">
        <v>104.185714</v>
      </c>
      <c r="V80" s="50">
        <v>0.001105</v>
      </c>
      <c r="W80" s="50">
        <v>0.002851</v>
      </c>
      <c r="X80" s="50">
        <v>0.645798</v>
      </c>
      <c r="Y80" s="50">
        <v>0</v>
      </c>
      <c r="Z80" s="50">
        <v>0</v>
      </c>
      <c r="AA80" s="75">
        <v>80</v>
      </c>
      <c r="AB80" s="75"/>
      <c r="AC80" s="76"/>
      <c r="AD80" s="82" t="s">
        <v>786</v>
      </c>
      <c r="AE80" s="99" t="str">
        <f>HYPERLINK("http://en.wikipedia.org/wiki/User:Jduden")</f>
        <v>http://en.wikipedia.org/wiki/User:Jduden</v>
      </c>
      <c r="AF80" s="82" t="s">
        <v>806</v>
      </c>
      <c r="AG80" s="82"/>
      <c r="AH80" s="82"/>
      <c r="AI80" s="82">
        <v>0.7132435</v>
      </c>
      <c r="AJ80" s="82">
        <v>99</v>
      </c>
      <c r="AK80" s="82"/>
      <c r="AL80" s="82" t="str">
        <f>REPLACE(INDEX(GroupVertices[Group],MATCH(Vertices[[#This Row],[Vertex]],GroupVertices[Vertex],0)),1,1,"")</f>
        <v>4</v>
      </c>
      <c r="AM80" s="49">
        <v>0</v>
      </c>
      <c r="AN80" s="50">
        <v>0</v>
      </c>
      <c r="AO80" s="49">
        <v>0</v>
      </c>
      <c r="AP80" s="50">
        <v>0</v>
      </c>
      <c r="AQ80" s="49">
        <v>0</v>
      </c>
      <c r="AR80" s="50">
        <v>0</v>
      </c>
      <c r="AS80" s="49">
        <v>5</v>
      </c>
      <c r="AT80" s="50">
        <v>100</v>
      </c>
      <c r="AU80" s="49">
        <v>5</v>
      </c>
      <c r="AV80" s="111" t="s">
        <v>1038</v>
      </c>
      <c r="AW80" s="111" t="s">
        <v>1038</v>
      </c>
      <c r="AX80" s="111" t="s">
        <v>1418</v>
      </c>
      <c r="AY80" s="111" t="s">
        <v>1418</v>
      </c>
      <c r="AZ80" s="2"/>
      <c r="BA80" s="3"/>
      <c r="BB80" s="3"/>
      <c r="BC80" s="3"/>
      <c r="BD80" s="3"/>
    </row>
    <row r="81" spans="1:56" ht="15">
      <c r="A81" s="68" t="s">
        <v>392</v>
      </c>
      <c r="B81" s="69"/>
      <c r="C81" s="69"/>
      <c r="D81" s="70">
        <v>50.64510067414449</v>
      </c>
      <c r="E81" s="72"/>
      <c r="F81" s="69"/>
      <c r="G81" s="69"/>
      <c r="H81" s="73" t="s">
        <v>392</v>
      </c>
      <c r="I81" s="74"/>
      <c r="J81" s="74"/>
      <c r="K81" s="73" t="s">
        <v>392</v>
      </c>
      <c r="L81" s="77">
        <v>4.661141479628029</v>
      </c>
      <c r="M81" s="78">
        <v>3212.62744140625</v>
      </c>
      <c r="N81" s="78">
        <v>7442.40673828125</v>
      </c>
      <c r="O81" s="79"/>
      <c r="P81" s="80"/>
      <c r="Q81" s="80"/>
      <c r="R81" s="85"/>
      <c r="S81" s="49">
        <v>1</v>
      </c>
      <c r="T81" s="49">
        <v>1</v>
      </c>
      <c r="U81" s="50">
        <v>13.619048</v>
      </c>
      <c r="V81" s="50">
        <v>0.000926</v>
      </c>
      <c r="W81" s="50">
        <v>0.001165</v>
      </c>
      <c r="X81" s="50">
        <v>0.655087</v>
      </c>
      <c r="Y81" s="50">
        <v>0</v>
      </c>
      <c r="Z81" s="50">
        <v>0</v>
      </c>
      <c r="AA81" s="75">
        <v>81</v>
      </c>
      <c r="AB81" s="75"/>
      <c r="AC81" s="76"/>
      <c r="AD81" s="82" t="s">
        <v>786</v>
      </c>
      <c r="AE81" s="99" t="str">
        <f>HYPERLINK("http://en.wikipedia.org/wiki/User:Trivialist")</f>
        <v>http://en.wikipedia.org/wiki/User:Trivialist</v>
      </c>
      <c r="AF81" s="82" t="s">
        <v>806</v>
      </c>
      <c r="AG81" s="82"/>
      <c r="AH81" s="82"/>
      <c r="AI81" s="82">
        <v>0.1204054</v>
      </c>
      <c r="AJ81" s="82">
        <v>500</v>
      </c>
      <c r="AK81" s="82"/>
      <c r="AL81" s="82" t="str">
        <f>REPLACE(INDEX(GroupVertices[Group],MATCH(Vertices[[#This Row],[Vertex]],GroupVertices[Vertex],0)),1,1,"")</f>
        <v>4</v>
      </c>
      <c r="AM81" s="49"/>
      <c r="AN81" s="50"/>
      <c r="AO81" s="49"/>
      <c r="AP81" s="50"/>
      <c r="AQ81" s="49"/>
      <c r="AR81" s="50"/>
      <c r="AS81" s="49"/>
      <c r="AT81" s="50"/>
      <c r="AU81" s="49"/>
      <c r="AV81" s="111" t="s">
        <v>1418</v>
      </c>
      <c r="AW81" s="111" t="s">
        <v>1418</v>
      </c>
      <c r="AX81" s="111" t="s">
        <v>1418</v>
      </c>
      <c r="AY81" s="111" t="s">
        <v>1418</v>
      </c>
      <c r="AZ81" s="2"/>
      <c r="BA81" s="3"/>
      <c r="BB81" s="3"/>
      <c r="BC81" s="3"/>
      <c r="BD81" s="3"/>
    </row>
    <row r="82" spans="1:56" ht="15">
      <c r="A82" s="68" t="s">
        <v>393</v>
      </c>
      <c r="B82" s="69"/>
      <c r="C82" s="69"/>
      <c r="D82" s="70">
        <v>57.33181705867661</v>
      </c>
      <c r="E82" s="72"/>
      <c r="F82" s="69"/>
      <c r="G82" s="69"/>
      <c r="H82" s="73" t="s">
        <v>393</v>
      </c>
      <c r="I82" s="74"/>
      <c r="J82" s="74"/>
      <c r="K82" s="73" t="s">
        <v>393</v>
      </c>
      <c r="L82" s="77">
        <v>42.6102798065798</v>
      </c>
      <c r="M82" s="78">
        <v>4512.1376953125</v>
      </c>
      <c r="N82" s="78">
        <v>7670.54541015625</v>
      </c>
      <c r="O82" s="79"/>
      <c r="P82" s="80"/>
      <c r="Q82" s="80"/>
      <c r="R82" s="85"/>
      <c r="S82" s="49">
        <v>2</v>
      </c>
      <c r="T82" s="49">
        <v>2</v>
      </c>
      <c r="U82" s="50">
        <v>154.785714</v>
      </c>
      <c r="V82" s="50">
        <v>0.001104</v>
      </c>
      <c r="W82" s="50">
        <v>0.003179</v>
      </c>
      <c r="X82" s="50">
        <v>0.936893</v>
      </c>
      <c r="Y82" s="50">
        <v>0</v>
      </c>
      <c r="Z82" s="50">
        <v>0</v>
      </c>
      <c r="AA82" s="75">
        <v>82</v>
      </c>
      <c r="AB82" s="75"/>
      <c r="AC82" s="76"/>
      <c r="AD82" s="82" t="s">
        <v>786</v>
      </c>
      <c r="AE82" s="99" t="str">
        <f>HYPERLINK("http://en.wikipedia.org/wiki/User:210.23.25.13")</f>
        <v>http://en.wikipedia.org/wiki/User:210.23.25.13</v>
      </c>
      <c r="AF82" s="82" t="s">
        <v>806</v>
      </c>
      <c r="AG82" s="82"/>
      <c r="AH82" s="82"/>
      <c r="AI82" s="82">
        <v>0.2285714</v>
      </c>
      <c r="AJ82" s="82">
        <v>7</v>
      </c>
      <c r="AK82" s="82"/>
      <c r="AL82" s="82" t="str">
        <f>REPLACE(INDEX(GroupVertices[Group],MATCH(Vertices[[#This Row],[Vertex]],GroupVertices[Vertex],0)),1,1,"")</f>
        <v>4</v>
      </c>
      <c r="AM82" s="49"/>
      <c r="AN82" s="50"/>
      <c r="AO82" s="49"/>
      <c r="AP82" s="50"/>
      <c r="AQ82" s="49"/>
      <c r="AR82" s="50"/>
      <c r="AS82" s="49"/>
      <c r="AT82" s="50"/>
      <c r="AU82" s="49"/>
      <c r="AV82" s="111" t="s">
        <v>1418</v>
      </c>
      <c r="AW82" s="111" t="s">
        <v>1418</v>
      </c>
      <c r="AX82" s="111" t="s">
        <v>1418</v>
      </c>
      <c r="AY82" s="111" t="s">
        <v>1418</v>
      </c>
      <c r="AZ82" s="2"/>
      <c r="BA82" s="3"/>
      <c r="BB82" s="3"/>
      <c r="BC82" s="3"/>
      <c r="BD82" s="3"/>
    </row>
    <row r="83" spans="1:56" ht="15">
      <c r="A83" s="68" t="s">
        <v>394</v>
      </c>
      <c r="B83" s="69"/>
      <c r="C83" s="69"/>
      <c r="D83" s="70">
        <v>59.7306441419869</v>
      </c>
      <c r="E83" s="72"/>
      <c r="F83" s="69"/>
      <c r="G83" s="69"/>
      <c r="H83" s="73" t="s">
        <v>394</v>
      </c>
      <c r="I83" s="74"/>
      <c r="J83" s="74"/>
      <c r="K83" s="73" t="s">
        <v>394</v>
      </c>
      <c r="L83" s="77">
        <v>56.22434919010577</v>
      </c>
      <c r="M83" s="78">
        <v>3297.517578125</v>
      </c>
      <c r="N83" s="78">
        <v>6661.18408203125</v>
      </c>
      <c r="O83" s="79"/>
      <c r="P83" s="80"/>
      <c r="Q83" s="80"/>
      <c r="R83" s="85"/>
      <c r="S83" s="49">
        <v>2</v>
      </c>
      <c r="T83" s="49">
        <v>2</v>
      </c>
      <c r="U83" s="50">
        <v>205.428571</v>
      </c>
      <c r="V83" s="50">
        <v>0.00111</v>
      </c>
      <c r="W83" s="50">
        <v>0.003107</v>
      </c>
      <c r="X83" s="50">
        <v>0.955943</v>
      </c>
      <c r="Y83" s="50">
        <v>0</v>
      </c>
      <c r="Z83" s="50">
        <v>0</v>
      </c>
      <c r="AA83" s="75">
        <v>83</v>
      </c>
      <c r="AB83" s="75"/>
      <c r="AC83" s="76"/>
      <c r="AD83" s="82" t="s">
        <v>786</v>
      </c>
      <c r="AE83" s="99" t="str">
        <f>HYPERLINK("http://en.wikipedia.org/wiki/User:Clhenderson99")</f>
        <v>http://en.wikipedia.org/wiki/User:Clhenderson99</v>
      </c>
      <c r="AF83" s="82" t="s">
        <v>806</v>
      </c>
      <c r="AG83" s="82"/>
      <c r="AH83" s="82"/>
      <c r="AI83" s="82">
        <v>0.3602484</v>
      </c>
      <c r="AJ83" s="82">
        <v>23</v>
      </c>
      <c r="AK83" s="82"/>
      <c r="AL83" s="82" t="str">
        <f>REPLACE(INDEX(GroupVertices[Group],MATCH(Vertices[[#This Row],[Vertex]],GroupVertices[Vertex],0)),1,1,"")</f>
        <v>4</v>
      </c>
      <c r="AM83" s="49">
        <v>0</v>
      </c>
      <c r="AN83" s="50">
        <v>0</v>
      </c>
      <c r="AO83" s="49">
        <v>0</v>
      </c>
      <c r="AP83" s="50">
        <v>0</v>
      </c>
      <c r="AQ83" s="49">
        <v>0</v>
      </c>
      <c r="AR83" s="50">
        <v>0</v>
      </c>
      <c r="AS83" s="49">
        <v>14</v>
      </c>
      <c r="AT83" s="50">
        <v>100</v>
      </c>
      <c r="AU83" s="49">
        <v>14</v>
      </c>
      <c r="AV83" s="111" t="s">
        <v>1465</v>
      </c>
      <c r="AW83" s="111" t="s">
        <v>1465</v>
      </c>
      <c r="AX83" s="111" t="s">
        <v>1601</v>
      </c>
      <c r="AY83" s="111" t="s">
        <v>1601</v>
      </c>
      <c r="AZ83" s="2"/>
      <c r="BA83" s="3"/>
      <c r="BB83" s="3"/>
      <c r="BC83" s="3"/>
      <c r="BD83" s="3"/>
    </row>
    <row r="84" spans="1:56" ht="15">
      <c r="A84" s="68" t="s">
        <v>395</v>
      </c>
      <c r="B84" s="69"/>
      <c r="C84" s="69"/>
      <c r="D84" s="70">
        <v>50.89998308316009</v>
      </c>
      <c r="E84" s="72"/>
      <c r="F84" s="69"/>
      <c r="G84" s="69"/>
      <c r="H84" s="73" t="s">
        <v>395</v>
      </c>
      <c r="I84" s="74"/>
      <c r="J84" s="74"/>
      <c r="K84" s="73" t="s">
        <v>395</v>
      </c>
      <c r="L84" s="77">
        <v>6.1076762570285785</v>
      </c>
      <c r="M84" s="78">
        <v>2696.12060546875</v>
      </c>
      <c r="N84" s="78">
        <v>8764.7373046875</v>
      </c>
      <c r="O84" s="79"/>
      <c r="P84" s="80"/>
      <c r="Q84" s="80"/>
      <c r="R84" s="85"/>
      <c r="S84" s="49">
        <v>1</v>
      </c>
      <c r="T84" s="49">
        <v>1</v>
      </c>
      <c r="U84" s="50">
        <v>19</v>
      </c>
      <c r="V84" s="50">
        <v>0.000929</v>
      </c>
      <c r="W84" s="50">
        <v>0.000679</v>
      </c>
      <c r="X84" s="50">
        <v>0.687212</v>
      </c>
      <c r="Y84" s="50">
        <v>0</v>
      </c>
      <c r="Z84" s="50">
        <v>0</v>
      </c>
      <c r="AA84" s="75">
        <v>84</v>
      </c>
      <c r="AB84" s="75"/>
      <c r="AC84" s="76"/>
      <c r="AD84" s="82" t="s">
        <v>786</v>
      </c>
      <c r="AE84" s="99" t="str">
        <f>HYPERLINK("http://en.wikipedia.org/wiki/User:5.150.102.31")</f>
        <v>http://en.wikipedia.org/wiki/User:5.150.102.31</v>
      </c>
      <c r="AF84" s="82" t="s">
        <v>806</v>
      </c>
      <c r="AG84" s="82"/>
      <c r="AH84" s="82"/>
      <c r="AI84" s="82">
        <v>0.3111111</v>
      </c>
      <c r="AJ84" s="82">
        <v>9</v>
      </c>
      <c r="AK84" s="82"/>
      <c r="AL84" s="82" t="str">
        <f>REPLACE(INDEX(GroupVertices[Group],MATCH(Vertices[[#This Row],[Vertex]],GroupVertices[Vertex],0)),1,1,"")</f>
        <v>4</v>
      </c>
      <c r="AM84" s="49"/>
      <c r="AN84" s="50"/>
      <c r="AO84" s="49"/>
      <c r="AP84" s="50"/>
      <c r="AQ84" s="49"/>
      <c r="AR84" s="50"/>
      <c r="AS84" s="49"/>
      <c r="AT84" s="50"/>
      <c r="AU84" s="49"/>
      <c r="AV84" s="111" t="s">
        <v>1418</v>
      </c>
      <c r="AW84" s="111" t="s">
        <v>1418</v>
      </c>
      <c r="AX84" s="111" t="s">
        <v>1418</v>
      </c>
      <c r="AY84" s="111" t="s">
        <v>1418</v>
      </c>
      <c r="AZ84" s="2"/>
      <c r="BA84" s="3"/>
      <c r="BB84" s="3"/>
      <c r="BC84" s="3"/>
      <c r="BD84" s="3"/>
    </row>
    <row r="85" spans="1:56" ht="15">
      <c r="A85" s="68" t="s">
        <v>396</v>
      </c>
      <c r="B85" s="69"/>
      <c r="C85" s="69"/>
      <c r="D85" s="70">
        <v>83.48849562203546</v>
      </c>
      <c r="E85" s="72"/>
      <c r="F85" s="69"/>
      <c r="G85" s="69"/>
      <c r="H85" s="73" t="s">
        <v>396</v>
      </c>
      <c r="I85" s="74"/>
      <c r="J85" s="74"/>
      <c r="K85" s="73" t="s">
        <v>396</v>
      </c>
      <c r="L85" s="77">
        <v>191.05734349103315</v>
      </c>
      <c r="M85" s="78">
        <v>3377.152099609375</v>
      </c>
      <c r="N85" s="78">
        <v>7712.04052734375</v>
      </c>
      <c r="O85" s="79"/>
      <c r="P85" s="80"/>
      <c r="Q85" s="80"/>
      <c r="R85" s="85"/>
      <c r="S85" s="49">
        <v>2</v>
      </c>
      <c r="T85" s="49">
        <v>2</v>
      </c>
      <c r="U85" s="50">
        <v>706.992641</v>
      </c>
      <c r="V85" s="50">
        <v>0.001117</v>
      </c>
      <c r="W85" s="50">
        <v>0.002187</v>
      </c>
      <c r="X85" s="50">
        <v>1.253466</v>
      </c>
      <c r="Y85" s="50">
        <v>0</v>
      </c>
      <c r="Z85" s="50">
        <v>0</v>
      </c>
      <c r="AA85" s="75">
        <v>85</v>
      </c>
      <c r="AB85" s="75"/>
      <c r="AC85" s="76"/>
      <c r="AD85" s="82" t="s">
        <v>786</v>
      </c>
      <c r="AE85" s="99" t="str">
        <f>HYPERLINK("http://en.wikipedia.org/wiki/User:ElKevbo")</f>
        <v>http://en.wikipedia.org/wiki/User:ElKevbo</v>
      </c>
      <c r="AF85" s="82" t="s">
        <v>806</v>
      </c>
      <c r="AG85" s="82"/>
      <c r="AH85" s="82"/>
      <c r="AI85" s="82">
        <v>0.3637344</v>
      </c>
      <c r="AJ85" s="82">
        <v>500</v>
      </c>
      <c r="AK85" s="82"/>
      <c r="AL85" s="82" t="str">
        <f>REPLACE(INDEX(GroupVertices[Group],MATCH(Vertices[[#This Row],[Vertex]],GroupVertices[Vertex],0)),1,1,"")</f>
        <v>4</v>
      </c>
      <c r="AM85" s="49">
        <v>0</v>
      </c>
      <c r="AN85" s="50">
        <v>0</v>
      </c>
      <c r="AO85" s="49">
        <v>1</v>
      </c>
      <c r="AP85" s="50">
        <v>3.8461538461538463</v>
      </c>
      <c r="AQ85" s="49">
        <v>0</v>
      </c>
      <c r="AR85" s="50">
        <v>0</v>
      </c>
      <c r="AS85" s="49">
        <v>25</v>
      </c>
      <c r="AT85" s="50">
        <v>96.15384615384616</v>
      </c>
      <c r="AU85" s="49">
        <v>26</v>
      </c>
      <c r="AV85" s="111" t="s">
        <v>1466</v>
      </c>
      <c r="AW85" s="111" t="s">
        <v>1466</v>
      </c>
      <c r="AX85" s="111" t="s">
        <v>1602</v>
      </c>
      <c r="AY85" s="111" t="s">
        <v>1602</v>
      </c>
      <c r="AZ85" s="2"/>
      <c r="BA85" s="3"/>
      <c r="BB85" s="3"/>
      <c r="BC85" s="3"/>
      <c r="BD85" s="3"/>
    </row>
    <row r="86" spans="1:56" ht="15">
      <c r="A86" s="68" t="s">
        <v>397</v>
      </c>
      <c r="B86" s="69"/>
      <c r="C86" s="69"/>
      <c r="D86" s="70">
        <v>57.02546603816101</v>
      </c>
      <c r="E86" s="72"/>
      <c r="F86" s="69"/>
      <c r="G86" s="69"/>
      <c r="H86" s="73" t="s">
        <v>397</v>
      </c>
      <c r="I86" s="74"/>
      <c r="J86" s="74"/>
      <c r="K86" s="73" t="s">
        <v>397</v>
      </c>
      <c r="L86" s="77">
        <v>40.871645088791766</v>
      </c>
      <c r="M86" s="78">
        <v>2808.2080078125</v>
      </c>
      <c r="N86" s="78">
        <v>7638.0361328125</v>
      </c>
      <c r="O86" s="79"/>
      <c r="P86" s="80"/>
      <c r="Q86" s="80"/>
      <c r="R86" s="85"/>
      <c r="S86" s="49">
        <v>1</v>
      </c>
      <c r="T86" s="49">
        <v>1</v>
      </c>
      <c r="U86" s="50">
        <v>148.318182</v>
      </c>
      <c r="V86" s="50">
        <v>0.001124</v>
      </c>
      <c r="W86" s="50">
        <v>0.002902</v>
      </c>
      <c r="X86" s="50">
        <v>0.659389</v>
      </c>
      <c r="Y86" s="50">
        <v>0</v>
      </c>
      <c r="Z86" s="50">
        <v>0</v>
      </c>
      <c r="AA86" s="75">
        <v>86</v>
      </c>
      <c r="AB86" s="75"/>
      <c r="AC86" s="76"/>
      <c r="AD86" s="82" t="s">
        <v>786</v>
      </c>
      <c r="AE86" s="99" t="str">
        <f>HYPERLINK("http://en.wikipedia.org/wiki/User:92.24.201.188")</f>
        <v>http://en.wikipedia.org/wiki/User:92.24.201.188</v>
      </c>
      <c r="AF86" s="82" t="s">
        <v>806</v>
      </c>
      <c r="AG86" s="82"/>
      <c r="AH86" s="82"/>
      <c r="AI86" s="82">
        <v>0.2291666</v>
      </c>
      <c r="AJ86" s="82">
        <v>12</v>
      </c>
      <c r="AK86" s="82"/>
      <c r="AL86" s="82" t="str">
        <f>REPLACE(INDEX(GroupVertices[Group],MATCH(Vertices[[#This Row],[Vertex]],GroupVertices[Vertex],0)),1,1,"")</f>
        <v>4</v>
      </c>
      <c r="AM86" s="49">
        <v>0</v>
      </c>
      <c r="AN86" s="50">
        <v>0</v>
      </c>
      <c r="AO86" s="49">
        <v>1</v>
      </c>
      <c r="AP86" s="50">
        <v>16.666666666666668</v>
      </c>
      <c r="AQ86" s="49">
        <v>0</v>
      </c>
      <c r="AR86" s="50">
        <v>0</v>
      </c>
      <c r="AS86" s="49">
        <v>5</v>
      </c>
      <c r="AT86" s="50">
        <v>83.33333333333333</v>
      </c>
      <c r="AU86" s="49">
        <v>6</v>
      </c>
      <c r="AV86" s="111" t="s">
        <v>1467</v>
      </c>
      <c r="AW86" s="111" t="s">
        <v>1467</v>
      </c>
      <c r="AX86" s="111" t="s">
        <v>1603</v>
      </c>
      <c r="AY86" s="111" t="s">
        <v>1603</v>
      </c>
      <c r="AZ86" s="2"/>
      <c r="BA86" s="3"/>
      <c r="BB86" s="3"/>
      <c r="BC86" s="3"/>
      <c r="BD86" s="3"/>
    </row>
    <row r="87" spans="1:56" ht="15">
      <c r="A87" s="68" t="s">
        <v>398</v>
      </c>
      <c r="B87" s="69"/>
      <c r="C87" s="69"/>
      <c r="D87" s="70">
        <v>50</v>
      </c>
      <c r="E87" s="72"/>
      <c r="F87" s="69"/>
      <c r="G87" s="69"/>
      <c r="H87" s="73" t="s">
        <v>398</v>
      </c>
      <c r="I87" s="74"/>
      <c r="J87" s="74"/>
      <c r="K87" s="73" t="s">
        <v>398</v>
      </c>
      <c r="L87" s="77">
        <v>1</v>
      </c>
      <c r="M87" s="78">
        <v>1404.47265625</v>
      </c>
      <c r="N87" s="78">
        <v>9825.607421875</v>
      </c>
      <c r="O87" s="79"/>
      <c r="P87" s="80"/>
      <c r="Q87" s="80"/>
      <c r="R87" s="85"/>
      <c r="S87" s="49">
        <v>1</v>
      </c>
      <c r="T87" s="49">
        <v>1</v>
      </c>
      <c r="U87" s="50">
        <v>0</v>
      </c>
      <c r="V87" s="50">
        <v>0.001348</v>
      </c>
      <c r="W87" s="50">
        <v>0.013813</v>
      </c>
      <c r="X87" s="50">
        <v>0.654774</v>
      </c>
      <c r="Y87" s="50">
        <v>0.5</v>
      </c>
      <c r="Z87" s="50">
        <v>0</v>
      </c>
      <c r="AA87" s="75">
        <v>87</v>
      </c>
      <c r="AB87" s="75"/>
      <c r="AC87" s="76"/>
      <c r="AD87" s="82" t="s">
        <v>786</v>
      </c>
      <c r="AE87" s="99" t="str">
        <f>HYPERLINK("http://en.wikipedia.org/wiki/User:70.195.192.68")</f>
        <v>http://en.wikipedia.org/wiki/User:70.195.192.68</v>
      </c>
      <c r="AF87" s="82" t="s">
        <v>806</v>
      </c>
      <c r="AG87" s="82"/>
      <c r="AH87" s="82"/>
      <c r="AI87" s="82">
        <v>0</v>
      </c>
      <c r="AJ87" s="82">
        <v>1</v>
      </c>
      <c r="AK87" s="82"/>
      <c r="AL87" s="82" t="str">
        <f>REPLACE(INDEX(GroupVertices[Group],MATCH(Vertices[[#This Row],[Vertex]],GroupVertices[Vertex],0)),1,1,"")</f>
        <v>1</v>
      </c>
      <c r="AM87" s="49"/>
      <c r="AN87" s="50"/>
      <c r="AO87" s="49"/>
      <c r="AP87" s="50"/>
      <c r="AQ87" s="49"/>
      <c r="AR87" s="50"/>
      <c r="AS87" s="49"/>
      <c r="AT87" s="50"/>
      <c r="AU87" s="49"/>
      <c r="AV87" s="111" t="s">
        <v>1418</v>
      </c>
      <c r="AW87" s="111" t="s">
        <v>1418</v>
      </c>
      <c r="AX87" s="111" t="s">
        <v>1418</v>
      </c>
      <c r="AY87" s="111" t="s">
        <v>1418</v>
      </c>
      <c r="AZ87" s="2"/>
      <c r="BA87" s="3"/>
      <c r="BB87" s="3"/>
      <c r="BC87" s="3"/>
      <c r="BD87" s="3"/>
    </row>
    <row r="88" spans="1:56" ht="15">
      <c r="A88" s="68" t="s">
        <v>406</v>
      </c>
      <c r="B88" s="69"/>
      <c r="C88" s="69"/>
      <c r="D88" s="70">
        <v>98.16430996833358</v>
      </c>
      <c r="E88" s="72"/>
      <c r="F88" s="69"/>
      <c r="G88" s="69"/>
      <c r="H88" s="73" t="s">
        <v>406</v>
      </c>
      <c r="I88" s="74"/>
      <c r="J88" s="74"/>
      <c r="K88" s="73" t="s">
        <v>406</v>
      </c>
      <c r="L88" s="77">
        <v>274.34702958818013</v>
      </c>
      <c r="M88" s="78">
        <v>450.4913024902344</v>
      </c>
      <c r="N88" s="78">
        <v>7130.0859375</v>
      </c>
      <c r="O88" s="79"/>
      <c r="P88" s="80"/>
      <c r="Q88" s="80"/>
      <c r="R88" s="85"/>
      <c r="S88" s="49">
        <v>2</v>
      </c>
      <c r="T88" s="49">
        <v>2</v>
      </c>
      <c r="U88" s="50">
        <v>1016.821212</v>
      </c>
      <c r="V88" s="50">
        <v>0.001377</v>
      </c>
      <c r="W88" s="50">
        <v>0.01638</v>
      </c>
      <c r="X88" s="50">
        <v>1.241113</v>
      </c>
      <c r="Y88" s="50">
        <v>0.16666666666666666</v>
      </c>
      <c r="Z88" s="50">
        <v>0</v>
      </c>
      <c r="AA88" s="75">
        <v>88</v>
      </c>
      <c r="AB88" s="75"/>
      <c r="AC88" s="76"/>
      <c r="AD88" s="82" t="s">
        <v>786</v>
      </c>
      <c r="AE88" s="99" t="str">
        <f>HYPERLINK("http://en.wikipedia.org/wiki/User:Lihaas")</f>
        <v>http://en.wikipedia.org/wiki/User:Lihaas</v>
      </c>
      <c r="AF88" s="82" t="s">
        <v>806</v>
      </c>
      <c r="AG88" s="82"/>
      <c r="AH88" s="82"/>
      <c r="AI88" s="82">
        <v>0.6983043</v>
      </c>
      <c r="AJ88" s="82">
        <v>500</v>
      </c>
      <c r="AK88" s="82"/>
      <c r="AL88" s="82" t="str">
        <f>REPLACE(INDEX(GroupVertices[Group],MATCH(Vertices[[#This Row],[Vertex]],GroupVertices[Vertex],0)),1,1,"")</f>
        <v>1</v>
      </c>
      <c r="AM88" s="49">
        <v>0</v>
      </c>
      <c r="AN88" s="50">
        <v>0</v>
      </c>
      <c r="AO88" s="49">
        <v>0</v>
      </c>
      <c r="AP88" s="50">
        <v>0</v>
      </c>
      <c r="AQ88" s="49">
        <v>0</v>
      </c>
      <c r="AR88" s="50">
        <v>0</v>
      </c>
      <c r="AS88" s="49">
        <v>6</v>
      </c>
      <c r="AT88" s="50">
        <v>100</v>
      </c>
      <c r="AU88" s="49">
        <v>6</v>
      </c>
      <c r="AV88" s="111" t="s">
        <v>1418</v>
      </c>
      <c r="AW88" s="111" t="s">
        <v>1418</v>
      </c>
      <c r="AX88" s="111" t="s">
        <v>1418</v>
      </c>
      <c r="AY88" s="111" t="s">
        <v>1418</v>
      </c>
      <c r="AZ88" s="2"/>
      <c r="BA88" s="3"/>
      <c r="BB88" s="3"/>
      <c r="BC88" s="3"/>
      <c r="BD88" s="3"/>
    </row>
    <row r="89" spans="1:56" ht="15">
      <c r="A89" s="68" t="s">
        <v>399</v>
      </c>
      <c r="B89" s="69"/>
      <c r="C89" s="69"/>
      <c r="D89" s="70">
        <v>78.32578335419646</v>
      </c>
      <c r="E89" s="72"/>
      <c r="F89" s="69"/>
      <c r="G89" s="69"/>
      <c r="H89" s="73" t="s">
        <v>399</v>
      </c>
      <c r="I89" s="74"/>
      <c r="J89" s="74"/>
      <c r="K89" s="73" t="s">
        <v>399</v>
      </c>
      <c r="L89" s="77">
        <v>161.75738956332052</v>
      </c>
      <c r="M89" s="78">
        <v>1727.5908203125</v>
      </c>
      <c r="N89" s="78">
        <v>5479.326171875</v>
      </c>
      <c r="O89" s="79"/>
      <c r="P89" s="80"/>
      <c r="Q89" s="80"/>
      <c r="R89" s="85"/>
      <c r="S89" s="49">
        <v>1</v>
      </c>
      <c r="T89" s="49">
        <v>1</v>
      </c>
      <c r="U89" s="50">
        <v>598</v>
      </c>
      <c r="V89" s="50">
        <v>0.001348</v>
      </c>
      <c r="W89" s="50">
        <v>0.011945</v>
      </c>
      <c r="X89" s="50">
        <v>0.703614</v>
      </c>
      <c r="Y89" s="50">
        <v>0</v>
      </c>
      <c r="Z89" s="50">
        <v>0</v>
      </c>
      <c r="AA89" s="75">
        <v>89</v>
      </c>
      <c r="AB89" s="75"/>
      <c r="AC89" s="76"/>
      <c r="AD89" s="82" t="s">
        <v>786</v>
      </c>
      <c r="AE89" s="99" t="str">
        <f>HYPERLINK("http://en.wikipedia.org/wiki/User:YpnBot")</f>
        <v>http://en.wikipedia.org/wiki/User:YpnBot</v>
      </c>
      <c r="AF89" s="82" t="s">
        <v>806</v>
      </c>
      <c r="AG89" s="82"/>
      <c r="AH89" s="82"/>
      <c r="AI89" s="82">
        <v>0.01579678</v>
      </c>
      <c r="AJ89" s="82">
        <v>500</v>
      </c>
      <c r="AK89" s="82"/>
      <c r="AL89" s="82" t="str">
        <f>REPLACE(INDEX(GroupVertices[Group],MATCH(Vertices[[#This Row],[Vertex]],GroupVertices[Vertex],0)),1,1,"")</f>
        <v>1</v>
      </c>
      <c r="AM89" s="49">
        <v>0</v>
      </c>
      <c r="AN89" s="50">
        <v>0</v>
      </c>
      <c r="AO89" s="49">
        <v>0</v>
      </c>
      <c r="AP89" s="50">
        <v>0</v>
      </c>
      <c r="AQ89" s="49">
        <v>0</v>
      </c>
      <c r="AR89" s="50">
        <v>0</v>
      </c>
      <c r="AS89" s="49">
        <v>6</v>
      </c>
      <c r="AT89" s="50">
        <v>100</v>
      </c>
      <c r="AU89" s="49">
        <v>6</v>
      </c>
      <c r="AV89" s="111" t="s">
        <v>1468</v>
      </c>
      <c r="AW89" s="111" t="s">
        <v>1468</v>
      </c>
      <c r="AX89" s="111" t="s">
        <v>1604</v>
      </c>
      <c r="AY89" s="111" t="s">
        <v>1604</v>
      </c>
      <c r="AZ89" s="2"/>
      <c r="BA89" s="3"/>
      <c r="BB89" s="3"/>
      <c r="BC89" s="3"/>
      <c r="BD89" s="3"/>
    </row>
    <row r="90" spans="1:56" ht="15">
      <c r="A90" s="68" t="s">
        <v>400</v>
      </c>
      <c r="B90" s="69"/>
      <c r="C90" s="69"/>
      <c r="D90" s="70">
        <v>59.56824119991252</v>
      </c>
      <c r="E90" s="72"/>
      <c r="F90" s="69"/>
      <c r="G90" s="69"/>
      <c r="H90" s="73" t="s">
        <v>400</v>
      </c>
      <c r="I90" s="74"/>
      <c r="J90" s="74"/>
      <c r="K90" s="73" t="s">
        <v>400</v>
      </c>
      <c r="L90" s="77">
        <v>55.30266336419857</v>
      </c>
      <c r="M90" s="78">
        <v>2147.0380859375</v>
      </c>
      <c r="N90" s="78">
        <v>5039.6044921875</v>
      </c>
      <c r="O90" s="79"/>
      <c r="P90" s="80"/>
      <c r="Q90" s="80"/>
      <c r="R90" s="85"/>
      <c r="S90" s="49">
        <v>2</v>
      </c>
      <c r="T90" s="49">
        <v>2</v>
      </c>
      <c r="U90" s="50">
        <v>202</v>
      </c>
      <c r="V90" s="50">
        <v>0.001064</v>
      </c>
      <c r="W90" s="50">
        <v>0.001823</v>
      </c>
      <c r="X90" s="50">
        <v>1.103213</v>
      </c>
      <c r="Y90" s="50">
        <v>0</v>
      </c>
      <c r="Z90" s="50">
        <v>0</v>
      </c>
      <c r="AA90" s="75">
        <v>90</v>
      </c>
      <c r="AB90" s="75"/>
      <c r="AC90" s="76"/>
      <c r="AD90" s="82" t="s">
        <v>786</v>
      </c>
      <c r="AE90" s="99" t="str">
        <f>HYPERLINK("http://en.wikipedia.org/wiki/User:Stringybark")</f>
        <v>http://en.wikipedia.org/wiki/User:Stringybark</v>
      </c>
      <c r="AF90" s="82" t="s">
        <v>806</v>
      </c>
      <c r="AG90" s="82"/>
      <c r="AH90" s="82"/>
      <c r="AI90" s="82">
        <v>0.4783945</v>
      </c>
      <c r="AJ90" s="82">
        <v>399</v>
      </c>
      <c r="AK90" s="82"/>
      <c r="AL90" s="82" t="str">
        <f>REPLACE(INDEX(GroupVertices[Group],MATCH(Vertices[[#This Row],[Vertex]],GroupVertices[Vertex],0)),1,1,"")</f>
        <v>1</v>
      </c>
      <c r="AM90" s="49">
        <v>0</v>
      </c>
      <c r="AN90" s="50">
        <v>0</v>
      </c>
      <c r="AO90" s="49">
        <v>0</v>
      </c>
      <c r="AP90" s="50">
        <v>0</v>
      </c>
      <c r="AQ90" s="49">
        <v>0</v>
      </c>
      <c r="AR90" s="50">
        <v>0</v>
      </c>
      <c r="AS90" s="49">
        <v>16</v>
      </c>
      <c r="AT90" s="50">
        <v>100</v>
      </c>
      <c r="AU90" s="49">
        <v>16</v>
      </c>
      <c r="AV90" s="111" t="s">
        <v>1469</v>
      </c>
      <c r="AW90" s="111" t="s">
        <v>1469</v>
      </c>
      <c r="AX90" s="111" t="s">
        <v>1605</v>
      </c>
      <c r="AY90" s="111" t="s">
        <v>1605</v>
      </c>
      <c r="AZ90" s="2"/>
      <c r="BA90" s="3"/>
      <c r="BB90" s="3"/>
      <c r="BC90" s="3"/>
      <c r="BD90" s="3"/>
    </row>
    <row r="91" spans="1:56" ht="15">
      <c r="A91" s="68" t="s">
        <v>401</v>
      </c>
      <c r="B91" s="69"/>
      <c r="C91" s="69"/>
      <c r="D91" s="70">
        <v>50.189470122770544</v>
      </c>
      <c r="E91" s="72"/>
      <c r="F91" s="69"/>
      <c r="G91" s="69"/>
      <c r="H91" s="73" t="s">
        <v>401</v>
      </c>
      <c r="I91" s="74"/>
      <c r="J91" s="74"/>
      <c r="K91" s="73" t="s">
        <v>401</v>
      </c>
      <c r="L91" s="77">
        <v>2.0753002646375958</v>
      </c>
      <c r="M91" s="78">
        <v>2341.76318359375</v>
      </c>
      <c r="N91" s="78">
        <v>7783.9697265625</v>
      </c>
      <c r="O91" s="79"/>
      <c r="P91" s="80"/>
      <c r="Q91" s="80"/>
      <c r="R91" s="85"/>
      <c r="S91" s="49">
        <v>1</v>
      </c>
      <c r="T91" s="49">
        <v>1</v>
      </c>
      <c r="U91" s="50">
        <v>4</v>
      </c>
      <c r="V91" s="50">
        <v>0.000879</v>
      </c>
      <c r="W91" s="50">
        <v>0.000437</v>
      </c>
      <c r="X91" s="50">
        <v>0.803765</v>
      </c>
      <c r="Y91" s="50">
        <v>0</v>
      </c>
      <c r="Z91" s="50">
        <v>0</v>
      </c>
      <c r="AA91" s="75">
        <v>91</v>
      </c>
      <c r="AB91" s="75"/>
      <c r="AC91" s="76"/>
      <c r="AD91" s="82" t="s">
        <v>786</v>
      </c>
      <c r="AE91" s="99" t="str">
        <f>HYPERLINK("http://en.wikipedia.org/wiki/User:Pregxi")</f>
        <v>http://en.wikipedia.org/wiki/User:Pregxi</v>
      </c>
      <c r="AF91" s="82" t="s">
        <v>806</v>
      </c>
      <c r="AG91" s="82"/>
      <c r="AH91" s="82"/>
      <c r="AI91" s="82">
        <v>0</v>
      </c>
      <c r="AJ91" s="82">
        <v>1</v>
      </c>
      <c r="AK91" s="82"/>
      <c r="AL91" s="82" t="str">
        <f>REPLACE(INDEX(GroupVertices[Group],MATCH(Vertices[[#This Row],[Vertex]],GroupVertices[Vertex],0)),1,1,"")</f>
        <v>1</v>
      </c>
      <c r="AM91" s="49">
        <v>0</v>
      </c>
      <c r="AN91" s="50">
        <v>0</v>
      </c>
      <c r="AO91" s="49">
        <v>0</v>
      </c>
      <c r="AP91" s="50">
        <v>0</v>
      </c>
      <c r="AQ91" s="49">
        <v>0</v>
      </c>
      <c r="AR91" s="50">
        <v>0</v>
      </c>
      <c r="AS91" s="49">
        <v>4</v>
      </c>
      <c r="AT91" s="50">
        <v>100</v>
      </c>
      <c r="AU91" s="49">
        <v>4</v>
      </c>
      <c r="AV91" s="111" t="s">
        <v>1470</v>
      </c>
      <c r="AW91" s="111" t="s">
        <v>1470</v>
      </c>
      <c r="AX91" s="111" t="s">
        <v>1606</v>
      </c>
      <c r="AY91" s="111" t="s">
        <v>1606</v>
      </c>
      <c r="AZ91" s="2"/>
      <c r="BA91" s="3"/>
      <c r="BB91" s="3"/>
      <c r="BC91" s="3"/>
      <c r="BD91" s="3"/>
    </row>
    <row r="92" spans="1:56" ht="15">
      <c r="A92" s="68" t="s">
        <v>402</v>
      </c>
      <c r="B92" s="69"/>
      <c r="C92" s="69"/>
      <c r="D92" s="70">
        <v>59.56824119991252</v>
      </c>
      <c r="E92" s="72"/>
      <c r="F92" s="69"/>
      <c r="G92" s="69"/>
      <c r="H92" s="73" t="s">
        <v>402</v>
      </c>
      <c r="I92" s="74"/>
      <c r="J92" s="74"/>
      <c r="K92" s="73" t="s">
        <v>402</v>
      </c>
      <c r="L92" s="77">
        <v>55.30266336419857</v>
      </c>
      <c r="M92" s="78">
        <v>1963.0020751953125</v>
      </c>
      <c r="N92" s="78">
        <v>9250.7802734375</v>
      </c>
      <c r="O92" s="79"/>
      <c r="P92" s="80"/>
      <c r="Q92" s="80"/>
      <c r="R92" s="85"/>
      <c r="S92" s="49">
        <v>1</v>
      </c>
      <c r="T92" s="49">
        <v>1</v>
      </c>
      <c r="U92" s="50">
        <v>202</v>
      </c>
      <c r="V92" s="50">
        <v>0.001064</v>
      </c>
      <c r="W92" s="50">
        <v>0.001585</v>
      </c>
      <c r="X92" s="50">
        <v>0.802796</v>
      </c>
      <c r="Y92" s="50">
        <v>0</v>
      </c>
      <c r="Z92" s="50">
        <v>0</v>
      </c>
      <c r="AA92" s="75">
        <v>92</v>
      </c>
      <c r="AB92" s="75"/>
      <c r="AC92" s="76"/>
      <c r="AD92" s="82" t="s">
        <v>786</v>
      </c>
      <c r="AE92" s="99" t="str">
        <f>HYPERLINK("http://en.wikipedia.org/wiki/User:Morganglick")</f>
        <v>http://en.wikipedia.org/wiki/User:Morganglick</v>
      </c>
      <c r="AF92" s="82" t="s">
        <v>806</v>
      </c>
      <c r="AG92" s="82"/>
      <c r="AH92" s="82"/>
      <c r="AI92" s="82">
        <v>0.3955731</v>
      </c>
      <c r="AJ92" s="82">
        <v>115</v>
      </c>
      <c r="AK92" s="82"/>
      <c r="AL92" s="82" t="str">
        <f>REPLACE(INDEX(GroupVertices[Group],MATCH(Vertices[[#This Row],[Vertex]],GroupVertices[Vertex],0)),1,1,"")</f>
        <v>1</v>
      </c>
      <c r="AM92" s="49">
        <v>0</v>
      </c>
      <c r="AN92" s="50">
        <v>0</v>
      </c>
      <c r="AO92" s="49">
        <v>0</v>
      </c>
      <c r="AP92" s="50">
        <v>0</v>
      </c>
      <c r="AQ92" s="49">
        <v>0</v>
      </c>
      <c r="AR92" s="50">
        <v>0</v>
      </c>
      <c r="AS92" s="49">
        <v>1</v>
      </c>
      <c r="AT92" s="50">
        <v>100</v>
      </c>
      <c r="AU92" s="49">
        <v>1</v>
      </c>
      <c r="AV92" s="111" t="s">
        <v>1418</v>
      </c>
      <c r="AW92" s="111" t="s">
        <v>1418</v>
      </c>
      <c r="AX92" s="111" t="s">
        <v>1418</v>
      </c>
      <c r="AY92" s="111" t="s">
        <v>1418</v>
      </c>
      <c r="AZ92" s="2"/>
      <c r="BA92" s="3"/>
      <c r="BB92" s="3"/>
      <c r="BC92" s="3"/>
      <c r="BD92" s="3"/>
    </row>
    <row r="93" spans="1:56" ht="15">
      <c r="A93" s="68" t="s">
        <v>403</v>
      </c>
      <c r="B93" s="69"/>
      <c r="C93" s="69"/>
      <c r="D93" s="70">
        <v>78.32578335419646</v>
      </c>
      <c r="E93" s="72"/>
      <c r="F93" s="69"/>
      <c r="G93" s="69"/>
      <c r="H93" s="73" t="s">
        <v>403</v>
      </c>
      <c r="I93" s="74"/>
      <c r="J93" s="74"/>
      <c r="K93" s="73" t="s">
        <v>403</v>
      </c>
      <c r="L93" s="77">
        <v>161.75738956332052</v>
      </c>
      <c r="M93" s="78">
        <v>309.5601501464844</v>
      </c>
      <c r="N93" s="78">
        <v>7853.4638671875</v>
      </c>
      <c r="O93" s="79"/>
      <c r="P93" s="80"/>
      <c r="Q93" s="80"/>
      <c r="R93" s="85"/>
      <c r="S93" s="49">
        <v>1</v>
      </c>
      <c r="T93" s="49">
        <v>1</v>
      </c>
      <c r="U93" s="50">
        <v>598</v>
      </c>
      <c r="V93" s="50">
        <v>0.001348</v>
      </c>
      <c r="W93" s="50">
        <v>0.011915</v>
      </c>
      <c r="X93" s="50">
        <v>0.732226</v>
      </c>
      <c r="Y93" s="50">
        <v>0</v>
      </c>
      <c r="Z93" s="50">
        <v>0</v>
      </c>
      <c r="AA93" s="75">
        <v>93</v>
      </c>
      <c r="AB93" s="75"/>
      <c r="AC93" s="76"/>
      <c r="AD93" s="82" t="s">
        <v>786</v>
      </c>
      <c r="AE93" s="99" t="str">
        <f>HYPERLINK("http://en.wikipedia.org/wiki/User:Geekpie")</f>
        <v>http://en.wikipedia.org/wiki/User:Geekpie</v>
      </c>
      <c r="AF93" s="82" t="s">
        <v>806</v>
      </c>
      <c r="AG93" s="82"/>
      <c r="AH93" s="82"/>
      <c r="AI93" s="82">
        <v>0.4011544</v>
      </c>
      <c r="AJ93" s="82">
        <v>63</v>
      </c>
      <c r="AK93" s="82"/>
      <c r="AL93" s="82" t="str">
        <f>REPLACE(INDEX(GroupVertices[Group],MATCH(Vertices[[#This Row],[Vertex]],GroupVertices[Vertex],0)),1,1,"")</f>
        <v>1</v>
      </c>
      <c r="AM93" s="49"/>
      <c r="AN93" s="50"/>
      <c r="AO93" s="49"/>
      <c r="AP93" s="50"/>
      <c r="AQ93" s="49"/>
      <c r="AR93" s="50"/>
      <c r="AS93" s="49"/>
      <c r="AT93" s="50"/>
      <c r="AU93" s="49"/>
      <c r="AV93" s="111" t="s">
        <v>1418</v>
      </c>
      <c r="AW93" s="111" t="s">
        <v>1418</v>
      </c>
      <c r="AX93" s="111" t="s">
        <v>1418</v>
      </c>
      <c r="AY93" s="111" t="s">
        <v>1418</v>
      </c>
      <c r="AZ93" s="2"/>
      <c r="BA93" s="3"/>
      <c r="BB93" s="3"/>
      <c r="BC93" s="3"/>
      <c r="BD93" s="3"/>
    </row>
    <row r="94" spans="1:56" ht="15">
      <c r="A94" s="68" t="s">
        <v>404</v>
      </c>
      <c r="B94" s="69"/>
      <c r="C94" s="69"/>
      <c r="D94" s="70">
        <v>50</v>
      </c>
      <c r="E94" s="72"/>
      <c r="F94" s="69"/>
      <c r="G94" s="69"/>
      <c r="H94" s="73" t="s">
        <v>404</v>
      </c>
      <c r="I94" s="74"/>
      <c r="J94" s="74"/>
      <c r="K94" s="73" t="s">
        <v>404</v>
      </c>
      <c r="L94" s="77">
        <v>1</v>
      </c>
      <c r="M94" s="78">
        <v>2444.916015625</v>
      </c>
      <c r="N94" s="78">
        <v>8601.498046875</v>
      </c>
      <c r="O94" s="79"/>
      <c r="P94" s="80"/>
      <c r="Q94" s="80"/>
      <c r="R94" s="85"/>
      <c r="S94" s="49">
        <v>1</v>
      </c>
      <c r="T94" s="49">
        <v>1</v>
      </c>
      <c r="U94" s="50">
        <v>0</v>
      </c>
      <c r="V94" s="50">
        <v>0.00134</v>
      </c>
      <c r="W94" s="50">
        <v>0.011712</v>
      </c>
      <c r="X94" s="50">
        <v>0.391038</v>
      </c>
      <c r="Y94" s="50">
        <v>0</v>
      </c>
      <c r="Z94" s="50">
        <v>1</v>
      </c>
      <c r="AA94" s="75">
        <v>94</v>
      </c>
      <c r="AB94" s="75"/>
      <c r="AC94" s="76"/>
      <c r="AD94" s="82" t="s">
        <v>786</v>
      </c>
      <c r="AE94" s="99" t="str">
        <f>HYPERLINK("http://en.wikipedia.org/wiki/User:2604:2000:107E:407E:752E:3268:9074:E06")</f>
        <v>http://en.wikipedia.org/wiki/User:2604:2000:107E:407E:752E:3268:9074:E06</v>
      </c>
      <c r="AF94" s="82" t="s">
        <v>806</v>
      </c>
      <c r="AG94" s="82"/>
      <c r="AH94" s="82"/>
      <c r="AI94" s="82">
        <v>0</v>
      </c>
      <c r="AJ94" s="82">
        <v>2</v>
      </c>
      <c r="AK94" s="82"/>
      <c r="AL94" s="82" t="str">
        <f>REPLACE(INDEX(GroupVertices[Group],MATCH(Vertices[[#This Row],[Vertex]],GroupVertices[Vertex],0)),1,1,"")</f>
        <v>1</v>
      </c>
      <c r="AM94" s="49">
        <v>0</v>
      </c>
      <c r="AN94" s="50">
        <v>0</v>
      </c>
      <c r="AO94" s="49">
        <v>0</v>
      </c>
      <c r="AP94" s="50">
        <v>0</v>
      </c>
      <c r="AQ94" s="49">
        <v>0</v>
      </c>
      <c r="AR94" s="50">
        <v>0</v>
      </c>
      <c r="AS94" s="49">
        <v>15</v>
      </c>
      <c r="AT94" s="50">
        <v>100</v>
      </c>
      <c r="AU94" s="49">
        <v>15</v>
      </c>
      <c r="AV94" s="111" t="s">
        <v>1471</v>
      </c>
      <c r="AW94" s="111" t="s">
        <v>1471</v>
      </c>
      <c r="AX94" s="111" t="s">
        <v>1607</v>
      </c>
      <c r="AY94" s="111" t="s">
        <v>1607</v>
      </c>
      <c r="AZ94" s="2"/>
      <c r="BA94" s="3"/>
      <c r="BB94" s="3"/>
      <c r="BC94" s="3"/>
      <c r="BD94" s="3"/>
    </row>
    <row r="95" spans="1:56" ht="15">
      <c r="A95" s="68" t="s">
        <v>405</v>
      </c>
      <c r="B95" s="69"/>
      <c r="C95" s="69"/>
      <c r="D95" s="70">
        <v>50</v>
      </c>
      <c r="E95" s="72"/>
      <c r="F95" s="69"/>
      <c r="G95" s="69"/>
      <c r="H95" s="73" t="s">
        <v>405</v>
      </c>
      <c r="I95" s="74"/>
      <c r="J95" s="74"/>
      <c r="K95" s="73" t="s">
        <v>405</v>
      </c>
      <c r="L95" s="77">
        <v>1</v>
      </c>
      <c r="M95" s="78">
        <v>2201.4912109375</v>
      </c>
      <c r="N95" s="78">
        <v>6127.4111328125</v>
      </c>
      <c r="O95" s="79"/>
      <c r="P95" s="80"/>
      <c r="Q95" s="80"/>
      <c r="R95" s="85"/>
      <c r="S95" s="49">
        <v>2</v>
      </c>
      <c r="T95" s="49">
        <v>2</v>
      </c>
      <c r="U95" s="50">
        <v>0</v>
      </c>
      <c r="V95" s="50">
        <v>0.00134</v>
      </c>
      <c r="W95" s="50">
        <v>0.013435</v>
      </c>
      <c r="X95" s="50">
        <v>0.680065</v>
      </c>
      <c r="Y95" s="50">
        <v>0</v>
      </c>
      <c r="Z95" s="50">
        <v>1</v>
      </c>
      <c r="AA95" s="75">
        <v>95</v>
      </c>
      <c r="AB95" s="75"/>
      <c r="AC95" s="76"/>
      <c r="AD95" s="82" t="s">
        <v>786</v>
      </c>
      <c r="AE95" s="99" t="str">
        <f>HYPERLINK("http://en.wikipedia.org/wiki/User:180.215.137.233")</f>
        <v>http://en.wikipedia.org/wiki/User:180.215.137.233</v>
      </c>
      <c r="AF95" s="82" t="s">
        <v>806</v>
      </c>
      <c r="AG95" s="82"/>
      <c r="AH95" s="82"/>
      <c r="AI95" s="82">
        <v>0</v>
      </c>
      <c r="AJ95" s="82">
        <v>3</v>
      </c>
      <c r="AK95" s="82"/>
      <c r="AL95" s="82" t="str">
        <f>REPLACE(INDEX(GroupVertices[Group],MATCH(Vertices[[#This Row],[Vertex]],GroupVertices[Vertex],0)),1,1,"")</f>
        <v>1</v>
      </c>
      <c r="AM95" s="49">
        <v>0</v>
      </c>
      <c r="AN95" s="50">
        <v>0</v>
      </c>
      <c r="AO95" s="49">
        <v>0</v>
      </c>
      <c r="AP95" s="50">
        <v>0</v>
      </c>
      <c r="AQ95" s="49">
        <v>0</v>
      </c>
      <c r="AR95" s="50">
        <v>0</v>
      </c>
      <c r="AS95" s="49">
        <v>6</v>
      </c>
      <c r="AT95" s="50">
        <v>100</v>
      </c>
      <c r="AU95" s="49">
        <v>6</v>
      </c>
      <c r="AV95" s="111" t="s">
        <v>1472</v>
      </c>
      <c r="AW95" s="111" t="s">
        <v>1472</v>
      </c>
      <c r="AX95" s="111" t="s">
        <v>1608</v>
      </c>
      <c r="AY95" s="111" t="s">
        <v>1608</v>
      </c>
      <c r="AZ95" s="2"/>
      <c r="BA95" s="3"/>
      <c r="BB95" s="3"/>
      <c r="BC95" s="3"/>
      <c r="BD95" s="3"/>
    </row>
    <row r="96" spans="1:56" ht="15">
      <c r="A96" s="68" t="s">
        <v>407</v>
      </c>
      <c r="B96" s="69"/>
      <c r="C96" s="69"/>
      <c r="D96" s="70">
        <v>50</v>
      </c>
      <c r="E96" s="72"/>
      <c r="F96" s="69"/>
      <c r="G96" s="69"/>
      <c r="H96" s="73" t="s">
        <v>407</v>
      </c>
      <c r="I96" s="74"/>
      <c r="J96" s="74"/>
      <c r="K96" s="73" t="s">
        <v>407</v>
      </c>
      <c r="L96" s="77">
        <v>1</v>
      </c>
      <c r="M96" s="78">
        <v>4181.69384765625</v>
      </c>
      <c r="N96" s="78">
        <v>9209.134765625</v>
      </c>
      <c r="O96" s="79"/>
      <c r="P96" s="80"/>
      <c r="Q96" s="80"/>
      <c r="R96" s="85"/>
      <c r="S96" s="49">
        <v>1</v>
      </c>
      <c r="T96" s="49">
        <v>1</v>
      </c>
      <c r="U96" s="50">
        <v>0</v>
      </c>
      <c r="V96" s="50">
        <v>0.001364</v>
      </c>
      <c r="W96" s="50">
        <v>0.014333</v>
      </c>
      <c r="X96" s="50">
        <v>0.634065</v>
      </c>
      <c r="Y96" s="50">
        <v>0.5</v>
      </c>
      <c r="Z96" s="50">
        <v>0</v>
      </c>
      <c r="AA96" s="75">
        <v>96</v>
      </c>
      <c r="AB96" s="75"/>
      <c r="AC96" s="76"/>
      <c r="AD96" s="82" t="s">
        <v>786</v>
      </c>
      <c r="AE96" s="99" t="str">
        <f>HYPERLINK("http://en.wikipedia.org/wiki/User:Akmuslimeen")</f>
        <v>http://en.wikipedia.org/wiki/User:Akmuslimeen</v>
      </c>
      <c r="AF96" s="82" t="s">
        <v>806</v>
      </c>
      <c r="AG96" s="82"/>
      <c r="AH96" s="82"/>
      <c r="AI96" s="82">
        <v>0</v>
      </c>
      <c r="AJ96" s="82">
        <v>2</v>
      </c>
      <c r="AK96" s="82"/>
      <c r="AL96" s="82" t="str">
        <f>REPLACE(INDEX(GroupVertices[Group],MATCH(Vertices[[#This Row],[Vertex]],GroupVertices[Vertex],0)),1,1,"")</f>
        <v>4</v>
      </c>
      <c r="AM96" s="49">
        <v>0</v>
      </c>
      <c r="AN96" s="50">
        <v>0</v>
      </c>
      <c r="AO96" s="49">
        <v>0</v>
      </c>
      <c r="AP96" s="50">
        <v>0</v>
      </c>
      <c r="AQ96" s="49">
        <v>0</v>
      </c>
      <c r="AR96" s="50">
        <v>0</v>
      </c>
      <c r="AS96" s="49">
        <v>4</v>
      </c>
      <c r="AT96" s="50">
        <v>100</v>
      </c>
      <c r="AU96" s="49">
        <v>4</v>
      </c>
      <c r="AV96" s="111" t="s">
        <v>1473</v>
      </c>
      <c r="AW96" s="111" t="s">
        <v>1473</v>
      </c>
      <c r="AX96" s="111" t="s">
        <v>1609</v>
      </c>
      <c r="AY96" s="111" t="s">
        <v>1609</v>
      </c>
      <c r="AZ96" s="2"/>
      <c r="BA96" s="3"/>
      <c r="BB96" s="3"/>
      <c r="BC96" s="3"/>
      <c r="BD96" s="3"/>
    </row>
    <row r="97" spans="1:56" ht="15">
      <c r="A97" s="68" t="s">
        <v>408</v>
      </c>
      <c r="B97" s="69"/>
      <c r="C97" s="69"/>
      <c r="D97" s="70">
        <v>79.03572217274649</v>
      </c>
      <c r="E97" s="72"/>
      <c r="F97" s="69"/>
      <c r="G97" s="69"/>
      <c r="H97" s="73" t="s">
        <v>408</v>
      </c>
      <c r="I97" s="74"/>
      <c r="J97" s="74"/>
      <c r="K97" s="73" t="s">
        <v>408</v>
      </c>
      <c r="L97" s="77">
        <v>165.78650712708458</v>
      </c>
      <c r="M97" s="78">
        <v>9043.666015625</v>
      </c>
      <c r="N97" s="78">
        <v>2406.052734375</v>
      </c>
      <c r="O97" s="79"/>
      <c r="P97" s="80"/>
      <c r="Q97" s="80"/>
      <c r="R97" s="85"/>
      <c r="S97" s="49">
        <v>1</v>
      </c>
      <c r="T97" s="49">
        <v>1</v>
      </c>
      <c r="U97" s="50">
        <v>612.987879</v>
      </c>
      <c r="V97" s="50">
        <v>0.001085</v>
      </c>
      <c r="W97" s="50">
        <v>0.002138</v>
      </c>
      <c r="X97" s="50">
        <v>0.773574</v>
      </c>
      <c r="Y97" s="50">
        <v>0</v>
      </c>
      <c r="Z97" s="50">
        <v>0</v>
      </c>
      <c r="AA97" s="75">
        <v>97</v>
      </c>
      <c r="AB97" s="75"/>
      <c r="AC97" s="76"/>
      <c r="AD97" s="82" t="s">
        <v>786</v>
      </c>
      <c r="AE97" s="82" t="s">
        <v>795</v>
      </c>
      <c r="AF97" s="82" t="s">
        <v>806</v>
      </c>
      <c r="AG97" s="82"/>
      <c r="AH97" s="82"/>
      <c r="AI97" s="82">
        <v>0.19822</v>
      </c>
      <c r="AJ97" s="82">
        <v>500</v>
      </c>
      <c r="AK97" s="82"/>
      <c r="AL97" s="82" t="str">
        <f>REPLACE(INDEX(GroupVertices[Group],MATCH(Vertices[[#This Row],[Vertex]],GroupVertices[Vertex],0)),1,1,"")</f>
        <v>12</v>
      </c>
      <c r="AM97" s="49">
        <v>1</v>
      </c>
      <c r="AN97" s="50">
        <v>25</v>
      </c>
      <c r="AO97" s="49">
        <v>0</v>
      </c>
      <c r="AP97" s="50">
        <v>0</v>
      </c>
      <c r="AQ97" s="49">
        <v>0</v>
      </c>
      <c r="AR97" s="50">
        <v>0</v>
      </c>
      <c r="AS97" s="49">
        <v>3</v>
      </c>
      <c r="AT97" s="50">
        <v>75</v>
      </c>
      <c r="AU97" s="49">
        <v>4</v>
      </c>
      <c r="AV97" s="111" t="s">
        <v>1136</v>
      </c>
      <c r="AW97" s="111" t="s">
        <v>1136</v>
      </c>
      <c r="AX97" s="111" t="s">
        <v>1418</v>
      </c>
      <c r="AY97" s="111" t="s">
        <v>1418</v>
      </c>
      <c r="AZ97" s="2"/>
      <c r="BA97" s="3"/>
      <c r="BB97" s="3"/>
      <c r="BC97" s="3"/>
      <c r="BD97" s="3"/>
    </row>
    <row r="98" spans="1:56" ht="15">
      <c r="A98" s="68" t="s">
        <v>409</v>
      </c>
      <c r="B98" s="69"/>
      <c r="C98" s="69"/>
      <c r="D98" s="70">
        <v>60.46765014123308</v>
      </c>
      <c r="E98" s="72"/>
      <c r="F98" s="69"/>
      <c r="G98" s="69"/>
      <c r="H98" s="73" t="s">
        <v>409</v>
      </c>
      <c r="I98" s="74"/>
      <c r="J98" s="74"/>
      <c r="K98" s="73" t="s">
        <v>409</v>
      </c>
      <c r="L98" s="77">
        <v>60.407081192600224</v>
      </c>
      <c r="M98" s="78">
        <v>9068.251953125</v>
      </c>
      <c r="N98" s="78">
        <v>1225.8232421875</v>
      </c>
      <c r="O98" s="79"/>
      <c r="P98" s="80"/>
      <c r="Q98" s="80"/>
      <c r="R98" s="85"/>
      <c r="S98" s="49">
        <v>1</v>
      </c>
      <c r="T98" s="49">
        <v>1</v>
      </c>
      <c r="U98" s="50">
        <v>220.987879</v>
      </c>
      <c r="V98" s="50">
        <v>0.000894</v>
      </c>
      <c r="W98" s="50">
        <v>0.000283</v>
      </c>
      <c r="X98" s="50">
        <v>0.846678</v>
      </c>
      <c r="Y98" s="50">
        <v>0</v>
      </c>
      <c r="Z98" s="50">
        <v>0</v>
      </c>
      <c r="AA98" s="75">
        <v>98</v>
      </c>
      <c r="AB98" s="75"/>
      <c r="AC98" s="76"/>
      <c r="AD98" s="82" t="s">
        <v>786</v>
      </c>
      <c r="AE98" s="99" t="str">
        <f>HYPERLINK("http://en.wikipedia.org/wiki/User:OwenBlacker")</f>
        <v>http://en.wikipedia.org/wiki/User:OwenBlacker</v>
      </c>
      <c r="AF98" s="82" t="s">
        <v>806</v>
      </c>
      <c r="AG98" s="82"/>
      <c r="AH98" s="82"/>
      <c r="AI98" s="82">
        <v>0.1933542</v>
      </c>
      <c r="AJ98" s="82">
        <v>500</v>
      </c>
      <c r="AK98" s="82"/>
      <c r="AL98" s="82" t="str">
        <f>REPLACE(INDEX(GroupVertices[Group],MATCH(Vertices[[#This Row],[Vertex]],GroupVertices[Vertex],0)),1,1,"")</f>
        <v>12</v>
      </c>
      <c r="AM98" s="49">
        <v>0</v>
      </c>
      <c r="AN98" s="50">
        <v>0</v>
      </c>
      <c r="AO98" s="49">
        <v>0</v>
      </c>
      <c r="AP98" s="50">
        <v>0</v>
      </c>
      <c r="AQ98" s="49">
        <v>0</v>
      </c>
      <c r="AR98" s="50">
        <v>0</v>
      </c>
      <c r="AS98" s="49">
        <v>7</v>
      </c>
      <c r="AT98" s="50">
        <v>100</v>
      </c>
      <c r="AU98" s="49">
        <v>7</v>
      </c>
      <c r="AV98" s="111" t="s">
        <v>1474</v>
      </c>
      <c r="AW98" s="111" t="s">
        <v>1474</v>
      </c>
      <c r="AX98" s="111" t="s">
        <v>1610</v>
      </c>
      <c r="AY98" s="111" t="s">
        <v>1610</v>
      </c>
      <c r="AZ98" s="2"/>
      <c r="BA98" s="3"/>
      <c r="BB98" s="3"/>
      <c r="BC98" s="3"/>
      <c r="BD98" s="3"/>
    </row>
    <row r="99" spans="1:56" ht="15">
      <c r="A99" s="68" t="s">
        <v>410</v>
      </c>
      <c r="B99" s="69"/>
      <c r="C99" s="69"/>
      <c r="D99" s="70">
        <v>50.42630777623373</v>
      </c>
      <c r="E99" s="72"/>
      <c r="F99" s="69"/>
      <c r="G99" s="69"/>
      <c r="H99" s="73" t="s">
        <v>410</v>
      </c>
      <c r="I99" s="74"/>
      <c r="J99" s="74"/>
      <c r="K99" s="73" t="s">
        <v>410</v>
      </c>
      <c r="L99" s="77">
        <v>3.41942559543459</v>
      </c>
      <c r="M99" s="78">
        <v>9421.6171875</v>
      </c>
      <c r="N99" s="78">
        <v>173.41070556640625</v>
      </c>
      <c r="O99" s="79"/>
      <c r="P99" s="80"/>
      <c r="Q99" s="80"/>
      <c r="R99" s="85"/>
      <c r="S99" s="49">
        <v>1</v>
      </c>
      <c r="T99" s="49">
        <v>1</v>
      </c>
      <c r="U99" s="50">
        <v>9</v>
      </c>
      <c r="V99" s="50">
        <v>0.000761</v>
      </c>
      <c r="W99" s="50">
        <v>6.7E-05</v>
      </c>
      <c r="X99" s="50">
        <v>0.865668</v>
      </c>
      <c r="Y99" s="50">
        <v>0</v>
      </c>
      <c r="Z99" s="50">
        <v>0</v>
      </c>
      <c r="AA99" s="75">
        <v>99</v>
      </c>
      <c r="AB99" s="75"/>
      <c r="AC99" s="76"/>
      <c r="AD99" s="82" t="s">
        <v>786</v>
      </c>
      <c r="AE99" s="99" t="str">
        <f>HYPERLINK("http://en.wikipedia.org/wiki/User:117.201.70.18")</f>
        <v>http://en.wikipedia.org/wiki/User:117.201.70.18</v>
      </c>
      <c r="AF99" s="82" t="s">
        <v>806</v>
      </c>
      <c r="AG99" s="82"/>
      <c r="AH99" s="82"/>
      <c r="AI99" s="82">
        <v>0</v>
      </c>
      <c r="AJ99" s="82">
        <v>1</v>
      </c>
      <c r="AK99" s="82"/>
      <c r="AL99" s="82" t="str">
        <f>REPLACE(INDEX(GroupVertices[Group],MATCH(Vertices[[#This Row],[Vertex]],GroupVertices[Vertex],0)),1,1,"")</f>
        <v>12</v>
      </c>
      <c r="AM99" s="49">
        <v>0</v>
      </c>
      <c r="AN99" s="50">
        <v>0</v>
      </c>
      <c r="AO99" s="49">
        <v>0</v>
      </c>
      <c r="AP99" s="50">
        <v>0</v>
      </c>
      <c r="AQ99" s="49">
        <v>0</v>
      </c>
      <c r="AR99" s="50">
        <v>0</v>
      </c>
      <c r="AS99" s="49">
        <v>2</v>
      </c>
      <c r="AT99" s="50">
        <v>100</v>
      </c>
      <c r="AU99" s="49">
        <v>2</v>
      </c>
      <c r="AV99" s="111" t="s">
        <v>1473</v>
      </c>
      <c r="AW99" s="111" t="s">
        <v>1473</v>
      </c>
      <c r="AX99" s="111" t="s">
        <v>1609</v>
      </c>
      <c r="AY99" s="111" t="s">
        <v>1609</v>
      </c>
      <c r="AZ99" s="2"/>
      <c r="BA99" s="3"/>
      <c r="BB99" s="3"/>
      <c r="BC99" s="3"/>
      <c r="BD99" s="3"/>
    </row>
    <row r="100" spans="1:56" ht="15">
      <c r="A100" s="68" t="s">
        <v>411</v>
      </c>
      <c r="B100" s="69"/>
      <c r="C100" s="69"/>
      <c r="D100" s="70">
        <v>58.95303744274777</v>
      </c>
      <c r="E100" s="72"/>
      <c r="F100" s="69"/>
      <c r="G100" s="69"/>
      <c r="H100" s="73" t="s">
        <v>411</v>
      </c>
      <c r="I100" s="74"/>
      <c r="J100" s="74"/>
      <c r="K100" s="73" t="s">
        <v>411</v>
      </c>
      <c r="L100" s="77">
        <v>51.81119593275331</v>
      </c>
      <c r="M100" s="78">
        <v>9871.607421875</v>
      </c>
      <c r="N100" s="78">
        <v>1880.2239990234375</v>
      </c>
      <c r="O100" s="79"/>
      <c r="P100" s="80"/>
      <c r="Q100" s="80"/>
      <c r="R100" s="85"/>
      <c r="S100" s="49">
        <v>1</v>
      </c>
      <c r="T100" s="49">
        <v>1</v>
      </c>
      <c r="U100" s="50">
        <v>189.012121</v>
      </c>
      <c r="V100" s="50">
        <v>0.000883</v>
      </c>
      <c r="W100" s="50">
        <v>0.000239</v>
      </c>
      <c r="X100" s="50">
        <v>0.837248</v>
      </c>
      <c r="Y100" s="50">
        <v>0</v>
      </c>
      <c r="Z100" s="50">
        <v>0</v>
      </c>
      <c r="AA100" s="75">
        <v>100</v>
      </c>
      <c r="AB100" s="75"/>
      <c r="AC100" s="76"/>
      <c r="AD100" s="82" t="s">
        <v>786</v>
      </c>
      <c r="AE100" s="99" t="str">
        <f>HYPERLINK("http://en.wikipedia.org/wiki/User:EChastain")</f>
        <v>http://en.wikipedia.org/wiki/User:EChastain</v>
      </c>
      <c r="AF100" s="82" t="s">
        <v>806</v>
      </c>
      <c r="AG100" s="82"/>
      <c r="AH100" s="82"/>
      <c r="AI100" s="82">
        <v>0.481811</v>
      </c>
      <c r="AJ100" s="82">
        <v>500</v>
      </c>
      <c r="AK100" s="82"/>
      <c r="AL100" s="82" t="str">
        <f>REPLACE(INDEX(GroupVertices[Group],MATCH(Vertices[[#This Row],[Vertex]],GroupVertices[Vertex],0)),1,1,"")</f>
        <v>12</v>
      </c>
      <c r="AM100" s="49">
        <v>0</v>
      </c>
      <c r="AN100" s="50">
        <v>0</v>
      </c>
      <c r="AO100" s="49">
        <v>0</v>
      </c>
      <c r="AP100" s="50">
        <v>0</v>
      </c>
      <c r="AQ100" s="49">
        <v>0</v>
      </c>
      <c r="AR100" s="50">
        <v>0</v>
      </c>
      <c r="AS100" s="49">
        <v>1</v>
      </c>
      <c r="AT100" s="50">
        <v>100</v>
      </c>
      <c r="AU100" s="49">
        <v>1</v>
      </c>
      <c r="AV100" s="111" t="s">
        <v>644</v>
      </c>
      <c r="AW100" s="111" t="s">
        <v>644</v>
      </c>
      <c r="AX100" s="111" t="s">
        <v>1418</v>
      </c>
      <c r="AY100" s="111" t="s">
        <v>1418</v>
      </c>
      <c r="AZ100" s="2"/>
      <c r="BA100" s="3"/>
      <c r="BB100" s="3"/>
      <c r="BC100" s="3"/>
      <c r="BD100" s="3"/>
    </row>
    <row r="101" spans="1:56" ht="15">
      <c r="A101" s="68" t="s">
        <v>412</v>
      </c>
      <c r="B101" s="69"/>
      <c r="C101" s="69"/>
      <c r="D101" s="70">
        <v>77.52110947426118</v>
      </c>
      <c r="E101" s="72"/>
      <c r="F101" s="69"/>
      <c r="G101" s="69"/>
      <c r="H101" s="73" t="s">
        <v>412</v>
      </c>
      <c r="I101" s="74"/>
      <c r="J101" s="74"/>
      <c r="K101" s="73" t="s">
        <v>412</v>
      </c>
      <c r="L101" s="77">
        <v>157.19062186723767</v>
      </c>
      <c r="M101" s="78">
        <v>9767.7568359375</v>
      </c>
      <c r="N101" s="78">
        <v>902.70703125</v>
      </c>
      <c r="O101" s="79"/>
      <c r="P101" s="80"/>
      <c r="Q101" s="80"/>
      <c r="R101" s="85"/>
      <c r="S101" s="49">
        <v>2</v>
      </c>
      <c r="T101" s="49">
        <v>2</v>
      </c>
      <c r="U101" s="50">
        <v>581.012121</v>
      </c>
      <c r="V101" s="50">
        <v>0.001068</v>
      </c>
      <c r="W101" s="50">
        <v>0.001793</v>
      </c>
      <c r="X101" s="50">
        <v>1.127079</v>
      </c>
      <c r="Y101" s="50">
        <v>0</v>
      </c>
      <c r="Z101" s="50">
        <v>0</v>
      </c>
      <c r="AA101" s="75">
        <v>101</v>
      </c>
      <c r="AB101" s="75"/>
      <c r="AC101" s="76"/>
      <c r="AD101" s="82" t="s">
        <v>786</v>
      </c>
      <c r="AE101" s="99" t="str">
        <f>HYPERLINK("http://en.wikipedia.org/wiki/User:122.172.32.201")</f>
        <v>http://en.wikipedia.org/wiki/User:122.172.32.201</v>
      </c>
      <c r="AF101" s="82" t="s">
        <v>806</v>
      </c>
      <c r="AG101" s="82"/>
      <c r="AH101" s="82"/>
      <c r="AI101" s="82">
        <v>0.1666666</v>
      </c>
      <c r="AJ101" s="82">
        <v>3</v>
      </c>
      <c r="AK101" s="82"/>
      <c r="AL101" s="82" t="str">
        <f>REPLACE(INDEX(GroupVertices[Group],MATCH(Vertices[[#This Row],[Vertex]],GroupVertices[Vertex],0)),1,1,"")</f>
        <v>12</v>
      </c>
      <c r="AM101" s="49">
        <v>0</v>
      </c>
      <c r="AN101" s="50">
        <v>0</v>
      </c>
      <c r="AO101" s="49">
        <v>0</v>
      </c>
      <c r="AP101" s="50">
        <v>0</v>
      </c>
      <c r="AQ101" s="49">
        <v>0</v>
      </c>
      <c r="AR101" s="50">
        <v>0</v>
      </c>
      <c r="AS101" s="49">
        <v>6</v>
      </c>
      <c r="AT101" s="50">
        <v>100</v>
      </c>
      <c r="AU101" s="49">
        <v>6</v>
      </c>
      <c r="AV101" s="111" t="s">
        <v>1306</v>
      </c>
      <c r="AW101" s="111" t="s">
        <v>1306</v>
      </c>
      <c r="AX101" s="111" t="s">
        <v>1416</v>
      </c>
      <c r="AY101" s="111" t="s">
        <v>1416</v>
      </c>
      <c r="AZ101" s="2"/>
      <c r="BA101" s="3"/>
      <c r="BB101" s="3"/>
      <c r="BC101" s="3"/>
      <c r="BD101" s="3"/>
    </row>
    <row r="102" spans="1:56" ht="15">
      <c r="A102" s="68" t="s">
        <v>413</v>
      </c>
      <c r="B102" s="69"/>
      <c r="C102" s="69"/>
      <c r="D102" s="70">
        <v>96.08918150577458</v>
      </c>
      <c r="E102" s="72"/>
      <c r="F102" s="69"/>
      <c r="G102" s="69"/>
      <c r="H102" s="73" t="s">
        <v>413</v>
      </c>
      <c r="I102" s="74"/>
      <c r="J102" s="74"/>
      <c r="K102" s="73" t="s">
        <v>413</v>
      </c>
      <c r="L102" s="77">
        <v>262.570047801722</v>
      </c>
      <c r="M102" s="78">
        <v>9471.921875</v>
      </c>
      <c r="N102" s="78">
        <v>2991.04345703125</v>
      </c>
      <c r="O102" s="79"/>
      <c r="P102" s="80"/>
      <c r="Q102" s="80"/>
      <c r="R102" s="85"/>
      <c r="S102" s="49">
        <v>1</v>
      </c>
      <c r="T102" s="49">
        <v>2</v>
      </c>
      <c r="U102" s="50">
        <v>973.012121</v>
      </c>
      <c r="V102" s="50">
        <v>0.001351</v>
      </c>
      <c r="W102" s="50">
        <v>0.011942</v>
      </c>
      <c r="X102" s="50">
        <v>0.710377</v>
      </c>
      <c r="Y102" s="50">
        <v>0</v>
      </c>
      <c r="Z102" s="50">
        <v>0.5</v>
      </c>
      <c r="AA102" s="75">
        <v>102</v>
      </c>
      <c r="AB102" s="75"/>
      <c r="AC102" s="76"/>
      <c r="AD102" s="82" t="s">
        <v>786</v>
      </c>
      <c r="AE102" s="99" t="str">
        <f>HYPERLINK("http://en.wikipedia.org/wiki/User:80.44.106.42")</f>
        <v>http://en.wikipedia.org/wiki/User:80.44.106.42</v>
      </c>
      <c r="AF102" s="82" t="s">
        <v>806</v>
      </c>
      <c r="AG102" s="82"/>
      <c r="AH102" s="82"/>
      <c r="AI102" s="82">
        <v>0.1666666</v>
      </c>
      <c r="AJ102" s="82">
        <v>3</v>
      </c>
      <c r="AK102" s="82"/>
      <c r="AL102" s="82" t="str">
        <f>REPLACE(INDEX(GroupVertices[Group],MATCH(Vertices[[#This Row],[Vertex]],GroupVertices[Vertex],0)),1,1,"")</f>
        <v>12</v>
      </c>
      <c r="AM102" s="49">
        <v>1</v>
      </c>
      <c r="AN102" s="50">
        <v>5.882352941176471</v>
      </c>
      <c r="AO102" s="49">
        <v>1</v>
      </c>
      <c r="AP102" s="50">
        <v>5.882352941176471</v>
      </c>
      <c r="AQ102" s="49">
        <v>0</v>
      </c>
      <c r="AR102" s="50">
        <v>0</v>
      </c>
      <c r="AS102" s="49">
        <v>15</v>
      </c>
      <c r="AT102" s="50">
        <v>88.23529411764706</v>
      </c>
      <c r="AU102" s="49">
        <v>17</v>
      </c>
      <c r="AV102" s="111" t="s">
        <v>1475</v>
      </c>
      <c r="AW102" s="111" t="s">
        <v>1475</v>
      </c>
      <c r="AX102" s="111" t="s">
        <v>1611</v>
      </c>
      <c r="AY102" s="111" t="s">
        <v>1611</v>
      </c>
      <c r="AZ102" s="2"/>
      <c r="BA102" s="3"/>
      <c r="BB102" s="3"/>
      <c r="BC102" s="3"/>
      <c r="BD102" s="3"/>
    </row>
    <row r="103" spans="1:56" ht="15">
      <c r="A103" s="68" t="s">
        <v>414</v>
      </c>
      <c r="B103" s="69"/>
      <c r="C103" s="69"/>
      <c r="D103" s="70">
        <v>50</v>
      </c>
      <c r="E103" s="72"/>
      <c r="F103" s="69"/>
      <c r="G103" s="69"/>
      <c r="H103" s="73" t="s">
        <v>414</v>
      </c>
      <c r="I103" s="74"/>
      <c r="J103" s="74"/>
      <c r="K103" s="73" t="s">
        <v>414</v>
      </c>
      <c r="L103" s="77">
        <v>1</v>
      </c>
      <c r="M103" s="78">
        <v>2209.227294921875</v>
      </c>
      <c r="N103" s="78">
        <v>6701.32373046875</v>
      </c>
      <c r="O103" s="79"/>
      <c r="P103" s="80"/>
      <c r="Q103" s="80"/>
      <c r="R103" s="85"/>
      <c r="S103" s="49">
        <v>1</v>
      </c>
      <c r="T103" s="49">
        <v>1</v>
      </c>
      <c r="U103" s="50">
        <v>0</v>
      </c>
      <c r="V103" s="50">
        <v>0.00134</v>
      </c>
      <c r="W103" s="50">
        <v>0.011712</v>
      </c>
      <c r="X103" s="50">
        <v>0.391038</v>
      </c>
      <c r="Y103" s="50">
        <v>0</v>
      </c>
      <c r="Z103" s="50">
        <v>1</v>
      </c>
      <c r="AA103" s="75">
        <v>103</v>
      </c>
      <c r="AB103" s="75"/>
      <c r="AC103" s="76"/>
      <c r="AD103" s="82" t="s">
        <v>786</v>
      </c>
      <c r="AE103" s="99" t="str">
        <f>HYPERLINK("http://en.wikipedia.org/wiki/User:80.44.105.37")</f>
        <v>http://en.wikipedia.org/wiki/User:80.44.105.37</v>
      </c>
      <c r="AF103" s="82" t="s">
        <v>806</v>
      </c>
      <c r="AG103" s="82"/>
      <c r="AH103" s="82"/>
      <c r="AI103" s="82">
        <v>0.25</v>
      </c>
      <c r="AJ103" s="82">
        <v>4</v>
      </c>
      <c r="AK103" s="82"/>
      <c r="AL103" s="82" t="str">
        <f>REPLACE(INDEX(GroupVertices[Group],MATCH(Vertices[[#This Row],[Vertex]],GroupVertices[Vertex],0)),1,1,"")</f>
        <v>1</v>
      </c>
      <c r="AM103" s="49">
        <v>0</v>
      </c>
      <c r="AN103" s="50">
        <v>0</v>
      </c>
      <c r="AO103" s="49">
        <v>1</v>
      </c>
      <c r="AP103" s="50">
        <v>33.333333333333336</v>
      </c>
      <c r="AQ103" s="49">
        <v>0</v>
      </c>
      <c r="AR103" s="50">
        <v>0</v>
      </c>
      <c r="AS103" s="49">
        <v>2</v>
      </c>
      <c r="AT103" s="50">
        <v>66.66666666666667</v>
      </c>
      <c r="AU103" s="49">
        <v>3</v>
      </c>
      <c r="AV103" s="111" t="s">
        <v>1457</v>
      </c>
      <c r="AW103" s="111" t="s">
        <v>1457</v>
      </c>
      <c r="AX103" s="111" t="s">
        <v>1594</v>
      </c>
      <c r="AY103" s="111" t="s">
        <v>1594</v>
      </c>
      <c r="AZ103" s="2"/>
      <c r="BA103" s="3"/>
      <c r="BB103" s="3"/>
      <c r="BC103" s="3"/>
      <c r="BD103" s="3"/>
    </row>
    <row r="104" spans="1:56" ht="15">
      <c r="A104" s="68" t="s">
        <v>415</v>
      </c>
      <c r="B104" s="69"/>
      <c r="C104" s="69"/>
      <c r="D104" s="70">
        <v>83.46214615416434</v>
      </c>
      <c r="E104" s="72"/>
      <c r="F104" s="69"/>
      <c r="G104" s="69"/>
      <c r="H104" s="73" t="s">
        <v>415</v>
      </c>
      <c r="I104" s="74"/>
      <c r="J104" s="74"/>
      <c r="K104" s="73" t="s">
        <v>415</v>
      </c>
      <c r="L104" s="77">
        <v>190.9078022897052</v>
      </c>
      <c r="M104" s="78">
        <v>6013.60009765625</v>
      </c>
      <c r="N104" s="78">
        <v>2579.043701171875</v>
      </c>
      <c r="O104" s="79"/>
      <c r="P104" s="80"/>
      <c r="Q104" s="80"/>
      <c r="R104" s="85"/>
      <c r="S104" s="49">
        <v>1</v>
      </c>
      <c r="T104" s="49">
        <v>1</v>
      </c>
      <c r="U104" s="50">
        <v>706.436364</v>
      </c>
      <c r="V104" s="50">
        <v>0.001364</v>
      </c>
      <c r="W104" s="50">
        <v>0.011932</v>
      </c>
      <c r="X104" s="50">
        <v>0.68563</v>
      </c>
      <c r="Y104" s="50">
        <v>0</v>
      </c>
      <c r="Z104" s="50">
        <v>0</v>
      </c>
      <c r="AA104" s="75">
        <v>104</v>
      </c>
      <c r="AB104" s="75"/>
      <c r="AC104" s="76"/>
      <c r="AD104" s="82" t="s">
        <v>786</v>
      </c>
      <c r="AE104" s="82" t="s">
        <v>796</v>
      </c>
      <c r="AF104" s="82" t="s">
        <v>806</v>
      </c>
      <c r="AG104" s="82"/>
      <c r="AH104" s="82"/>
      <c r="AI104" s="82">
        <v>0.2342087</v>
      </c>
      <c r="AJ104" s="82">
        <v>500</v>
      </c>
      <c r="AK104" s="82"/>
      <c r="AL104" s="82" t="str">
        <f>REPLACE(INDEX(GroupVertices[Group],MATCH(Vertices[[#This Row],[Vertex]],GroupVertices[Vertex],0)),1,1,"")</f>
        <v>10</v>
      </c>
      <c r="AM104" s="49">
        <v>1</v>
      </c>
      <c r="AN104" s="50">
        <v>5.882352941176471</v>
      </c>
      <c r="AO104" s="49">
        <v>1</v>
      </c>
      <c r="AP104" s="50">
        <v>5.882352941176471</v>
      </c>
      <c r="AQ104" s="49">
        <v>0</v>
      </c>
      <c r="AR104" s="50">
        <v>0</v>
      </c>
      <c r="AS104" s="49">
        <v>15</v>
      </c>
      <c r="AT104" s="50">
        <v>88.23529411764706</v>
      </c>
      <c r="AU104" s="49">
        <v>17</v>
      </c>
      <c r="AV104" s="111" t="s">
        <v>1733</v>
      </c>
      <c r="AW104" s="111" t="s">
        <v>1733</v>
      </c>
      <c r="AX104" s="111" t="s">
        <v>1745</v>
      </c>
      <c r="AY104" s="111" t="s">
        <v>1745</v>
      </c>
      <c r="AZ104" s="2"/>
      <c r="BA104" s="3"/>
      <c r="BB104" s="3"/>
      <c r="BC104" s="3"/>
      <c r="BD104" s="3"/>
    </row>
    <row r="105" spans="1:56" ht="15">
      <c r="A105" s="68" t="s">
        <v>416</v>
      </c>
      <c r="B105" s="69"/>
      <c r="C105" s="69"/>
      <c r="D105" s="70">
        <v>66.58351601910994</v>
      </c>
      <c r="E105" s="72"/>
      <c r="F105" s="69"/>
      <c r="G105" s="69"/>
      <c r="H105" s="73" t="s">
        <v>416</v>
      </c>
      <c r="I105" s="74"/>
      <c r="J105" s="74"/>
      <c r="K105" s="73" t="s">
        <v>416</v>
      </c>
      <c r="L105" s="77">
        <v>95.11647020235601</v>
      </c>
      <c r="M105" s="78">
        <v>7324.1044921875</v>
      </c>
      <c r="N105" s="78">
        <v>2991.037109375</v>
      </c>
      <c r="O105" s="79"/>
      <c r="P105" s="80"/>
      <c r="Q105" s="80"/>
      <c r="R105" s="85"/>
      <c r="S105" s="49">
        <v>1</v>
      </c>
      <c r="T105" s="49">
        <v>1</v>
      </c>
      <c r="U105" s="50">
        <v>350.10303</v>
      </c>
      <c r="V105" s="50">
        <v>0.001098</v>
      </c>
      <c r="W105" s="50">
        <v>0.00172</v>
      </c>
      <c r="X105" s="50">
        <v>0.693159</v>
      </c>
      <c r="Y105" s="50">
        <v>0</v>
      </c>
      <c r="Z105" s="50">
        <v>0</v>
      </c>
      <c r="AA105" s="75">
        <v>105</v>
      </c>
      <c r="AB105" s="75"/>
      <c r="AC105" s="76"/>
      <c r="AD105" s="82" t="s">
        <v>786</v>
      </c>
      <c r="AE105" s="99" t="str">
        <f>HYPERLINK("http://en.wikipedia.org/wiki/User:78.150.48.114")</f>
        <v>http://en.wikipedia.org/wiki/User:78.150.48.114</v>
      </c>
      <c r="AF105" s="82" t="s">
        <v>806</v>
      </c>
      <c r="AG105" s="82"/>
      <c r="AH105" s="82"/>
      <c r="AI105" s="82">
        <v>0</v>
      </c>
      <c r="AJ105" s="82">
        <v>4</v>
      </c>
      <c r="AK105" s="82"/>
      <c r="AL105" s="82" t="str">
        <f>REPLACE(INDEX(GroupVertices[Group],MATCH(Vertices[[#This Row],[Vertex]],GroupVertices[Vertex],0)),1,1,"")</f>
        <v>10</v>
      </c>
      <c r="AM105" s="49">
        <v>0</v>
      </c>
      <c r="AN105" s="50">
        <v>0</v>
      </c>
      <c r="AO105" s="49">
        <v>0</v>
      </c>
      <c r="AP105" s="50">
        <v>0</v>
      </c>
      <c r="AQ105" s="49">
        <v>0</v>
      </c>
      <c r="AR105" s="50">
        <v>0</v>
      </c>
      <c r="AS105" s="49">
        <v>7</v>
      </c>
      <c r="AT105" s="50">
        <v>100</v>
      </c>
      <c r="AU105" s="49">
        <v>7</v>
      </c>
      <c r="AV105" s="111" t="s">
        <v>1455</v>
      </c>
      <c r="AW105" s="111" t="s">
        <v>1455</v>
      </c>
      <c r="AX105" s="111" t="s">
        <v>1592</v>
      </c>
      <c r="AY105" s="111" t="s">
        <v>1592</v>
      </c>
      <c r="AZ105" s="2"/>
      <c r="BA105" s="3"/>
      <c r="BB105" s="3"/>
      <c r="BC105" s="3"/>
      <c r="BD105" s="3"/>
    </row>
    <row r="106" spans="1:56" ht="15">
      <c r="A106" s="68" t="s">
        <v>417</v>
      </c>
      <c r="B106" s="69"/>
      <c r="C106" s="69"/>
      <c r="D106" s="70">
        <v>129.12746002204884</v>
      </c>
      <c r="E106" s="72"/>
      <c r="F106" s="69"/>
      <c r="G106" s="69"/>
      <c r="H106" s="73" t="s">
        <v>417</v>
      </c>
      <c r="I106" s="74"/>
      <c r="J106" s="74"/>
      <c r="K106" s="73" t="s">
        <v>417</v>
      </c>
      <c r="L106" s="77">
        <v>450.0722730192758</v>
      </c>
      <c r="M106" s="78">
        <v>6520.61376953125</v>
      </c>
      <c r="N106" s="78">
        <v>2608.71142578125</v>
      </c>
      <c r="O106" s="79"/>
      <c r="P106" s="80"/>
      <c r="Q106" s="80"/>
      <c r="R106" s="85"/>
      <c r="S106" s="49">
        <v>5</v>
      </c>
      <c r="T106" s="49">
        <v>5</v>
      </c>
      <c r="U106" s="50">
        <v>1670.5</v>
      </c>
      <c r="V106" s="50">
        <v>0.000938</v>
      </c>
      <c r="W106" s="50">
        <v>0.001472</v>
      </c>
      <c r="X106" s="50">
        <v>2.665766</v>
      </c>
      <c r="Y106" s="50">
        <v>0.017857142857142856</v>
      </c>
      <c r="Z106" s="50">
        <v>0</v>
      </c>
      <c r="AA106" s="75">
        <v>106</v>
      </c>
      <c r="AB106" s="75"/>
      <c r="AC106" s="76"/>
      <c r="AD106" s="82" t="s">
        <v>786</v>
      </c>
      <c r="AE106" s="99" t="str">
        <f>HYPERLINK("http://en.wikipedia.org/wiki/User:Fixuture")</f>
        <v>http://en.wikipedia.org/wiki/User:Fixuture</v>
      </c>
      <c r="AF106" s="82" t="s">
        <v>806</v>
      </c>
      <c r="AG106" s="82"/>
      <c r="AH106" s="82"/>
      <c r="AI106" s="82">
        <v>0.1927918</v>
      </c>
      <c r="AJ106" s="82">
        <v>500</v>
      </c>
      <c r="AK106" s="82"/>
      <c r="AL106" s="82" t="str">
        <f>REPLACE(INDEX(GroupVertices[Group],MATCH(Vertices[[#This Row],[Vertex]],GroupVertices[Vertex],0)),1,1,"")</f>
        <v>10</v>
      </c>
      <c r="AM106" s="49">
        <v>3</v>
      </c>
      <c r="AN106" s="50">
        <v>7.317073170731708</v>
      </c>
      <c r="AO106" s="49">
        <v>0</v>
      </c>
      <c r="AP106" s="50">
        <v>0</v>
      </c>
      <c r="AQ106" s="49">
        <v>0</v>
      </c>
      <c r="AR106" s="50">
        <v>0</v>
      </c>
      <c r="AS106" s="49">
        <v>38</v>
      </c>
      <c r="AT106" s="50">
        <v>92.6829268292683</v>
      </c>
      <c r="AU106" s="49">
        <v>41</v>
      </c>
      <c r="AV106" s="111" t="s">
        <v>1476</v>
      </c>
      <c r="AW106" s="111" t="s">
        <v>1476</v>
      </c>
      <c r="AX106" s="111" t="s">
        <v>1612</v>
      </c>
      <c r="AY106" s="111" t="s">
        <v>1612</v>
      </c>
      <c r="AZ106" s="2"/>
      <c r="BA106" s="3"/>
      <c r="BB106" s="3"/>
      <c r="BC106" s="3"/>
      <c r="BD106" s="3"/>
    </row>
    <row r="107" spans="1:56" ht="15">
      <c r="A107" s="68" t="s">
        <v>418</v>
      </c>
      <c r="B107" s="69"/>
      <c r="C107" s="69"/>
      <c r="D107" s="70">
        <v>50</v>
      </c>
      <c r="E107" s="72"/>
      <c r="F107" s="69"/>
      <c r="G107" s="69"/>
      <c r="H107" s="73" t="s">
        <v>418</v>
      </c>
      <c r="I107" s="74"/>
      <c r="J107" s="74"/>
      <c r="K107" s="73" t="s">
        <v>418</v>
      </c>
      <c r="L107" s="77">
        <v>1</v>
      </c>
      <c r="M107" s="78">
        <v>7228.99560546875</v>
      </c>
      <c r="N107" s="78">
        <v>895.0819091796875</v>
      </c>
      <c r="O107" s="79"/>
      <c r="P107" s="80"/>
      <c r="Q107" s="80"/>
      <c r="R107" s="85"/>
      <c r="S107" s="49">
        <v>2</v>
      </c>
      <c r="T107" s="49">
        <v>2</v>
      </c>
      <c r="U107" s="50">
        <v>0</v>
      </c>
      <c r="V107" s="50">
        <v>0.000682</v>
      </c>
      <c r="W107" s="50">
        <v>3.3E-05</v>
      </c>
      <c r="X107" s="50">
        <v>0.748474</v>
      </c>
      <c r="Y107" s="50">
        <v>0</v>
      </c>
      <c r="Z107" s="50">
        <v>1</v>
      </c>
      <c r="AA107" s="75">
        <v>107</v>
      </c>
      <c r="AB107" s="75"/>
      <c r="AC107" s="76"/>
      <c r="AD107" s="82" t="s">
        <v>786</v>
      </c>
      <c r="AE107" s="82" t="s">
        <v>797</v>
      </c>
      <c r="AF107" s="82" t="s">
        <v>806</v>
      </c>
      <c r="AG107" s="82"/>
      <c r="AH107" s="82"/>
      <c r="AI107" s="82">
        <v>0.1895038</v>
      </c>
      <c r="AJ107" s="82">
        <v>500</v>
      </c>
      <c r="AK107" s="82"/>
      <c r="AL107" s="82" t="str">
        <f>REPLACE(INDEX(GroupVertices[Group],MATCH(Vertices[[#This Row],[Vertex]],GroupVertices[Vertex],0)),1,1,"")</f>
        <v>10</v>
      </c>
      <c r="AM107" s="49">
        <v>0</v>
      </c>
      <c r="AN107" s="50">
        <v>0</v>
      </c>
      <c r="AO107" s="49">
        <v>1</v>
      </c>
      <c r="AP107" s="50">
        <v>5.2631578947368425</v>
      </c>
      <c r="AQ107" s="49">
        <v>0</v>
      </c>
      <c r="AR107" s="50">
        <v>0</v>
      </c>
      <c r="AS107" s="49">
        <v>18</v>
      </c>
      <c r="AT107" s="50">
        <v>94.73684210526316</v>
      </c>
      <c r="AU107" s="49">
        <v>19</v>
      </c>
      <c r="AV107" s="111" t="s">
        <v>1477</v>
      </c>
      <c r="AW107" s="111" t="s">
        <v>1477</v>
      </c>
      <c r="AX107" s="111" t="s">
        <v>1613</v>
      </c>
      <c r="AY107" s="111" t="s">
        <v>1613</v>
      </c>
      <c r="AZ107" s="2"/>
      <c r="BA107" s="3"/>
      <c r="BB107" s="3"/>
      <c r="BC107" s="3"/>
      <c r="BD107" s="3"/>
    </row>
    <row r="108" spans="1:56" ht="15">
      <c r="A108" s="68" t="s">
        <v>419</v>
      </c>
      <c r="B108" s="69"/>
      <c r="C108" s="69"/>
      <c r="D108" s="70">
        <v>69.13648239982504</v>
      </c>
      <c r="E108" s="72"/>
      <c r="F108" s="69"/>
      <c r="G108" s="69"/>
      <c r="H108" s="73" t="s">
        <v>419</v>
      </c>
      <c r="I108" s="74"/>
      <c r="J108" s="74"/>
      <c r="K108" s="73" t="s">
        <v>419</v>
      </c>
      <c r="L108" s="77">
        <v>109.60532672839715</v>
      </c>
      <c r="M108" s="78">
        <v>6321.5322265625</v>
      </c>
      <c r="N108" s="78">
        <v>1515.9669189453125</v>
      </c>
      <c r="O108" s="79"/>
      <c r="P108" s="80"/>
      <c r="Q108" s="80"/>
      <c r="R108" s="85"/>
      <c r="S108" s="49">
        <v>2</v>
      </c>
      <c r="T108" s="49">
        <v>2</v>
      </c>
      <c r="U108" s="50">
        <v>404</v>
      </c>
      <c r="V108" s="50">
        <v>0.000791</v>
      </c>
      <c r="W108" s="50">
        <v>0.000225</v>
      </c>
      <c r="X108" s="50">
        <v>0.989551</v>
      </c>
      <c r="Y108" s="50">
        <v>0.16666666666666666</v>
      </c>
      <c r="Z108" s="50">
        <v>0.3333333333333333</v>
      </c>
      <c r="AA108" s="75">
        <v>108</v>
      </c>
      <c r="AB108" s="75"/>
      <c r="AC108" s="76"/>
      <c r="AD108" s="82" t="s">
        <v>786</v>
      </c>
      <c r="AE108" s="99" t="str">
        <f>HYPERLINK("http://en.wikipedia.org/wiki/User:Valereee")</f>
        <v>http://en.wikipedia.org/wiki/User:Valereee</v>
      </c>
      <c r="AF108" s="82" t="s">
        <v>806</v>
      </c>
      <c r="AG108" s="82"/>
      <c r="AH108" s="82"/>
      <c r="AI108" s="82">
        <v>0.636</v>
      </c>
      <c r="AJ108" s="82">
        <v>500</v>
      </c>
      <c r="AK108" s="82"/>
      <c r="AL108" s="82" t="str">
        <f>REPLACE(INDEX(GroupVertices[Group],MATCH(Vertices[[#This Row],[Vertex]],GroupVertices[Vertex],0)),1,1,"")</f>
        <v>10</v>
      </c>
      <c r="AM108" s="49">
        <v>0</v>
      </c>
      <c r="AN108" s="50">
        <v>0</v>
      </c>
      <c r="AO108" s="49">
        <v>2</v>
      </c>
      <c r="AP108" s="50">
        <v>28.571428571428573</v>
      </c>
      <c r="AQ108" s="49">
        <v>0</v>
      </c>
      <c r="AR108" s="50">
        <v>0</v>
      </c>
      <c r="AS108" s="49">
        <v>5</v>
      </c>
      <c r="AT108" s="50">
        <v>71.42857142857143</v>
      </c>
      <c r="AU108" s="49">
        <v>7</v>
      </c>
      <c r="AV108" s="111" t="s">
        <v>1478</v>
      </c>
      <c r="AW108" s="111" t="s">
        <v>1553</v>
      </c>
      <c r="AX108" s="111" t="s">
        <v>1614</v>
      </c>
      <c r="AY108" s="111" t="s">
        <v>1685</v>
      </c>
      <c r="AZ108" s="2"/>
      <c r="BA108" s="3"/>
      <c r="BB108" s="3"/>
      <c r="BC108" s="3"/>
      <c r="BD108" s="3"/>
    </row>
    <row r="109" spans="1:56" ht="15">
      <c r="A109" s="68" t="s">
        <v>420</v>
      </c>
      <c r="B109" s="69"/>
      <c r="C109" s="69"/>
      <c r="D109" s="70">
        <v>50</v>
      </c>
      <c r="E109" s="72"/>
      <c r="F109" s="69"/>
      <c r="G109" s="69"/>
      <c r="H109" s="73" t="s">
        <v>420</v>
      </c>
      <c r="I109" s="74"/>
      <c r="J109" s="74"/>
      <c r="K109" s="73" t="s">
        <v>420</v>
      </c>
      <c r="L109" s="77">
        <v>1</v>
      </c>
      <c r="M109" s="78">
        <v>7205.96728515625</v>
      </c>
      <c r="N109" s="78">
        <v>1679.375732421875</v>
      </c>
      <c r="O109" s="79"/>
      <c r="P109" s="80"/>
      <c r="Q109" s="80"/>
      <c r="R109" s="85"/>
      <c r="S109" s="49">
        <v>2</v>
      </c>
      <c r="T109" s="49">
        <v>2</v>
      </c>
      <c r="U109" s="50">
        <v>0</v>
      </c>
      <c r="V109" s="50">
        <v>0.00079</v>
      </c>
      <c r="W109" s="50">
        <v>0.00025</v>
      </c>
      <c r="X109" s="50">
        <v>0.951822</v>
      </c>
      <c r="Y109" s="50">
        <v>0.5</v>
      </c>
      <c r="Z109" s="50">
        <v>0</v>
      </c>
      <c r="AA109" s="75">
        <v>109</v>
      </c>
      <c r="AB109" s="75"/>
      <c r="AC109" s="76"/>
      <c r="AD109" s="82" t="s">
        <v>786</v>
      </c>
      <c r="AE109" s="99" t="str">
        <f>HYPERLINK("http://en.wikipedia.org/wiki/User:71.104.87.104")</f>
        <v>http://en.wikipedia.org/wiki/User:71.104.87.104</v>
      </c>
      <c r="AF109" s="82" t="s">
        <v>806</v>
      </c>
      <c r="AG109" s="82"/>
      <c r="AH109" s="82"/>
      <c r="AI109" s="82">
        <v>0</v>
      </c>
      <c r="AJ109" s="82">
        <v>2</v>
      </c>
      <c r="AK109" s="82"/>
      <c r="AL109" s="82" t="str">
        <f>REPLACE(INDEX(GroupVertices[Group],MATCH(Vertices[[#This Row],[Vertex]],GroupVertices[Vertex],0)),1,1,"")</f>
        <v>10</v>
      </c>
      <c r="AM109" s="49">
        <v>1</v>
      </c>
      <c r="AN109" s="50">
        <v>5.555555555555555</v>
      </c>
      <c r="AO109" s="49">
        <v>1</v>
      </c>
      <c r="AP109" s="50">
        <v>5.555555555555555</v>
      </c>
      <c r="AQ109" s="49">
        <v>0</v>
      </c>
      <c r="AR109" s="50">
        <v>0</v>
      </c>
      <c r="AS109" s="49">
        <v>16</v>
      </c>
      <c r="AT109" s="50">
        <v>88.88888888888889</v>
      </c>
      <c r="AU109" s="49">
        <v>18</v>
      </c>
      <c r="AV109" s="111" t="s">
        <v>1479</v>
      </c>
      <c r="AW109" s="111" t="s">
        <v>1479</v>
      </c>
      <c r="AX109" s="111" t="s">
        <v>1615</v>
      </c>
      <c r="AY109" s="111" t="s">
        <v>1615</v>
      </c>
      <c r="AZ109" s="2"/>
      <c r="BA109" s="3"/>
      <c r="BB109" s="3"/>
      <c r="BC109" s="3"/>
      <c r="BD109" s="3"/>
    </row>
    <row r="110" spans="1:56" ht="15">
      <c r="A110" s="68" t="s">
        <v>421</v>
      </c>
      <c r="B110" s="69"/>
      <c r="C110" s="69"/>
      <c r="D110" s="70">
        <v>66.58351601910994</v>
      </c>
      <c r="E110" s="72"/>
      <c r="F110" s="69"/>
      <c r="G110" s="69"/>
      <c r="H110" s="73" t="s">
        <v>421</v>
      </c>
      <c r="I110" s="74"/>
      <c r="J110" s="74"/>
      <c r="K110" s="73" t="s">
        <v>421</v>
      </c>
      <c r="L110" s="77">
        <v>95.11647020235601</v>
      </c>
      <c r="M110" s="78">
        <v>5934.24462890625</v>
      </c>
      <c r="N110" s="78">
        <v>362.045166015625</v>
      </c>
      <c r="O110" s="79"/>
      <c r="P110" s="80"/>
      <c r="Q110" s="80"/>
      <c r="R110" s="85"/>
      <c r="S110" s="49">
        <v>1</v>
      </c>
      <c r="T110" s="49">
        <v>1</v>
      </c>
      <c r="U110" s="50">
        <v>350.10303</v>
      </c>
      <c r="V110" s="50">
        <v>0.001098</v>
      </c>
      <c r="W110" s="50">
        <v>0.00172</v>
      </c>
      <c r="X110" s="50">
        <v>0.693159</v>
      </c>
      <c r="Y110" s="50">
        <v>0</v>
      </c>
      <c r="Z110" s="50">
        <v>0</v>
      </c>
      <c r="AA110" s="75">
        <v>110</v>
      </c>
      <c r="AB110" s="75"/>
      <c r="AC110" s="76"/>
      <c r="AD110" s="82" t="s">
        <v>786</v>
      </c>
      <c r="AE110" s="99" t="str">
        <f>HYPERLINK("http://en.wikipedia.org/wiki/User:Coin945")</f>
        <v>http://en.wikipedia.org/wiki/User:Coin945</v>
      </c>
      <c r="AF110" s="82" t="s">
        <v>806</v>
      </c>
      <c r="AG110" s="82"/>
      <c r="AH110" s="82"/>
      <c r="AI110" s="82">
        <v>0.5101695</v>
      </c>
      <c r="AJ110" s="82">
        <v>500</v>
      </c>
      <c r="AK110" s="82"/>
      <c r="AL110" s="82" t="str">
        <f>REPLACE(INDEX(GroupVertices[Group],MATCH(Vertices[[#This Row],[Vertex]],GroupVertices[Vertex],0)),1,1,"")</f>
        <v>10</v>
      </c>
      <c r="AM110" s="49"/>
      <c r="AN110" s="50"/>
      <c r="AO110" s="49"/>
      <c r="AP110" s="50"/>
      <c r="AQ110" s="49"/>
      <c r="AR110" s="50"/>
      <c r="AS110" s="49"/>
      <c r="AT110" s="50"/>
      <c r="AU110" s="49"/>
      <c r="AV110" s="111" t="s">
        <v>1418</v>
      </c>
      <c r="AW110" s="111" t="s">
        <v>1418</v>
      </c>
      <c r="AX110" s="111" t="s">
        <v>1418</v>
      </c>
      <c r="AY110" s="111" t="s">
        <v>1418</v>
      </c>
      <c r="AZ110" s="2"/>
      <c r="BA110" s="3"/>
      <c r="BB110" s="3"/>
      <c r="BC110" s="3"/>
      <c r="BD110" s="3"/>
    </row>
    <row r="111" spans="1:56" ht="15">
      <c r="A111" s="68" t="s">
        <v>422</v>
      </c>
      <c r="B111" s="69"/>
      <c r="C111" s="69"/>
      <c r="D111" s="70">
        <v>83.46214615416434</v>
      </c>
      <c r="E111" s="72"/>
      <c r="F111" s="69"/>
      <c r="G111" s="69"/>
      <c r="H111" s="73" t="s">
        <v>422</v>
      </c>
      <c r="I111" s="74"/>
      <c r="J111" s="74"/>
      <c r="K111" s="73" t="s">
        <v>422</v>
      </c>
      <c r="L111" s="77">
        <v>190.9078022897052</v>
      </c>
      <c r="M111" s="78">
        <v>5551.458984375</v>
      </c>
      <c r="N111" s="78">
        <v>2393.24462890625</v>
      </c>
      <c r="O111" s="79"/>
      <c r="P111" s="80"/>
      <c r="Q111" s="80"/>
      <c r="R111" s="85"/>
      <c r="S111" s="49">
        <v>1</v>
      </c>
      <c r="T111" s="49">
        <v>1</v>
      </c>
      <c r="U111" s="50">
        <v>706.436364</v>
      </c>
      <c r="V111" s="50">
        <v>0.001364</v>
      </c>
      <c r="W111" s="50">
        <v>0.011932</v>
      </c>
      <c r="X111" s="50">
        <v>0.68563</v>
      </c>
      <c r="Y111" s="50">
        <v>0</v>
      </c>
      <c r="Z111" s="50">
        <v>0</v>
      </c>
      <c r="AA111" s="75">
        <v>111</v>
      </c>
      <c r="AB111" s="75"/>
      <c r="AC111" s="76"/>
      <c r="AD111" s="82" t="s">
        <v>786</v>
      </c>
      <c r="AE111" s="99" t="str">
        <f>HYPERLINK("http://en.wikipedia.org/wiki/User:104.172.111.184")</f>
        <v>http://en.wikipedia.org/wiki/User:104.172.111.184</v>
      </c>
      <c r="AF111" s="82" t="s">
        <v>806</v>
      </c>
      <c r="AG111" s="82"/>
      <c r="AH111" s="82"/>
      <c r="AI111" s="82">
        <v>0</v>
      </c>
      <c r="AJ111" s="82">
        <v>1</v>
      </c>
      <c r="AK111" s="82"/>
      <c r="AL111" s="82" t="str">
        <f>REPLACE(INDEX(GroupVertices[Group],MATCH(Vertices[[#This Row],[Vertex]],GroupVertices[Vertex],0)),1,1,"")</f>
        <v>10</v>
      </c>
      <c r="AM111" s="49">
        <v>1</v>
      </c>
      <c r="AN111" s="50">
        <v>14.285714285714286</v>
      </c>
      <c r="AO111" s="49">
        <v>0</v>
      </c>
      <c r="AP111" s="50">
        <v>0</v>
      </c>
      <c r="AQ111" s="49">
        <v>0</v>
      </c>
      <c r="AR111" s="50">
        <v>0</v>
      </c>
      <c r="AS111" s="49">
        <v>6</v>
      </c>
      <c r="AT111" s="50">
        <v>85.71428571428571</v>
      </c>
      <c r="AU111" s="49">
        <v>7</v>
      </c>
      <c r="AV111" s="111" t="s">
        <v>1480</v>
      </c>
      <c r="AW111" s="111" t="s">
        <v>1480</v>
      </c>
      <c r="AX111" s="111" t="s">
        <v>1616</v>
      </c>
      <c r="AY111" s="111" t="s">
        <v>1616</v>
      </c>
      <c r="AZ111" s="2"/>
      <c r="BA111" s="3"/>
      <c r="BB111" s="3"/>
      <c r="BC111" s="3"/>
      <c r="BD111" s="3"/>
    </row>
    <row r="112" spans="1:56" ht="15">
      <c r="A112" s="68" t="s">
        <v>423</v>
      </c>
      <c r="B112" s="69"/>
      <c r="C112" s="69"/>
      <c r="D112" s="70">
        <v>68.9470122770545</v>
      </c>
      <c r="E112" s="72"/>
      <c r="F112" s="69"/>
      <c r="G112" s="69"/>
      <c r="H112" s="73" t="s">
        <v>423</v>
      </c>
      <c r="I112" s="74"/>
      <c r="J112" s="74"/>
      <c r="K112" s="73" t="s">
        <v>423</v>
      </c>
      <c r="L112" s="77">
        <v>108.53002646375955</v>
      </c>
      <c r="M112" s="78">
        <v>832.9124755859375</v>
      </c>
      <c r="N112" s="78">
        <v>4694.97021484375</v>
      </c>
      <c r="O112" s="79"/>
      <c r="P112" s="80"/>
      <c r="Q112" s="80"/>
      <c r="R112" s="85"/>
      <c r="S112" s="49">
        <v>1</v>
      </c>
      <c r="T112" s="49">
        <v>1</v>
      </c>
      <c r="U112" s="50">
        <v>400</v>
      </c>
      <c r="V112" s="50">
        <v>0.001346</v>
      </c>
      <c r="W112" s="50">
        <v>0.011941</v>
      </c>
      <c r="X112" s="50">
        <v>0.712113</v>
      </c>
      <c r="Y112" s="50">
        <v>0</v>
      </c>
      <c r="Z112" s="50">
        <v>0</v>
      </c>
      <c r="AA112" s="75">
        <v>112</v>
      </c>
      <c r="AB112" s="75"/>
      <c r="AC112" s="76"/>
      <c r="AD112" s="82" t="s">
        <v>786</v>
      </c>
      <c r="AE112" s="99" t="str">
        <f>HYPERLINK("http://en.wikipedia.org/wiki/User:Tinaalimaa")</f>
        <v>http://en.wikipedia.org/wiki/User:Tinaalimaa</v>
      </c>
      <c r="AF112" s="82" t="s">
        <v>806</v>
      </c>
      <c r="AG112" s="82"/>
      <c r="AH112" s="82"/>
      <c r="AI112" s="82">
        <v>0</v>
      </c>
      <c r="AJ112" s="82">
        <v>2</v>
      </c>
      <c r="AK112" s="82"/>
      <c r="AL112" s="82" t="str">
        <f>REPLACE(INDEX(GroupVertices[Group],MATCH(Vertices[[#This Row],[Vertex]],GroupVertices[Vertex],0)),1,1,"")</f>
        <v>1</v>
      </c>
      <c r="AM112" s="49">
        <v>0</v>
      </c>
      <c r="AN112" s="50">
        <v>0</v>
      </c>
      <c r="AO112" s="49">
        <v>0</v>
      </c>
      <c r="AP112" s="50">
        <v>0</v>
      </c>
      <c r="AQ112" s="49">
        <v>0</v>
      </c>
      <c r="AR112" s="50">
        <v>0</v>
      </c>
      <c r="AS112" s="49">
        <v>8</v>
      </c>
      <c r="AT112" s="50">
        <v>100</v>
      </c>
      <c r="AU112" s="49">
        <v>8</v>
      </c>
      <c r="AV112" s="111" t="s">
        <v>1481</v>
      </c>
      <c r="AW112" s="111" t="s">
        <v>1481</v>
      </c>
      <c r="AX112" s="111" t="s">
        <v>1617</v>
      </c>
      <c r="AY112" s="111" t="s">
        <v>1617</v>
      </c>
      <c r="AZ112" s="2"/>
      <c r="BA112" s="3"/>
      <c r="BB112" s="3"/>
      <c r="BC112" s="3"/>
      <c r="BD112" s="3"/>
    </row>
    <row r="113" spans="1:56" ht="15">
      <c r="A113" s="68" t="s">
        <v>424</v>
      </c>
      <c r="B113" s="69"/>
      <c r="C113" s="69"/>
      <c r="D113" s="70">
        <v>50.09473506138527</v>
      </c>
      <c r="E113" s="72"/>
      <c r="F113" s="69"/>
      <c r="G113" s="69"/>
      <c r="H113" s="73" t="s">
        <v>424</v>
      </c>
      <c r="I113" s="74"/>
      <c r="J113" s="74"/>
      <c r="K113" s="73" t="s">
        <v>424</v>
      </c>
      <c r="L113" s="77">
        <v>1.5376501323187979</v>
      </c>
      <c r="M113" s="78">
        <v>127.3757553100586</v>
      </c>
      <c r="N113" s="78">
        <v>8169.42431640625</v>
      </c>
      <c r="O113" s="79"/>
      <c r="P113" s="80"/>
      <c r="Q113" s="80"/>
      <c r="R113" s="85"/>
      <c r="S113" s="49">
        <v>1</v>
      </c>
      <c r="T113" s="49">
        <v>1</v>
      </c>
      <c r="U113" s="50">
        <v>2</v>
      </c>
      <c r="V113" s="50">
        <v>0.001062</v>
      </c>
      <c r="W113" s="50">
        <v>0.001792</v>
      </c>
      <c r="X113" s="50">
        <v>0.755471</v>
      </c>
      <c r="Y113" s="50">
        <v>0</v>
      </c>
      <c r="Z113" s="50">
        <v>0</v>
      </c>
      <c r="AA113" s="75">
        <v>113</v>
      </c>
      <c r="AB113" s="75"/>
      <c r="AC113" s="76"/>
      <c r="AD113" s="82" t="s">
        <v>786</v>
      </c>
      <c r="AE113" s="99" t="str">
        <f>HYPERLINK("http://en.wikipedia.org/wiki/User:109.145.180.55")</f>
        <v>http://en.wikipedia.org/wiki/User:109.145.180.55</v>
      </c>
      <c r="AF113" s="82" t="s">
        <v>806</v>
      </c>
      <c r="AG113" s="82"/>
      <c r="AH113" s="82"/>
      <c r="AI113" s="82">
        <v>0.1333333</v>
      </c>
      <c r="AJ113" s="82">
        <v>5</v>
      </c>
      <c r="AK113" s="82"/>
      <c r="AL113" s="82" t="str">
        <f>REPLACE(INDEX(GroupVertices[Group],MATCH(Vertices[[#This Row],[Vertex]],GroupVertices[Vertex],0)),1,1,"")</f>
        <v>1</v>
      </c>
      <c r="AM113" s="49">
        <v>0</v>
      </c>
      <c r="AN113" s="50">
        <v>0</v>
      </c>
      <c r="AO113" s="49">
        <v>0</v>
      </c>
      <c r="AP113" s="50">
        <v>0</v>
      </c>
      <c r="AQ113" s="49">
        <v>0</v>
      </c>
      <c r="AR113" s="50">
        <v>0</v>
      </c>
      <c r="AS113" s="49">
        <v>6</v>
      </c>
      <c r="AT113" s="50">
        <v>100</v>
      </c>
      <c r="AU113" s="49">
        <v>6</v>
      </c>
      <c r="AV113" s="111" t="s">
        <v>868</v>
      </c>
      <c r="AW113" s="111" t="s">
        <v>868</v>
      </c>
      <c r="AX113" s="111" t="s">
        <v>1418</v>
      </c>
      <c r="AY113" s="111" t="s">
        <v>1418</v>
      </c>
      <c r="AZ113" s="2"/>
      <c r="BA113" s="3"/>
      <c r="BB113" s="3"/>
      <c r="BC113" s="3"/>
      <c r="BD113" s="3"/>
    </row>
    <row r="114" spans="1:56" ht="15">
      <c r="A114" s="68" t="s">
        <v>425</v>
      </c>
      <c r="B114" s="69"/>
      <c r="C114" s="69"/>
      <c r="D114" s="70">
        <v>50.09473506138527</v>
      </c>
      <c r="E114" s="72"/>
      <c r="F114" s="69"/>
      <c r="G114" s="69"/>
      <c r="H114" s="73" t="s">
        <v>425</v>
      </c>
      <c r="I114" s="74"/>
      <c r="J114" s="74"/>
      <c r="K114" s="73" t="s">
        <v>425</v>
      </c>
      <c r="L114" s="77">
        <v>1.5376501323187979</v>
      </c>
      <c r="M114" s="78">
        <v>231.3695526123047</v>
      </c>
      <c r="N114" s="78">
        <v>6367.64599609375</v>
      </c>
      <c r="O114" s="79"/>
      <c r="P114" s="80"/>
      <c r="Q114" s="80"/>
      <c r="R114" s="85"/>
      <c r="S114" s="49">
        <v>2</v>
      </c>
      <c r="T114" s="49">
        <v>2</v>
      </c>
      <c r="U114" s="50">
        <v>2</v>
      </c>
      <c r="V114" s="50">
        <v>0.001062</v>
      </c>
      <c r="W114" s="50">
        <v>0.002026</v>
      </c>
      <c r="X114" s="50">
        <v>1.06879</v>
      </c>
      <c r="Y114" s="50">
        <v>0</v>
      </c>
      <c r="Z114" s="50">
        <v>0</v>
      </c>
      <c r="AA114" s="75">
        <v>114</v>
      </c>
      <c r="AB114" s="75"/>
      <c r="AC114" s="76"/>
      <c r="AD114" s="82" t="s">
        <v>786</v>
      </c>
      <c r="AE114" s="99" t="str">
        <f>HYPERLINK("http://en.wikipedia.org/wiki/User:DanielPenfield")</f>
        <v>http://en.wikipedia.org/wiki/User:DanielPenfield</v>
      </c>
      <c r="AF114" s="82" t="s">
        <v>806</v>
      </c>
      <c r="AG114" s="82"/>
      <c r="AH114" s="82"/>
      <c r="AI114" s="82">
        <v>0.110509</v>
      </c>
      <c r="AJ114" s="82">
        <v>500</v>
      </c>
      <c r="AK114" s="82"/>
      <c r="AL114" s="82" t="str">
        <f>REPLACE(INDEX(GroupVertices[Group],MATCH(Vertices[[#This Row],[Vertex]],GroupVertices[Vertex],0)),1,1,"")</f>
        <v>1</v>
      </c>
      <c r="AM114" s="49">
        <v>0</v>
      </c>
      <c r="AN114" s="50">
        <v>0</v>
      </c>
      <c r="AO114" s="49">
        <v>0</v>
      </c>
      <c r="AP114" s="50">
        <v>0</v>
      </c>
      <c r="AQ114" s="49">
        <v>0</v>
      </c>
      <c r="AR114" s="50">
        <v>0</v>
      </c>
      <c r="AS114" s="49">
        <v>7</v>
      </c>
      <c r="AT114" s="50">
        <v>100</v>
      </c>
      <c r="AU114" s="49">
        <v>7</v>
      </c>
      <c r="AV114" s="111" t="s">
        <v>1734</v>
      </c>
      <c r="AW114" s="111" t="s">
        <v>1734</v>
      </c>
      <c r="AX114" s="111" t="s">
        <v>1746</v>
      </c>
      <c r="AY114" s="111" t="s">
        <v>1746</v>
      </c>
      <c r="AZ114" s="2"/>
      <c r="BA114" s="3"/>
      <c r="BB114" s="3"/>
      <c r="BC114" s="3"/>
      <c r="BD114" s="3"/>
    </row>
    <row r="115" spans="1:56" ht="15">
      <c r="A115" s="68" t="s">
        <v>426</v>
      </c>
      <c r="B115" s="69"/>
      <c r="C115" s="69"/>
      <c r="D115" s="70">
        <v>68.9470122770545</v>
      </c>
      <c r="E115" s="72"/>
      <c r="F115" s="69"/>
      <c r="G115" s="69"/>
      <c r="H115" s="73" t="s">
        <v>426</v>
      </c>
      <c r="I115" s="74"/>
      <c r="J115" s="74"/>
      <c r="K115" s="73" t="s">
        <v>426</v>
      </c>
      <c r="L115" s="77">
        <v>108.53002646375955</v>
      </c>
      <c r="M115" s="78">
        <v>1261.73876953125</v>
      </c>
      <c r="N115" s="78">
        <v>4623.81591796875</v>
      </c>
      <c r="O115" s="79"/>
      <c r="P115" s="80"/>
      <c r="Q115" s="80"/>
      <c r="R115" s="85"/>
      <c r="S115" s="49">
        <v>1</v>
      </c>
      <c r="T115" s="49">
        <v>1</v>
      </c>
      <c r="U115" s="50">
        <v>400</v>
      </c>
      <c r="V115" s="50">
        <v>0.001346</v>
      </c>
      <c r="W115" s="50">
        <v>0.011971</v>
      </c>
      <c r="X115" s="50">
        <v>0.693861</v>
      </c>
      <c r="Y115" s="50">
        <v>0</v>
      </c>
      <c r="Z115" s="50">
        <v>0</v>
      </c>
      <c r="AA115" s="75">
        <v>115</v>
      </c>
      <c r="AB115" s="75"/>
      <c r="AC115" s="76"/>
      <c r="AD115" s="82" t="s">
        <v>786</v>
      </c>
      <c r="AE115" s="99" t="str">
        <f>HYPERLINK("http://en.wikipedia.org/wiki/User:74.62.206.151")</f>
        <v>http://en.wikipedia.org/wiki/User:74.62.206.151</v>
      </c>
      <c r="AF115" s="82" t="s">
        <v>806</v>
      </c>
      <c r="AG115" s="82"/>
      <c r="AH115" s="82"/>
      <c r="AI115" s="82">
        <v>0.162465</v>
      </c>
      <c r="AJ115" s="82">
        <v>21</v>
      </c>
      <c r="AK115" s="82"/>
      <c r="AL115" s="82" t="str">
        <f>REPLACE(INDEX(GroupVertices[Group],MATCH(Vertices[[#This Row],[Vertex]],GroupVertices[Vertex],0)),1,1,"")</f>
        <v>1</v>
      </c>
      <c r="AM115" s="49"/>
      <c r="AN115" s="50"/>
      <c r="AO115" s="49"/>
      <c r="AP115" s="50"/>
      <c r="AQ115" s="49"/>
      <c r="AR115" s="50"/>
      <c r="AS115" s="49"/>
      <c r="AT115" s="50"/>
      <c r="AU115" s="49"/>
      <c r="AV115" s="111" t="s">
        <v>1418</v>
      </c>
      <c r="AW115" s="111" t="s">
        <v>1418</v>
      </c>
      <c r="AX115" s="111" t="s">
        <v>1418</v>
      </c>
      <c r="AY115" s="111" t="s">
        <v>1418</v>
      </c>
      <c r="AZ115" s="2"/>
      <c r="BA115" s="3"/>
      <c r="BB115" s="3"/>
      <c r="BC115" s="3"/>
      <c r="BD115" s="3"/>
    </row>
    <row r="116" spans="1:56" ht="15">
      <c r="A116" s="68" t="s">
        <v>427</v>
      </c>
      <c r="B116" s="69"/>
      <c r="C116" s="69"/>
      <c r="D116" s="70">
        <v>50</v>
      </c>
      <c r="E116" s="72"/>
      <c r="F116" s="69"/>
      <c r="G116" s="69"/>
      <c r="H116" s="73" t="s">
        <v>427</v>
      </c>
      <c r="I116" s="74"/>
      <c r="J116" s="74"/>
      <c r="K116" s="73" t="s">
        <v>427</v>
      </c>
      <c r="L116" s="77">
        <v>1</v>
      </c>
      <c r="M116" s="78">
        <v>1462.197265625</v>
      </c>
      <c r="N116" s="78">
        <v>8402.201171875</v>
      </c>
      <c r="O116" s="79"/>
      <c r="P116" s="80"/>
      <c r="Q116" s="80"/>
      <c r="R116" s="85"/>
      <c r="S116" s="49">
        <v>1</v>
      </c>
      <c r="T116" s="49">
        <v>1</v>
      </c>
      <c r="U116" s="50">
        <v>0</v>
      </c>
      <c r="V116" s="50">
        <v>0.00134</v>
      </c>
      <c r="W116" s="50">
        <v>0.011712</v>
      </c>
      <c r="X116" s="50">
        <v>0.391038</v>
      </c>
      <c r="Y116" s="50">
        <v>0</v>
      </c>
      <c r="Z116" s="50">
        <v>1</v>
      </c>
      <c r="AA116" s="75">
        <v>116</v>
      </c>
      <c r="AB116" s="75"/>
      <c r="AC116" s="76"/>
      <c r="AD116" s="82" t="s">
        <v>786</v>
      </c>
      <c r="AE116" s="99" t="str">
        <f>HYPERLINK("http://en.wikipedia.org/wiki/User:Knhende2")</f>
        <v>http://en.wikipedia.org/wiki/User:Knhende2</v>
      </c>
      <c r="AF116" s="82" t="s">
        <v>806</v>
      </c>
      <c r="AG116" s="82"/>
      <c r="AH116" s="82"/>
      <c r="AI116" s="82">
        <v>0.4215686</v>
      </c>
      <c r="AJ116" s="82">
        <v>17</v>
      </c>
      <c r="AK116" s="82"/>
      <c r="AL116" s="82" t="str">
        <f>REPLACE(INDEX(GroupVertices[Group],MATCH(Vertices[[#This Row],[Vertex]],GroupVertices[Vertex],0)),1,1,"")</f>
        <v>1</v>
      </c>
      <c r="AM116" s="49">
        <v>0</v>
      </c>
      <c r="AN116" s="50">
        <v>0</v>
      </c>
      <c r="AO116" s="49">
        <v>0</v>
      </c>
      <c r="AP116" s="50">
        <v>0</v>
      </c>
      <c r="AQ116" s="49">
        <v>0</v>
      </c>
      <c r="AR116" s="50">
        <v>0</v>
      </c>
      <c r="AS116" s="49">
        <v>4</v>
      </c>
      <c r="AT116" s="50">
        <v>100</v>
      </c>
      <c r="AU116" s="49">
        <v>4</v>
      </c>
      <c r="AV116" s="111" t="s">
        <v>885</v>
      </c>
      <c r="AW116" s="111" t="s">
        <v>885</v>
      </c>
      <c r="AX116" s="111" t="s">
        <v>1418</v>
      </c>
      <c r="AY116" s="111" t="s">
        <v>1418</v>
      </c>
      <c r="AZ116" s="2"/>
      <c r="BA116" s="3"/>
      <c r="BB116" s="3"/>
      <c r="BC116" s="3"/>
      <c r="BD116" s="3"/>
    </row>
    <row r="117" spans="1:56" ht="15">
      <c r="A117" s="68" t="s">
        <v>428</v>
      </c>
      <c r="B117" s="69"/>
      <c r="C117" s="69"/>
      <c r="D117" s="70">
        <v>83.46214615416434</v>
      </c>
      <c r="E117" s="72"/>
      <c r="F117" s="69"/>
      <c r="G117" s="69"/>
      <c r="H117" s="73" t="s">
        <v>428</v>
      </c>
      <c r="I117" s="74"/>
      <c r="J117" s="74"/>
      <c r="K117" s="73" t="s">
        <v>428</v>
      </c>
      <c r="L117" s="77">
        <v>190.9078022897052</v>
      </c>
      <c r="M117" s="78">
        <v>5626.17578125</v>
      </c>
      <c r="N117" s="78">
        <v>1082.7347412109375</v>
      </c>
      <c r="O117" s="79"/>
      <c r="P117" s="80"/>
      <c r="Q117" s="80"/>
      <c r="R117" s="85"/>
      <c r="S117" s="49">
        <v>1</v>
      </c>
      <c r="T117" s="49">
        <v>1</v>
      </c>
      <c r="U117" s="50">
        <v>706.436364</v>
      </c>
      <c r="V117" s="50">
        <v>0.001364</v>
      </c>
      <c r="W117" s="50">
        <v>0.011965</v>
      </c>
      <c r="X117" s="50">
        <v>0.660926</v>
      </c>
      <c r="Y117" s="50">
        <v>0</v>
      </c>
      <c r="Z117" s="50">
        <v>0</v>
      </c>
      <c r="AA117" s="75">
        <v>117</v>
      </c>
      <c r="AB117" s="75"/>
      <c r="AC117" s="76"/>
      <c r="AD117" s="82" t="s">
        <v>786</v>
      </c>
      <c r="AE117" s="99" t="str">
        <f>HYPERLINK("http://en.wikipedia.org/wiki/User:Jnunez96")</f>
        <v>http://en.wikipedia.org/wiki/User:Jnunez96</v>
      </c>
      <c r="AF117" s="82" t="s">
        <v>806</v>
      </c>
      <c r="AG117" s="82"/>
      <c r="AH117" s="82"/>
      <c r="AI117" s="82">
        <v>0.1333333</v>
      </c>
      <c r="AJ117" s="82">
        <v>6</v>
      </c>
      <c r="AK117" s="82"/>
      <c r="AL117" s="82" t="str">
        <f>REPLACE(INDEX(GroupVertices[Group],MATCH(Vertices[[#This Row],[Vertex]],GroupVertices[Vertex],0)),1,1,"")</f>
        <v>10</v>
      </c>
      <c r="AM117" s="49">
        <v>0</v>
      </c>
      <c r="AN117" s="50">
        <v>0</v>
      </c>
      <c r="AO117" s="49">
        <v>0</v>
      </c>
      <c r="AP117" s="50">
        <v>0</v>
      </c>
      <c r="AQ117" s="49">
        <v>0</v>
      </c>
      <c r="AR117" s="50">
        <v>0</v>
      </c>
      <c r="AS117" s="49">
        <v>9</v>
      </c>
      <c r="AT117" s="50">
        <v>100</v>
      </c>
      <c r="AU117" s="49">
        <v>9</v>
      </c>
      <c r="AV117" s="111" t="s">
        <v>1482</v>
      </c>
      <c r="AW117" s="111" t="s">
        <v>1482</v>
      </c>
      <c r="AX117" s="111" t="s">
        <v>1618</v>
      </c>
      <c r="AY117" s="111" t="s">
        <v>1618</v>
      </c>
      <c r="AZ117" s="2"/>
      <c r="BA117" s="3"/>
      <c r="BB117" s="3"/>
      <c r="BC117" s="3"/>
      <c r="BD117" s="3"/>
    </row>
    <row r="118" spans="1:56" ht="15">
      <c r="A118" s="68" t="s">
        <v>429</v>
      </c>
      <c r="B118" s="69"/>
      <c r="C118" s="69"/>
      <c r="D118" s="70">
        <v>66.58351601910994</v>
      </c>
      <c r="E118" s="72"/>
      <c r="F118" s="69"/>
      <c r="G118" s="69"/>
      <c r="H118" s="73" t="s">
        <v>429</v>
      </c>
      <c r="I118" s="74"/>
      <c r="J118" s="74"/>
      <c r="K118" s="73" t="s">
        <v>429</v>
      </c>
      <c r="L118" s="77">
        <v>95.11647020235601</v>
      </c>
      <c r="M118" s="78">
        <v>6456.48046875</v>
      </c>
      <c r="N118" s="78">
        <v>173.40188598632812</v>
      </c>
      <c r="O118" s="79"/>
      <c r="P118" s="80"/>
      <c r="Q118" s="80"/>
      <c r="R118" s="85"/>
      <c r="S118" s="49">
        <v>2</v>
      </c>
      <c r="T118" s="49">
        <v>2</v>
      </c>
      <c r="U118" s="50">
        <v>350.10303</v>
      </c>
      <c r="V118" s="50">
        <v>0.001098</v>
      </c>
      <c r="W118" s="50">
        <v>0.001978</v>
      </c>
      <c r="X118" s="50">
        <v>0.952549</v>
      </c>
      <c r="Y118" s="50">
        <v>0</v>
      </c>
      <c r="Z118" s="50">
        <v>0</v>
      </c>
      <c r="AA118" s="75">
        <v>118</v>
      </c>
      <c r="AB118" s="75"/>
      <c r="AC118" s="76"/>
      <c r="AD118" s="82" t="s">
        <v>786</v>
      </c>
      <c r="AE118" s="99" t="str">
        <f>HYPERLINK("http://en.wikipedia.org/wiki/User:Eevans11")</f>
        <v>http://en.wikipedia.org/wiki/User:Eevans11</v>
      </c>
      <c r="AF118" s="82" t="s">
        <v>806</v>
      </c>
      <c r="AG118" s="82"/>
      <c r="AH118" s="82"/>
      <c r="AI118" s="82">
        <v>0.3125</v>
      </c>
      <c r="AJ118" s="82">
        <v>16</v>
      </c>
      <c r="AK118" s="82"/>
      <c r="AL118" s="82" t="str">
        <f>REPLACE(INDEX(GroupVertices[Group],MATCH(Vertices[[#This Row],[Vertex]],GroupVertices[Vertex],0)),1,1,"")</f>
        <v>10</v>
      </c>
      <c r="AM118" s="49">
        <v>0</v>
      </c>
      <c r="AN118" s="50">
        <v>0</v>
      </c>
      <c r="AO118" s="49">
        <v>0</v>
      </c>
      <c r="AP118" s="50">
        <v>0</v>
      </c>
      <c r="AQ118" s="49">
        <v>0</v>
      </c>
      <c r="AR118" s="50">
        <v>0</v>
      </c>
      <c r="AS118" s="49">
        <v>14</v>
      </c>
      <c r="AT118" s="50">
        <v>100</v>
      </c>
      <c r="AU118" s="49">
        <v>14</v>
      </c>
      <c r="AV118" s="111" t="s">
        <v>1483</v>
      </c>
      <c r="AW118" s="111" t="s">
        <v>1483</v>
      </c>
      <c r="AX118" s="111" t="s">
        <v>1619</v>
      </c>
      <c r="AY118" s="111" t="s">
        <v>1619</v>
      </c>
      <c r="AZ118" s="2"/>
      <c r="BA118" s="3"/>
      <c r="BB118" s="3"/>
      <c r="BC118" s="3"/>
      <c r="BD118" s="3"/>
    </row>
    <row r="119" spans="1:56" ht="15">
      <c r="A119" s="68" t="s">
        <v>430</v>
      </c>
      <c r="B119" s="69"/>
      <c r="C119" s="69"/>
      <c r="D119" s="70">
        <v>66.58351601910994</v>
      </c>
      <c r="E119" s="72"/>
      <c r="F119" s="69"/>
      <c r="G119" s="69"/>
      <c r="H119" s="73" t="s">
        <v>430</v>
      </c>
      <c r="I119" s="74"/>
      <c r="J119" s="74"/>
      <c r="K119" s="73" t="s">
        <v>430</v>
      </c>
      <c r="L119" s="77">
        <v>95.11647020235601</v>
      </c>
      <c r="M119" s="78">
        <v>7075.10546875</v>
      </c>
      <c r="N119" s="78">
        <v>2347.703125</v>
      </c>
      <c r="O119" s="79"/>
      <c r="P119" s="80"/>
      <c r="Q119" s="80"/>
      <c r="R119" s="85"/>
      <c r="S119" s="49">
        <v>1</v>
      </c>
      <c r="T119" s="49">
        <v>1</v>
      </c>
      <c r="U119" s="50">
        <v>350.10303</v>
      </c>
      <c r="V119" s="50">
        <v>0.001098</v>
      </c>
      <c r="W119" s="50">
        <v>0.00172</v>
      </c>
      <c r="X119" s="50">
        <v>0.693159</v>
      </c>
      <c r="Y119" s="50">
        <v>0</v>
      </c>
      <c r="Z119" s="50">
        <v>0</v>
      </c>
      <c r="AA119" s="75">
        <v>119</v>
      </c>
      <c r="AB119" s="75"/>
      <c r="AC119" s="76"/>
      <c r="AD119" s="82" t="s">
        <v>786</v>
      </c>
      <c r="AE119" s="99" t="str">
        <f>HYPERLINK("http://en.wikipedia.org/wiki/User:LoeAsh")</f>
        <v>http://en.wikipedia.org/wiki/User:LoeAsh</v>
      </c>
      <c r="AF119" s="82" t="s">
        <v>806</v>
      </c>
      <c r="AG119" s="82"/>
      <c r="AH119" s="82"/>
      <c r="AI119" s="82">
        <v>0.265625</v>
      </c>
      <c r="AJ119" s="82">
        <v>16</v>
      </c>
      <c r="AK119" s="82"/>
      <c r="AL119" s="82" t="str">
        <f>REPLACE(INDEX(GroupVertices[Group],MATCH(Vertices[[#This Row],[Vertex]],GroupVertices[Vertex],0)),1,1,"")</f>
        <v>10</v>
      </c>
      <c r="AM119" s="49">
        <v>0</v>
      </c>
      <c r="AN119" s="50">
        <v>0</v>
      </c>
      <c r="AO119" s="49">
        <v>0</v>
      </c>
      <c r="AP119" s="50">
        <v>0</v>
      </c>
      <c r="AQ119" s="49">
        <v>0</v>
      </c>
      <c r="AR119" s="50">
        <v>0</v>
      </c>
      <c r="AS119" s="49">
        <v>10</v>
      </c>
      <c r="AT119" s="50">
        <v>100</v>
      </c>
      <c r="AU119" s="49">
        <v>10</v>
      </c>
      <c r="AV119" s="111" t="s">
        <v>1484</v>
      </c>
      <c r="AW119" s="111" t="s">
        <v>1484</v>
      </c>
      <c r="AX119" s="111" t="s">
        <v>1620</v>
      </c>
      <c r="AY119" s="111" t="s">
        <v>1620</v>
      </c>
      <c r="AZ119" s="2"/>
      <c r="BA119" s="3"/>
      <c r="BB119" s="3"/>
      <c r="BC119" s="3"/>
      <c r="BD119" s="3"/>
    </row>
    <row r="120" spans="1:56" ht="15">
      <c r="A120" s="68" t="s">
        <v>431</v>
      </c>
      <c r="B120" s="69"/>
      <c r="C120" s="69"/>
      <c r="D120" s="70">
        <v>83.46214615416434</v>
      </c>
      <c r="E120" s="72"/>
      <c r="F120" s="69"/>
      <c r="G120" s="69"/>
      <c r="H120" s="73" t="s">
        <v>431</v>
      </c>
      <c r="I120" s="74"/>
      <c r="J120" s="74"/>
      <c r="K120" s="73" t="s">
        <v>431</v>
      </c>
      <c r="L120" s="77">
        <v>190.9078022897052</v>
      </c>
      <c r="M120" s="78">
        <v>6858.51171875</v>
      </c>
      <c r="N120" s="78">
        <v>574.4747314453125</v>
      </c>
      <c r="O120" s="79"/>
      <c r="P120" s="80"/>
      <c r="Q120" s="80"/>
      <c r="R120" s="85"/>
      <c r="S120" s="49">
        <v>1</v>
      </c>
      <c r="T120" s="49">
        <v>1</v>
      </c>
      <c r="U120" s="50">
        <v>706.436364</v>
      </c>
      <c r="V120" s="50">
        <v>0.001364</v>
      </c>
      <c r="W120" s="50">
        <v>0.011932</v>
      </c>
      <c r="X120" s="50">
        <v>0.68563</v>
      </c>
      <c r="Y120" s="50">
        <v>0</v>
      </c>
      <c r="Z120" s="50">
        <v>0</v>
      </c>
      <c r="AA120" s="75">
        <v>120</v>
      </c>
      <c r="AB120" s="75"/>
      <c r="AC120" s="76"/>
      <c r="AD120" s="82" t="s">
        <v>786</v>
      </c>
      <c r="AE120" s="99" t="str">
        <f>HYPERLINK("http://en.wikipedia.org/wiki/User:78.171.130.160")</f>
        <v>http://en.wikipedia.org/wiki/User:78.171.130.160</v>
      </c>
      <c r="AF120" s="82" t="s">
        <v>806</v>
      </c>
      <c r="AG120" s="82"/>
      <c r="AH120" s="82"/>
      <c r="AI120" s="82">
        <v>0.5792682</v>
      </c>
      <c r="AJ120" s="82">
        <v>41</v>
      </c>
      <c r="AK120" s="82"/>
      <c r="AL120" s="82" t="str">
        <f>REPLACE(INDEX(GroupVertices[Group],MATCH(Vertices[[#This Row],[Vertex]],GroupVertices[Vertex],0)),1,1,"")</f>
        <v>10</v>
      </c>
      <c r="AM120" s="49">
        <v>0</v>
      </c>
      <c r="AN120" s="50">
        <v>0</v>
      </c>
      <c r="AO120" s="49">
        <v>0</v>
      </c>
      <c r="AP120" s="50">
        <v>0</v>
      </c>
      <c r="AQ120" s="49">
        <v>0</v>
      </c>
      <c r="AR120" s="50">
        <v>0</v>
      </c>
      <c r="AS120" s="49">
        <v>3</v>
      </c>
      <c r="AT120" s="50">
        <v>100</v>
      </c>
      <c r="AU120" s="49">
        <v>3</v>
      </c>
      <c r="AV120" s="111" t="s">
        <v>1124</v>
      </c>
      <c r="AW120" s="111" t="s">
        <v>1124</v>
      </c>
      <c r="AX120" s="111" t="s">
        <v>1418</v>
      </c>
      <c r="AY120" s="111" t="s">
        <v>1418</v>
      </c>
      <c r="AZ120" s="2"/>
      <c r="BA120" s="3"/>
      <c r="BB120" s="3"/>
      <c r="BC120" s="3"/>
      <c r="BD120" s="3"/>
    </row>
    <row r="121" spans="1:56" ht="15">
      <c r="A121" s="68" t="s">
        <v>432</v>
      </c>
      <c r="B121" s="69"/>
      <c r="C121" s="69"/>
      <c r="D121" s="70">
        <v>50</v>
      </c>
      <c r="E121" s="72"/>
      <c r="F121" s="69"/>
      <c r="G121" s="69"/>
      <c r="H121" s="73" t="s">
        <v>432</v>
      </c>
      <c r="I121" s="74"/>
      <c r="J121" s="74"/>
      <c r="K121" s="73" t="s">
        <v>432</v>
      </c>
      <c r="L121" s="77">
        <v>1</v>
      </c>
      <c r="M121" s="78">
        <v>8916.2978515625</v>
      </c>
      <c r="N121" s="78">
        <v>943.8063354492188</v>
      </c>
      <c r="O121" s="79"/>
      <c r="P121" s="80"/>
      <c r="Q121" s="80"/>
      <c r="R121" s="85"/>
      <c r="S121" s="49">
        <v>1</v>
      </c>
      <c r="T121" s="49">
        <v>1</v>
      </c>
      <c r="U121" s="50">
        <v>0</v>
      </c>
      <c r="V121" s="50">
        <v>0.000917</v>
      </c>
      <c r="W121" s="50">
        <v>0.000835</v>
      </c>
      <c r="X121" s="50">
        <v>0.631576</v>
      </c>
      <c r="Y121" s="50">
        <v>0.5</v>
      </c>
      <c r="Z121" s="50">
        <v>0</v>
      </c>
      <c r="AA121" s="75">
        <v>121</v>
      </c>
      <c r="AB121" s="75"/>
      <c r="AC121" s="76"/>
      <c r="AD121" s="82" t="s">
        <v>786</v>
      </c>
      <c r="AE121" s="99" t="str">
        <f>HYPERLINK("http://en.wikipedia.org/wiki/User:Jagrif02")</f>
        <v>http://en.wikipedia.org/wiki/User:Jagrif02</v>
      </c>
      <c r="AF121" s="82" t="s">
        <v>806</v>
      </c>
      <c r="AG121" s="82"/>
      <c r="AH121" s="82"/>
      <c r="AI121" s="82">
        <v>0.598356</v>
      </c>
      <c r="AJ121" s="82">
        <v>383</v>
      </c>
      <c r="AK121" s="82"/>
      <c r="AL121" s="82" t="str">
        <f>REPLACE(INDEX(GroupVertices[Group],MATCH(Vertices[[#This Row],[Vertex]],GroupVertices[Vertex],0)),1,1,"")</f>
        <v>11</v>
      </c>
      <c r="AM121" s="49">
        <v>0</v>
      </c>
      <c r="AN121" s="50">
        <v>0</v>
      </c>
      <c r="AO121" s="49">
        <v>0</v>
      </c>
      <c r="AP121" s="50">
        <v>0</v>
      </c>
      <c r="AQ121" s="49">
        <v>0</v>
      </c>
      <c r="AR121" s="50">
        <v>0</v>
      </c>
      <c r="AS121" s="49">
        <v>14</v>
      </c>
      <c r="AT121" s="50">
        <v>100</v>
      </c>
      <c r="AU121" s="49">
        <v>14</v>
      </c>
      <c r="AV121" s="111" t="s">
        <v>1485</v>
      </c>
      <c r="AW121" s="111" t="s">
        <v>1485</v>
      </c>
      <c r="AX121" s="111" t="s">
        <v>1621</v>
      </c>
      <c r="AY121" s="111" t="s">
        <v>1621</v>
      </c>
      <c r="AZ121" s="2"/>
      <c r="BA121" s="3"/>
      <c r="BB121" s="3"/>
      <c r="BC121" s="3"/>
      <c r="BD121" s="3"/>
    </row>
    <row r="122" spans="1:56" ht="15">
      <c r="A122" s="68" t="s">
        <v>435</v>
      </c>
      <c r="B122" s="69"/>
      <c r="C122" s="69"/>
      <c r="D122" s="70">
        <v>110.07308132630186</v>
      </c>
      <c r="E122" s="72"/>
      <c r="F122" s="69"/>
      <c r="G122" s="69"/>
      <c r="H122" s="73" t="s">
        <v>435</v>
      </c>
      <c r="I122" s="74"/>
      <c r="J122" s="74"/>
      <c r="K122" s="73" t="s">
        <v>435</v>
      </c>
      <c r="L122" s="77">
        <v>341.9329096492799</v>
      </c>
      <c r="M122" s="78">
        <v>8416.685546875</v>
      </c>
      <c r="N122" s="78">
        <v>345.66522216796875</v>
      </c>
      <c r="O122" s="79"/>
      <c r="P122" s="80"/>
      <c r="Q122" s="80"/>
      <c r="R122" s="85"/>
      <c r="S122" s="49">
        <v>4</v>
      </c>
      <c r="T122" s="49">
        <v>4</v>
      </c>
      <c r="U122" s="50">
        <v>1268.233333</v>
      </c>
      <c r="V122" s="50">
        <v>0.001124</v>
      </c>
      <c r="W122" s="50">
        <v>0.003681</v>
      </c>
      <c r="X122" s="50">
        <v>1.980251</v>
      </c>
      <c r="Y122" s="50">
        <v>0.06666666666666667</v>
      </c>
      <c r="Z122" s="50">
        <v>0</v>
      </c>
      <c r="AA122" s="75">
        <v>122</v>
      </c>
      <c r="AB122" s="75"/>
      <c r="AC122" s="76"/>
      <c r="AD122" s="82" t="s">
        <v>786</v>
      </c>
      <c r="AE122" s="82" t="s">
        <v>798</v>
      </c>
      <c r="AF122" s="82" t="s">
        <v>806</v>
      </c>
      <c r="AG122" s="82"/>
      <c r="AH122" s="82"/>
      <c r="AI122" s="82">
        <v>0.4444444</v>
      </c>
      <c r="AJ122" s="82">
        <v>27</v>
      </c>
      <c r="AK122" s="82"/>
      <c r="AL122" s="82" t="str">
        <f>REPLACE(INDEX(GroupVertices[Group],MATCH(Vertices[[#This Row],[Vertex]],GroupVertices[Vertex],0)),1,1,"")</f>
        <v>11</v>
      </c>
      <c r="AM122" s="49">
        <v>0</v>
      </c>
      <c r="AN122" s="50">
        <v>0</v>
      </c>
      <c r="AO122" s="49">
        <v>0</v>
      </c>
      <c r="AP122" s="50">
        <v>0</v>
      </c>
      <c r="AQ122" s="49">
        <v>0</v>
      </c>
      <c r="AR122" s="50">
        <v>0</v>
      </c>
      <c r="AS122" s="49">
        <v>7</v>
      </c>
      <c r="AT122" s="50">
        <v>100</v>
      </c>
      <c r="AU122" s="49">
        <v>7</v>
      </c>
      <c r="AV122" s="111" t="s">
        <v>1486</v>
      </c>
      <c r="AW122" s="111" t="s">
        <v>1486</v>
      </c>
      <c r="AX122" s="111" t="s">
        <v>1418</v>
      </c>
      <c r="AY122" s="111" t="s">
        <v>1418</v>
      </c>
      <c r="AZ122" s="2"/>
      <c r="BA122" s="3"/>
      <c r="BB122" s="3"/>
      <c r="BC122" s="3"/>
      <c r="BD122" s="3"/>
    </row>
    <row r="123" spans="1:56" ht="15">
      <c r="A123" s="68" t="s">
        <v>433</v>
      </c>
      <c r="B123" s="69"/>
      <c r="C123" s="69"/>
      <c r="D123" s="70">
        <v>66.95441813679508</v>
      </c>
      <c r="E123" s="72"/>
      <c r="F123" s="69"/>
      <c r="G123" s="69"/>
      <c r="H123" s="73" t="s">
        <v>433</v>
      </c>
      <c r="I123" s="74"/>
      <c r="J123" s="74"/>
      <c r="K123" s="73" t="s">
        <v>433</v>
      </c>
      <c r="L123" s="77">
        <v>97.22145192437915</v>
      </c>
      <c r="M123" s="78">
        <v>8892.1669921875</v>
      </c>
      <c r="N123" s="78">
        <v>1577.001220703125</v>
      </c>
      <c r="O123" s="79"/>
      <c r="P123" s="80"/>
      <c r="Q123" s="80"/>
      <c r="R123" s="85"/>
      <c r="S123" s="49">
        <v>3</v>
      </c>
      <c r="T123" s="49">
        <v>3</v>
      </c>
      <c r="U123" s="50">
        <v>357.933333</v>
      </c>
      <c r="V123" s="50">
        <v>0.001094</v>
      </c>
      <c r="W123" s="50">
        <v>0.002826</v>
      </c>
      <c r="X123" s="50">
        <v>1.418337</v>
      </c>
      <c r="Y123" s="50">
        <v>0.16666666666666666</v>
      </c>
      <c r="Z123" s="50">
        <v>0</v>
      </c>
      <c r="AA123" s="75">
        <v>123</v>
      </c>
      <c r="AB123" s="75"/>
      <c r="AC123" s="76"/>
      <c r="AD123" s="82" t="s">
        <v>786</v>
      </c>
      <c r="AE123" s="99" t="str">
        <f>HYPERLINK("http://en.wikipedia.org/wiki/User:Sdcox004")</f>
        <v>http://en.wikipedia.org/wiki/User:Sdcox004</v>
      </c>
      <c r="AF123" s="82" t="s">
        <v>806</v>
      </c>
      <c r="AG123" s="82"/>
      <c r="AH123" s="82"/>
      <c r="AI123" s="82">
        <v>0.6034187</v>
      </c>
      <c r="AJ123" s="82">
        <v>90</v>
      </c>
      <c r="AK123" s="82"/>
      <c r="AL123" s="82" t="str">
        <f>REPLACE(INDEX(GroupVertices[Group],MATCH(Vertices[[#This Row],[Vertex]],GroupVertices[Vertex],0)),1,1,"")</f>
        <v>11</v>
      </c>
      <c r="AM123" s="49">
        <v>1</v>
      </c>
      <c r="AN123" s="50">
        <v>12.5</v>
      </c>
      <c r="AO123" s="49">
        <v>0</v>
      </c>
      <c r="AP123" s="50">
        <v>0</v>
      </c>
      <c r="AQ123" s="49">
        <v>0</v>
      </c>
      <c r="AR123" s="50">
        <v>0</v>
      </c>
      <c r="AS123" s="49">
        <v>7</v>
      </c>
      <c r="AT123" s="50">
        <v>87.5</v>
      </c>
      <c r="AU123" s="49">
        <v>8</v>
      </c>
      <c r="AV123" s="111" t="s">
        <v>1487</v>
      </c>
      <c r="AW123" s="111" t="s">
        <v>1487</v>
      </c>
      <c r="AX123" s="111" t="s">
        <v>1418</v>
      </c>
      <c r="AY123" s="111" t="s">
        <v>1418</v>
      </c>
      <c r="AZ123" s="2"/>
      <c r="BA123" s="3"/>
      <c r="BB123" s="3"/>
      <c r="BC123" s="3"/>
      <c r="BD123" s="3"/>
    </row>
    <row r="124" spans="1:56" ht="15">
      <c r="A124" s="68" t="s">
        <v>434</v>
      </c>
      <c r="B124" s="69"/>
      <c r="C124" s="69"/>
      <c r="D124" s="70">
        <v>50</v>
      </c>
      <c r="E124" s="72"/>
      <c r="F124" s="69"/>
      <c r="G124" s="69"/>
      <c r="H124" s="73" t="s">
        <v>434</v>
      </c>
      <c r="I124" s="74"/>
      <c r="J124" s="74"/>
      <c r="K124" s="73" t="s">
        <v>434</v>
      </c>
      <c r="L124" s="77">
        <v>1</v>
      </c>
      <c r="M124" s="78">
        <v>7749.4619140625</v>
      </c>
      <c r="N124" s="78">
        <v>1872.6800537109375</v>
      </c>
      <c r="O124" s="79"/>
      <c r="P124" s="80"/>
      <c r="Q124" s="80"/>
      <c r="R124" s="85"/>
      <c r="S124" s="49">
        <v>1</v>
      </c>
      <c r="T124" s="49">
        <v>1</v>
      </c>
      <c r="U124" s="50">
        <v>0</v>
      </c>
      <c r="V124" s="50">
        <v>0.000917</v>
      </c>
      <c r="W124" s="50">
        <v>0.000835</v>
      </c>
      <c r="X124" s="50">
        <v>0.631576</v>
      </c>
      <c r="Y124" s="50">
        <v>0.5</v>
      </c>
      <c r="Z124" s="50">
        <v>0</v>
      </c>
      <c r="AA124" s="75">
        <v>124</v>
      </c>
      <c r="AB124" s="75"/>
      <c r="AC124" s="76"/>
      <c r="AD124" s="82" t="s">
        <v>786</v>
      </c>
      <c r="AE124" s="99" t="str">
        <f>HYPERLINK("http://en.wikipedia.org/wiki/User:Eparedes97")</f>
        <v>http://en.wikipedia.org/wiki/User:Eparedes97</v>
      </c>
      <c r="AF124" s="82" t="s">
        <v>806</v>
      </c>
      <c r="AG124" s="82"/>
      <c r="AH124" s="82"/>
      <c r="AI124" s="82">
        <v>0.5069444</v>
      </c>
      <c r="AJ124" s="82">
        <v>36</v>
      </c>
      <c r="AK124" s="82"/>
      <c r="AL124" s="82" t="str">
        <f>REPLACE(INDEX(GroupVertices[Group],MATCH(Vertices[[#This Row],[Vertex]],GroupVertices[Vertex],0)),1,1,"")</f>
        <v>11</v>
      </c>
      <c r="AM124" s="49"/>
      <c r="AN124" s="50"/>
      <c r="AO124" s="49"/>
      <c r="AP124" s="50"/>
      <c r="AQ124" s="49"/>
      <c r="AR124" s="50"/>
      <c r="AS124" s="49"/>
      <c r="AT124" s="50"/>
      <c r="AU124" s="49"/>
      <c r="AV124" s="111" t="s">
        <v>1418</v>
      </c>
      <c r="AW124" s="111" t="s">
        <v>1418</v>
      </c>
      <c r="AX124" s="111" t="s">
        <v>1418</v>
      </c>
      <c r="AY124" s="111" t="s">
        <v>1418</v>
      </c>
      <c r="AZ124" s="2"/>
      <c r="BA124" s="3"/>
      <c r="BB124" s="3"/>
      <c r="BC124" s="3"/>
      <c r="BD124" s="3"/>
    </row>
    <row r="125" spans="1:56" ht="15">
      <c r="A125" s="68" t="s">
        <v>436</v>
      </c>
      <c r="B125" s="69"/>
      <c r="C125" s="69"/>
      <c r="D125" s="70">
        <v>83.4541080263084</v>
      </c>
      <c r="E125" s="72"/>
      <c r="F125" s="69"/>
      <c r="G125" s="69"/>
      <c r="H125" s="73" t="s">
        <v>436</v>
      </c>
      <c r="I125" s="74"/>
      <c r="J125" s="74"/>
      <c r="K125" s="73" t="s">
        <v>436</v>
      </c>
      <c r="L125" s="77">
        <v>190.86218348245313</v>
      </c>
      <c r="M125" s="78">
        <v>7902.62548828125</v>
      </c>
      <c r="N125" s="78">
        <v>173.4027557373047</v>
      </c>
      <c r="O125" s="79"/>
      <c r="P125" s="80"/>
      <c r="Q125" s="80"/>
      <c r="R125" s="85"/>
      <c r="S125" s="49">
        <v>2</v>
      </c>
      <c r="T125" s="49">
        <v>2</v>
      </c>
      <c r="U125" s="50">
        <v>706.266667</v>
      </c>
      <c r="V125" s="50">
        <v>0.001357</v>
      </c>
      <c r="W125" s="50">
        <v>0.013851</v>
      </c>
      <c r="X125" s="50">
        <v>0.882076</v>
      </c>
      <c r="Y125" s="50">
        <v>0</v>
      </c>
      <c r="Z125" s="50">
        <v>0</v>
      </c>
      <c r="AA125" s="75">
        <v>125</v>
      </c>
      <c r="AB125" s="75"/>
      <c r="AC125" s="76"/>
      <c r="AD125" s="82" t="s">
        <v>786</v>
      </c>
      <c r="AE125" s="99" t="str">
        <f>HYPERLINK("http://en.wikipedia.org/wiki/User:Hoffma51")</f>
        <v>http://en.wikipedia.org/wiki/User:Hoffma51</v>
      </c>
      <c r="AF125" s="82" t="s">
        <v>806</v>
      </c>
      <c r="AG125" s="82"/>
      <c r="AH125" s="82"/>
      <c r="AI125" s="82">
        <v>0.1758242</v>
      </c>
      <c r="AJ125" s="82">
        <v>13</v>
      </c>
      <c r="AK125" s="82"/>
      <c r="AL125" s="82" t="str">
        <f>REPLACE(INDEX(GroupVertices[Group],MATCH(Vertices[[#This Row],[Vertex]],GroupVertices[Vertex],0)),1,1,"")</f>
        <v>11</v>
      </c>
      <c r="AM125" s="49">
        <v>0</v>
      </c>
      <c r="AN125" s="50">
        <v>0</v>
      </c>
      <c r="AO125" s="49">
        <v>0</v>
      </c>
      <c r="AP125" s="50">
        <v>0</v>
      </c>
      <c r="AQ125" s="49">
        <v>0</v>
      </c>
      <c r="AR125" s="50">
        <v>0</v>
      </c>
      <c r="AS125" s="49">
        <v>9</v>
      </c>
      <c r="AT125" s="50">
        <v>100</v>
      </c>
      <c r="AU125" s="49">
        <v>9</v>
      </c>
      <c r="AV125" s="111" t="s">
        <v>1482</v>
      </c>
      <c r="AW125" s="111" t="s">
        <v>1482</v>
      </c>
      <c r="AX125" s="111" t="s">
        <v>1618</v>
      </c>
      <c r="AY125" s="111" t="s">
        <v>1618</v>
      </c>
      <c r="AZ125" s="2"/>
      <c r="BA125" s="3"/>
      <c r="BB125" s="3"/>
      <c r="BC125" s="3"/>
      <c r="BD125" s="3"/>
    </row>
    <row r="126" spans="1:56" ht="15">
      <c r="A126" s="68" t="s">
        <v>437</v>
      </c>
      <c r="B126" s="69"/>
      <c r="C126" s="69"/>
      <c r="D126" s="70">
        <v>67.08388941893331</v>
      </c>
      <c r="E126" s="72"/>
      <c r="F126" s="69"/>
      <c r="G126" s="69"/>
      <c r="H126" s="73" t="s">
        <v>437</v>
      </c>
      <c r="I126" s="74"/>
      <c r="J126" s="74"/>
      <c r="K126" s="73" t="s">
        <v>437</v>
      </c>
      <c r="L126" s="77">
        <v>97.95624061776489</v>
      </c>
      <c r="M126" s="78">
        <v>7458.5224609375</v>
      </c>
      <c r="N126" s="78">
        <v>2475.4052734375</v>
      </c>
      <c r="O126" s="79"/>
      <c r="P126" s="80"/>
      <c r="Q126" s="80"/>
      <c r="R126" s="85"/>
      <c r="S126" s="49">
        <v>1</v>
      </c>
      <c r="T126" s="49">
        <v>1</v>
      </c>
      <c r="U126" s="50">
        <v>360.666667</v>
      </c>
      <c r="V126" s="50">
        <v>0.001353</v>
      </c>
      <c r="W126" s="50">
        <v>0.011969</v>
      </c>
      <c r="X126" s="50">
        <v>0.679765</v>
      </c>
      <c r="Y126" s="50">
        <v>0</v>
      </c>
      <c r="Z126" s="50">
        <v>0</v>
      </c>
      <c r="AA126" s="75">
        <v>126</v>
      </c>
      <c r="AB126" s="75"/>
      <c r="AC126" s="76"/>
      <c r="AD126" s="82" t="s">
        <v>786</v>
      </c>
      <c r="AE126" s="82" t="s">
        <v>799</v>
      </c>
      <c r="AF126" s="82" t="s">
        <v>806</v>
      </c>
      <c r="AG126" s="82"/>
      <c r="AH126" s="82"/>
      <c r="AI126" s="82">
        <v>0.3193287</v>
      </c>
      <c r="AJ126" s="82">
        <v>500</v>
      </c>
      <c r="AK126" s="82"/>
      <c r="AL126" s="82" t="str">
        <f>REPLACE(INDEX(GroupVertices[Group],MATCH(Vertices[[#This Row],[Vertex]],GroupVertices[Vertex],0)),1,1,"")</f>
        <v>11</v>
      </c>
      <c r="AM126" s="49">
        <v>1</v>
      </c>
      <c r="AN126" s="50">
        <v>9.090909090909092</v>
      </c>
      <c r="AO126" s="49">
        <v>1</v>
      </c>
      <c r="AP126" s="50">
        <v>9.090909090909092</v>
      </c>
      <c r="AQ126" s="49">
        <v>0</v>
      </c>
      <c r="AR126" s="50">
        <v>0</v>
      </c>
      <c r="AS126" s="49">
        <v>9</v>
      </c>
      <c r="AT126" s="50">
        <v>81.81818181818181</v>
      </c>
      <c r="AU126" s="49">
        <v>11</v>
      </c>
      <c r="AV126" s="111" t="s">
        <v>1488</v>
      </c>
      <c r="AW126" s="111" t="s">
        <v>1488</v>
      </c>
      <c r="AX126" s="111" t="s">
        <v>1622</v>
      </c>
      <c r="AY126" s="111" t="s">
        <v>1622</v>
      </c>
      <c r="AZ126" s="2"/>
      <c r="BA126" s="3"/>
      <c r="BB126" s="3"/>
      <c r="BC126" s="3"/>
      <c r="BD126" s="3"/>
    </row>
    <row r="127" spans="1:56" ht="15">
      <c r="A127" s="68" t="s">
        <v>438</v>
      </c>
      <c r="B127" s="69"/>
      <c r="C127" s="69"/>
      <c r="D127" s="70">
        <v>50.536831998727365</v>
      </c>
      <c r="E127" s="72"/>
      <c r="F127" s="69"/>
      <c r="G127" s="69"/>
      <c r="H127" s="73" t="s">
        <v>438</v>
      </c>
      <c r="I127" s="74"/>
      <c r="J127" s="74"/>
      <c r="K127" s="73" t="s">
        <v>438</v>
      </c>
      <c r="L127" s="77">
        <v>4.046683993531499</v>
      </c>
      <c r="M127" s="78">
        <v>7451.4775390625</v>
      </c>
      <c r="N127" s="78">
        <v>1233.2869873046875</v>
      </c>
      <c r="O127" s="79"/>
      <c r="P127" s="80"/>
      <c r="Q127" s="80"/>
      <c r="R127" s="85"/>
      <c r="S127" s="49">
        <v>1</v>
      </c>
      <c r="T127" s="49">
        <v>1</v>
      </c>
      <c r="U127" s="50">
        <v>11.333333</v>
      </c>
      <c r="V127" s="50">
        <v>0.001092</v>
      </c>
      <c r="W127" s="50">
        <v>0.002008</v>
      </c>
      <c r="X127" s="50">
        <v>0.679359</v>
      </c>
      <c r="Y127" s="50">
        <v>0</v>
      </c>
      <c r="Z127" s="50">
        <v>0</v>
      </c>
      <c r="AA127" s="75">
        <v>127</v>
      </c>
      <c r="AB127" s="75"/>
      <c r="AC127" s="76"/>
      <c r="AD127" s="82" t="s">
        <v>786</v>
      </c>
      <c r="AE127" s="82" t="s">
        <v>800</v>
      </c>
      <c r="AF127" s="82" t="s">
        <v>806</v>
      </c>
      <c r="AG127" s="82"/>
      <c r="AH127" s="82"/>
      <c r="AI127" s="82">
        <v>0.0298804</v>
      </c>
      <c r="AJ127" s="82">
        <v>500</v>
      </c>
      <c r="AK127" s="82"/>
      <c r="AL127" s="82" t="str">
        <f>REPLACE(INDEX(GroupVertices[Group],MATCH(Vertices[[#This Row],[Vertex]],GroupVertices[Vertex],0)),1,1,"")</f>
        <v>11</v>
      </c>
      <c r="AM127" s="49">
        <v>1</v>
      </c>
      <c r="AN127" s="50">
        <v>10</v>
      </c>
      <c r="AO127" s="49">
        <v>0</v>
      </c>
      <c r="AP127" s="50">
        <v>0</v>
      </c>
      <c r="AQ127" s="49">
        <v>0</v>
      </c>
      <c r="AR127" s="50">
        <v>0</v>
      </c>
      <c r="AS127" s="49">
        <v>9</v>
      </c>
      <c r="AT127" s="50">
        <v>90</v>
      </c>
      <c r="AU127" s="49">
        <v>10</v>
      </c>
      <c r="AV127" s="111" t="s">
        <v>1489</v>
      </c>
      <c r="AW127" s="111" t="s">
        <v>1489</v>
      </c>
      <c r="AX127" s="111" t="s">
        <v>1623</v>
      </c>
      <c r="AY127" s="111" t="s">
        <v>1623</v>
      </c>
      <c r="AZ127" s="2"/>
      <c r="BA127" s="3"/>
      <c r="BB127" s="3"/>
      <c r="BC127" s="3"/>
      <c r="BD127" s="3"/>
    </row>
    <row r="128" spans="1:56" ht="15">
      <c r="A128" s="68" t="s">
        <v>505</v>
      </c>
      <c r="B128" s="69"/>
      <c r="C128" s="69"/>
      <c r="D128" s="70">
        <v>200</v>
      </c>
      <c r="E128" s="72"/>
      <c r="F128" s="69"/>
      <c r="G128" s="69"/>
      <c r="H128" s="73" t="s">
        <v>505</v>
      </c>
      <c r="I128" s="74"/>
      <c r="J128" s="74"/>
      <c r="K128" s="73" t="s">
        <v>505</v>
      </c>
      <c r="L128" s="77">
        <v>1054.1516394759913</v>
      </c>
      <c r="M128" s="78">
        <v>6438.29931640625</v>
      </c>
      <c r="N128" s="78">
        <v>7679.4111328125</v>
      </c>
      <c r="O128" s="79"/>
      <c r="P128" s="80"/>
      <c r="Q128" s="80"/>
      <c r="R128" s="85"/>
      <c r="S128" s="49">
        <v>4</v>
      </c>
      <c r="T128" s="49">
        <v>4</v>
      </c>
      <c r="U128" s="50">
        <v>3917.609524</v>
      </c>
      <c r="V128" s="50">
        <v>0.001412</v>
      </c>
      <c r="W128" s="50">
        <v>0.01802</v>
      </c>
      <c r="X128" s="50">
        <v>1.927043</v>
      </c>
      <c r="Y128" s="50">
        <v>0.06666666666666667</v>
      </c>
      <c r="Z128" s="50">
        <v>0</v>
      </c>
      <c r="AA128" s="75">
        <v>128</v>
      </c>
      <c r="AB128" s="75"/>
      <c r="AC128" s="76"/>
      <c r="AD128" s="82" t="s">
        <v>786</v>
      </c>
      <c r="AE128" s="99" t="str">
        <f>HYPERLINK("http://en.wikipedia.org/wiki/User:Jaobar")</f>
        <v>http://en.wikipedia.org/wiki/User:Jaobar</v>
      </c>
      <c r="AF128" s="82" t="s">
        <v>806</v>
      </c>
      <c r="AG128" s="82"/>
      <c r="AH128" s="82"/>
      <c r="AI128" s="82">
        <v>0.6896338</v>
      </c>
      <c r="AJ128" s="82">
        <v>500</v>
      </c>
      <c r="AK128" s="82"/>
      <c r="AL128" s="82" t="str">
        <f>REPLACE(INDEX(GroupVertices[Group],MATCH(Vertices[[#This Row],[Vertex]],GroupVertices[Vertex],0)),1,1,"")</f>
        <v>5</v>
      </c>
      <c r="AM128" s="49">
        <v>0</v>
      </c>
      <c r="AN128" s="50">
        <v>0</v>
      </c>
      <c r="AO128" s="49">
        <v>0</v>
      </c>
      <c r="AP128" s="50">
        <v>0</v>
      </c>
      <c r="AQ128" s="49">
        <v>0</v>
      </c>
      <c r="AR128" s="50">
        <v>0</v>
      </c>
      <c r="AS128" s="49">
        <v>14</v>
      </c>
      <c r="AT128" s="50">
        <v>100</v>
      </c>
      <c r="AU128" s="49">
        <v>14</v>
      </c>
      <c r="AV128" s="111" t="s">
        <v>1490</v>
      </c>
      <c r="AW128" s="111" t="s">
        <v>1490</v>
      </c>
      <c r="AX128" s="111" t="s">
        <v>1624</v>
      </c>
      <c r="AY128" s="111" t="s">
        <v>1624</v>
      </c>
      <c r="AZ128" s="2"/>
      <c r="BA128" s="3"/>
      <c r="BB128" s="3"/>
      <c r="BC128" s="3"/>
      <c r="BD128" s="3"/>
    </row>
    <row r="129" spans="1:56" ht="15">
      <c r="A129" s="68" t="s">
        <v>439</v>
      </c>
      <c r="B129" s="69"/>
      <c r="C129" s="69"/>
      <c r="D129" s="70">
        <v>69.88646828666927</v>
      </c>
      <c r="E129" s="72"/>
      <c r="F129" s="69"/>
      <c r="G129" s="69"/>
      <c r="H129" s="73" t="s">
        <v>439</v>
      </c>
      <c r="I129" s="74"/>
      <c r="J129" s="74"/>
      <c r="K129" s="73" t="s">
        <v>439</v>
      </c>
      <c r="L129" s="77">
        <v>113.86172351964593</v>
      </c>
      <c r="M129" s="78">
        <v>8757.8583984375</v>
      </c>
      <c r="N129" s="78">
        <v>2273.986572265625</v>
      </c>
      <c r="O129" s="79"/>
      <c r="P129" s="80"/>
      <c r="Q129" s="80"/>
      <c r="R129" s="85"/>
      <c r="S129" s="49">
        <v>1</v>
      </c>
      <c r="T129" s="49">
        <v>1</v>
      </c>
      <c r="U129" s="50">
        <v>419.833333</v>
      </c>
      <c r="V129" s="50">
        <v>0.000931</v>
      </c>
      <c r="W129" s="50">
        <v>0.000485</v>
      </c>
      <c r="X129" s="50">
        <v>0.68026</v>
      </c>
      <c r="Y129" s="50">
        <v>0</v>
      </c>
      <c r="Z129" s="50">
        <v>0</v>
      </c>
      <c r="AA129" s="75">
        <v>129</v>
      </c>
      <c r="AB129" s="75"/>
      <c r="AC129" s="76"/>
      <c r="AD129" s="82" t="s">
        <v>786</v>
      </c>
      <c r="AE129" s="99" t="str">
        <f>HYPERLINK("http://en.wikipedia.org/wiki/User:77.234.44.145")</f>
        <v>http://en.wikipedia.org/wiki/User:77.234.44.145</v>
      </c>
      <c r="AF129" s="82" t="s">
        <v>806</v>
      </c>
      <c r="AG129" s="82"/>
      <c r="AH129" s="82"/>
      <c r="AI129" s="82">
        <v>0.1666667</v>
      </c>
      <c r="AJ129" s="82">
        <v>8</v>
      </c>
      <c r="AK129" s="82"/>
      <c r="AL129" s="82" t="str">
        <f>REPLACE(INDEX(GroupVertices[Group],MATCH(Vertices[[#This Row],[Vertex]],GroupVertices[Vertex],0)),1,1,"")</f>
        <v>11</v>
      </c>
      <c r="AM129" s="49">
        <v>0</v>
      </c>
      <c r="AN129" s="50">
        <v>0</v>
      </c>
      <c r="AO129" s="49">
        <v>0</v>
      </c>
      <c r="AP129" s="50">
        <v>0</v>
      </c>
      <c r="AQ129" s="49">
        <v>0</v>
      </c>
      <c r="AR129" s="50">
        <v>0</v>
      </c>
      <c r="AS129" s="49">
        <v>4</v>
      </c>
      <c r="AT129" s="50">
        <v>100</v>
      </c>
      <c r="AU129" s="49">
        <v>4</v>
      </c>
      <c r="AV129" s="111" t="s">
        <v>1491</v>
      </c>
      <c r="AW129" s="111" t="s">
        <v>1491</v>
      </c>
      <c r="AX129" s="111" t="s">
        <v>1625</v>
      </c>
      <c r="AY129" s="111" t="s">
        <v>1625</v>
      </c>
      <c r="AZ129" s="2"/>
      <c r="BA129" s="3"/>
      <c r="BB129" s="3"/>
      <c r="BC129" s="3"/>
      <c r="BD129" s="3"/>
    </row>
    <row r="130" spans="1:56" ht="15">
      <c r="A130" s="68" t="s">
        <v>440</v>
      </c>
      <c r="B130" s="69"/>
      <c r="C130" s="69"/>
      <c r="D130" s="70">
        <v>53.978872578181445</v>
      </c>
      <c r="E130" s="72"/>
      <c r="F130" s="69"/>
      <c r="G130" s="69"/>
      <c r="H130" s="73" t="s">
        <v>440</v>
      </c>
      <c r="I130" s="74"/>
      <c r="J130" s="74"/>
      <c r="K130" s="73" t="s">
        <v>440</v>
      </c>
      <c r="L130" s="77">
        <v>23.581305557389506</v>
      </c>
      <c r="M130" s="78">
        <v>8330.5068359375</v>
      </c>
      <c r="N130" s="78">
        <v>1256.11279296875</v>
      </c>
      <c r="O130" s="79"/>
      <c r="P130" s="80"/>
      <c r="Q130" s="80"/>
      <c r="R130" s="85"/>
      <c r="S130" s="49">
        <v>2</v>
      </c>
      <c r="T130" s="49">
        <v>2</v>
      </c>
      <c r="U130" s="50">
        <v>84</v>
      </c>
      <c r="V130" s="50">
        <v>0.000803</v>
      </c>
      <c r="W130" s="50">
        <v>0.000101</v>
      </c>
      <c r="X130" s="50">
        <v>1.022827</v>
      </c>
      <c r="Y130" s="50">
        <v>0</v>
      </c>
      <c r="Z130" s="50">
        <v>0</v>
      </c>
      <c r="AA130" s="75">
        <v>130</v>
      </c>
      <c r="AB130" s="75"/>
      <c r="AC130" s="76"/>
      <c r="AD130" s="82" t="s">
        <v>786</v>
      </c>
      <c r="AE130" s="99" t="str">
        <f>HYPERLINK("http://en.wikipedia.org/wiki/User:Prof.bgreg")</f>
        <v>http://en.wikipedia.org/wiki/User:Prof.bgreg</v>
      </c>
      <c r="AF130" s="82" t="s">
        <v>806</v>
      </c>
      <c r="AG130" s="82"/>
      <c r="AH130" s="82"/>
      <c r="AI130" s="82">
        <v>0.6143283</v>
      </c>
      <c r="AJ130" s="82">
        <v>500</v>
      </c>
      <c r="AK130" s="82"/>
      <c r="AL130" s="82" t="str">
        <f>REPLACE(INDEX(GroupVertices[Group],MATCH(Vertices[[#This Row],[Vertex]],GroupVertices[Vertex],0)),1,1,"")</f>
        <v>11</v>
      </c>
      <c r="AM130" s="49">
        <v>0</v>
      </c>
      <c r="AN130" s="50">
        <v>0</v>
      </c>
      <c r="AO130" s="49">
        <v>0</v>
      </c>
      <c r="AP130" s="50">
        <v>0</v>
      </c>
      <c r="AQ130" s="49">
        <v>0</v>
      </c>
      <c r="AR130" s="50">
        <v>0</v>
      </c>
      <c r="AS130" s="49">
        <v>7</v>
      </c>
      <c r="AT130" s="50">
        <v>100</v>
      </c>
      <c r="AU130" s="49">
        <v>7</v>
      </c>
      <c r="AV130" s="111" t="s">
        <v>1492</v>
      </c>
      <c r="AW130" s="111" t="s">
        <v>1492</v>
      </c>
      <c r="AX130" s="111" t="s">
        <v>1626</v>
      </c>
      <c r="AY130" s="111" t="s">
        <v>1626</v>
      </c>
      <c r="AZ130" s="2"/>
      <c r="BA130" s="3"/>
      <c r="BB130" s="3"/>
      <c r="BC130" s="3"/>
      <c r="BD130" s="3"/>
    </row>
    <row r="131" spans="1:56" ht="15">
      <c r="A131" s="68" t="s">
        <v>441</v>
      </c>
      <c r="B131" s="69"/>
      <c r="C131" s="69"/>
      <c r="D131" s="70">
        <v>54.302550688791946</v>
      </c>
      <c r="E131" s="72"/>
      <c r="F131" s="69"/>
      <c r="G131" s="69"/>
      <c r="H131" s="73" t="s">
        <v>441</v>
      </c>
      <c r="I131" s="74"/>
      <c r="J131" s="74"/>
      <c r="K131" s="73" t="s">
        <v>441</v>
      </c>
      <c r="L131" s="77">
        <v>25.418276753203706</v>
      </c>
      <c r="M131" s="78">
        <v>8089.49951171875</v>
      </c>
      <c r="N131" s="78">
        <v>2991.038330078125</v>
      </c>
      <c r="O131" s="79"/>
      <c r="P131" s="80"/>
      <c r="Q131" s="80"/>
      <c r="R131" s="85"/>
      <c r="S131" s="49">
        <v>1</v>
      </c>
      <c r="T131" s="49">
        <v>1</v>
      </c>
      <c r="U131" s="50">
        <v>90.833333</v>
      </c>
      <c r="V131" s="50">
        <v>0.000805</v>
      </c>
      <c r="W131" s="50">
        <v>0.000202</v>
      </c>
      <c r="X131" s="50">
        <v>0.691568</v>
      </c>
      <c r="Y131" s="50">
        <v>0</v>
      </c>
      <c r="Z131" s="50">
        <v>0</v>
      </c>
      <c r="AA131" s="75">
        <v>131</v>
      </c>
      <c r="AB131" s="75"/>
      <c r="AC131" s="76"/>
      <c r="AD131" s="82" t="s">
        <v>786</v>
      </c>
      <c r="AE131" s="99" t="str">
        <f>HYPERLINK("http://en.wikipedia.org/wiki/User:Hordaland")</f>
        <v>http://en.wikipedia.org/wiki/User:Hordaland</v>
      </c>
      <c r="AF131" s="82" t="s">
        <v>806</v>
      </c>
      <c r="AG131" s="82"/>
      <c r="AH131" s="82"/>
      <c r="AI131" s="82">
        <v>0.4263226</v>
      </c>
      <c r="AJ131" s="82">
        <v>500</v>
      </c>
      <c r="AK131" s="82"/>
      <c r="AL131" s="82" t="str">
        <f>REPLACE(INDEX(GroupVertices[Group],MATCH(Vertices[[#This Row],[Vertex]],GroupVertices[Vertex],0)),1,1,"")</f>
        <v>11</v>
      </c>
      <c r="AM131" s="49">
        <v>0</v>
      </c>
      <c r="AN131" s="50">
        <v>0</v>
      </c>
      <c r="AO131" s="49">
        <v>1</v>
      </c>
      <c r="AP131" s="50">
        <v>16.666666666666668</v>
      </c>
      <c r="AQ131" s="49">
        <v>0</v>
      </c>
      <c r="AR131" s="50">
        <v>0</v>
      </c>
      <c r="AS131" s="49">
        <v>5</v>
      </c>
      <c r="AT131" s="50">
        <v>83.33333333333333</v>
      </c>
      <c r="AU131" s="49">
        <v>6</v>
      </c>
      <c r="AV131" s="111" t="s">
        <v>1493</v>
      </c>
      <c r="AW131" s="111" t="s">
        <v>1493</v>
      </c>
      <c r="AX131" s="111" t="s">
        <v>1627</v>
      </c>
      <c r="AY131" s="111" t="s">
        <v>1627</v>
      </c>
      <c r="AZ131" s="2"/>
      <c r="BA131" s="3"/>
      <c r="BB131" s="3"/>
      <c r="BC131" s="3"/>
      <c r="BD131" s="3"/>
    </row>
    <row r="132" spans="1:56" ht="15">
      <c r="A132" s="68" t="s">
        <v>442</v>
      </c>
      <c r="B132" s="69"/>
      <c r="C132" s="69"/>
      <c r="D132" s="70">
        <v>90.07330005376942</v>
      </c>
      <c r="E132" s="72"/>
      <c r="F132" s="69"/>
      <c r="G132" s="69"/>
      <c r="H132" s="73" t="s">
        <v>442</v>
      </c>
      <c r="I132" s="74"/>
      <c r="J132" s="74"/>
      <c r="K132" s="73" t="s">
        <v>442</v>
      </c>
      <c r="L132" s="77">
        <v>228.42810065576697</v>
      </c>
      <c r="M132" s="78">
        <v>3290.36865234375</v>
      </c>
      <c r="N132" s="78">
        <v>9714.33984375</v>
      </c>
      <c r="O132" s="79"/>
      <c r="P132" s="80"/>
      <c r="Q132" s="80"/>
      <c r="R132" s="85"/>
      <c r="S132" s="49">
        <v>1</v>
      </c>
      <c r="T132" s="49">
        <v>1</v>
      </c>
      <c r="U132" s="50">
        <v>846.007792</v>
      </c>
      <c r="V132" s="50">
        <v>0.00137</v>
      </c>
      <c r="W132" s="50">
        <v>0.011992</v>
      </c>
      <c r="X132" s="50">
        <v>0.657399</v>
      </c>
      <c r="Y132" s="50">
        <v>0</v>
      </c>
      <c r="Z132" s="50">
        <v>0</v>
      </c>
      <c r="AA132" s="75">
        <v>132</v>
      </c>
      <c r="AB132" s="75"/>
      <c r="AC132" s="76"/>
      <c r="AD132" s="82" t="s">
        <v>786</v>
      </c>
      <c r="AE132" s="99" t="str">
        <f>HYPERLINK("http://en.wikipedia.org/wiki/User:209.51.93.165")</f>
        <v>http://en.wikipedia.org/wiki/User:209.51.93.165</v>
      </c>
      <c r="AF132" s="82" t="s">
        <v>806</v>
      </c>
      <c r="AG132" s="82"/>
      <c r="AH132" s="82"/>
      <c r="AI132" s="82">
        <v>0.1333333</v>
      </c>
      <c r="AJ132" s="82">
        <v>6</v>
      </c>
      <c r="AK132" s="82"/>
      <c r="AL132" s="82" t="str">
        <f>REPLACE(INDEX(GroupVertices[Group],MATCH(Vertices[[#This Row],[Vertex]],GroupVertices[Vertex],0)),1,1,"")</f>
        <v>4</v>
      </c>
      <c r="AM132" s="49">
        <v>1</v>
      </c>
      <c r="AN132" s="50">
        <v>9.090909090909092</v>
      </c>
      <c r="AO132" s="49">
        <v>0</v>
      </c>
      <c r="AP132" s="50">
        <v>0</v>
      </c>
      <c r="AQ132" s="49">
        <v>0</v>
      </c>
      <c r="AR132" s="50">
        <v>0</v>
      </c>
      <c r="AS132" s="49">
        <v>10</v>
      </c>
      <c r="AT132" s="50">
        <v>90.9090909090909</v>
      </c>
      <c r="AU132" s="49">
        <v>11</v>
      </c>
      <c r="AV132" s="111" t="s">
        <v>1494</v>
      </c>
      <c r="AW132" s="111" t="s">
        <v>1494</v>
      </c>
      <c r="AX132" s="111" t="s">
        <v>1628</v>
      </c>
      <c r="AY132" s="111" t="s">
        <v>1628</v>
      </c>
      <c r="AZ132" s="2"/>
      <c r="BA132" s="3"/>
      <c r="BB132" s="3"/>
      <c r="BC132" s="3"/>
      <c r="BD132" s="3"/>
    </row>
    <row r="133" spans="1:56" ht="15">
      <c r="A133" s="68" t="s">
        <v>443</v>
      </c>
      <c r="B133" s="69"/>
      <c r="C133" s="69"/>
      <c r="D133" s="70">
        <v>59.07877673187779</v>
      </c>
      <c r="E133" s="72"/>
      <c r="F133" s="69"/>
      <c r="G133" s="69"/>
      <c r="H133" s="73" t="s">
        <v>443</v>
      </c>
      <c r="I133" s="74"/>
      <c r="J133" s="74"/>
      <c r="K133" s="73" t="s">
        <v>443</v>
      </c>
      <c r="L133" s="77">
        <v>52.52480443682647</v>
      </c>
      <c r="M133" s="78">
        <v>5029.42578125</v>
      </c>
      <c r="N133" s="78">
        <v>2868.479736328125</v>
      </c>
      <c r="O133" s="79"/>
      <c r="P133" s="80"/>
      <c r="Q133" s="80"/>
      <c r="R133" s="85"/>
      <c r="S133" s="49">
        <v>1</v>
      </c>
      <c r="T133" s="49">
        <v>1</v>
      </c>
      <c r="U133" s="50">
        <v>191.666667</v>
      </c>
      <c r="V133" s="50">
        <v>0.001344</v>
      </c>
      <c r="W133" s="50">
        <v>0.01218</v>
      </c>
      <c r="X133" s="50">
        <v>0.672675</v>
      </c>
      <c r="Y133" s="50">
        <v>0</v>
      </c>
      <c r="Z133" s="50">
        <v>0</v>
      </c>
      <c r="AA133" s="75">
        <v>133</v>
      </c>
      <c r="AB133" s="75"/>
      <c r="AC133" s="76"/>
      <c r="AD133" s="82" t="s">
        <v>786</v>
      </c>
      <c r="AE133" s="99" t="str">
        <f>HYPERLINK("http://en.wikipedia.org/wiki/User:Kvng")</f>
        <v>http://en.wikipedia.org/wiki/User:Kvng</v>
      </c>
      <c r="AF133" s="82" t="s">
        <v>806</v>
      </c>
      <c r="AG133" s="82"/>
      <c r="AH133" s="82"/>
      <c r="AI133" s="82">
        <v>0.2608621</v>
      </c>
      <c r="AJ133" s="82">
        <v>500</v>
      </c>
      <c r="AK133" s="82"/>
      <c r="AL133" s="82" t="str">
        <f>REPLACE(INDEX(GroupVertices[Group],MATCH(Vertices[[#This Row],[Vertex]],GroupVertices[Vertex],0)),1,1,"")</f>
        <v>6</v>
      </c>
      <c r="AM133" s="49">
        <v>0</v>
      </c>
      <c r="AN133" s="50">
        <v>0</v>
      </c>
      <c r="AO133" s="49">
        <v>0</v>
      </c>
      <c r="AP133" s="50">
        <v>0</v>
      </c>
      <c r="AQ133" s="49">
        <v>0</v>
      </c>
      <c r="AR133" s="50">
        <v>0</v>
      </c>
      <c r="AS133" s="49">
        <v>12</v>
      </c>
      <c r="AT133" s="50">
        <v>100</v>
      </c>
      <c r="AU133" s="49">
        <v>12</v>
      </c>
      <c r="AV133" s="111" t="s">
        <v>1495</v>
      </c>
      <c r="AW133" s="111" t="s">
        <v>1495</v>
      </c>
      <c r="AX133" s="111" t="s">
        <v>1629</v>
      </c>
      <c r="AY133" s="111" t="s">
        <v>1629</v>
      </c>
      <c r="AZ133" s="2"/>
      <c r="BA133" s="3"/>
      <c r="BB133" s="3"/>
      <c r="BC133" s="3"/>
      <c r="BD133" s="3"/>
    </row>
    <row r="134" spans="1:56" ht="15">
      <c r="A134" s="68" t="s">
        <v>444</v>
      </c>
      <c r="B134" s="69"/>
      <c r="C134" s="69"/>
      <c r="D134" s="70">
        <v>50.410518615125355</v>
      </c>
      <c r="E134" s="72"/>
      <c r="F134" s="69"/>
      <c r="G134" s="69"/>
      <c r="H134" s="73" t="s">
        <v>444</v>
      </c>
      <c r="I134" s="74"/>
      <c r="J134" s="74"/>
      <c r="K134" s="73" t="s">
        <v>444</v>
      </c>
      <c r="L134" s="77">
        <v>3.3298173296564793</v>
      </c>
      <c r="M134" s="78">
        <v>5424.08544921875</v>
      </c>
      <c r="N134" s="78">
        <v>1222.5706787109375</v>
      </c>
      <c r="O134" s="79"/>
      <c r="P134" s="80"/>
      <c r="Q134" s="80"/>
      <c r="R134" s="85"/>
      <c r="S134" s="49">
        <v>2</v>
      </c>
      <c r="T134" s="49">
        <v>2</v>
      </c>
      <c r="U134" s="50">
        <v>8.666667</v>
      </c>
      <c r="V134" s="50">
        <v>0.001079</v>
      </c>
      <c r="W134" s="50">
        <v>0.003654</v>
      </c>
      <c r="X134" s="50">
        <v>0.994016</v>
      </c>
      <c r="Y134" s="50">
        <v>0</v>
      </c>
      <c r="Z134" s="50">
        <v>0</v>
      </c>
      <c r="AA134" s="75">
        <v>134</v>
      </c>
      <c r="AB134" s="75"/>
      <c r="AC134" s="76"/>
      <c r="AD134" s="82" t="s">
        <v>786</v>
      </c>
      <c r="AE134" s="99" t="str">
        <f>HYPERLINK("http://en.wikipedia.org/wiki/User:Kander9")</f>
        <v>http://en.wikipedia.org/wiki/User:Kander9</v>
      </c>
      <c r="AF134" s="82" t="s">
        <v>806</v>
      </c>
      <c r="AG134" s="82"/>
      <c r="AH134" s="82"/>
      <c r="AI134" s="82">
        <v>0</v>
      </c>
      <c r="AJ134" s="82">
        <v>2</v>
      </c>
      <c r="AK134" s="82"/>
      <c r="AL134" s="82" t="str">
        <f>REPLACE(INDEX(GroupVertices[Group],MATCH(Vertices[[#This Row],[Vertex]],GroupVertices[Vertex],0)),1,1,"")</f>
        <v>6</v>
      </c>
      <c r="AM134" s="49">
        <v>0</v>
      </c>
      <c r="AN134" s="50">
        <v>0</v>
      </c>
      <c r="AO134" s="49">
        <v>0</v>
      </c>
      <c r="AP134" s="50">
        <v>0</v>
      </c>
      <c r="AQ134" s="49">
        <v>0</v>
      </c>
      <c r="AR134" s="50">
        <v>0</v>
      </c>
      <c r="AS134" s="49">
        <v>8</v>
      </c>
      <c r="AT134" s="50">
        <v>100</v>
      </c>
      <c r="AU134" s="49">
        <v>8</v>
      </c>
      <c r="AV134" s="111" t="s">
        <v>1100</v>
      </c>
      <c r="AW134" s="111" t="s">
        <v>1100</v>
      </c>
      <c r="AX134" s="111" t="s">
        <v>1418</v>
      </c>
      <c r="AY134" s="111" t="s">
        <v>1418</v>
      </c>
      <c r="AZ134" s="2"/>
      <c r="BA134" s="3"/>
      <c r="BB134" s="3"/>
      <c r="BC134" s="3"/>
      <c r="BD134" s="3"/>
    </row>
    <row r="135" spans="1:56" ht="15">
      <c r="A135" s="68" t="s">
        <v>445</v>
      </c>
      <c r="B135" s="69"/>
      <c r="C135" s="69"/>
      <c r="D135" s="70">
        <v>197.1551287009124</v>
      </c>
      <c r="E135" s="72"/>
      <c r="F135" s="69"/>
      <c r="G135" s="69"/>
      <c r="H135" s="73" t="s">
        <v>445</v>
      </c>
      <c r="I135" s="74"/>
      <c r="J135" s="74"/>
      <c r="K135" s="73" t="s">
        <v>445</v>
      </c>
      <c r="L135" s="77">
        <v>836.1498722914741</v>
      </c>
      <c r="M135" s="78">
        <v>5351.93505859375</v>
      </c>
      <c r="N135" s="78">
        <v>2468.64990234375</v>
      </c>
      <c r="O135" s="79"/>
      <c r="P135" s="80"/>
      <c r="Q135" s="80"/>
      <c r="R135" s="85"/>
      <c r="S135" s="49">
        <v>2</v>
      </c>
      <c r="T135" s="49">
        <v>2</v>
      </c>
      <c r="U135" s="50">
        <v>3106.666667</v>
      </c>
      <c r="V135" s="50">
        <v>0.001376</v>
      </c>
      <c r="W135" s="50">
        <v>0.012642</v>
      </c>
      <c r="X135" s="50">
        <v>1.301135</v>
      </c>
      <c r="Y135" s="50">
        <v>0</v>
      </c>
      <c r="Z135" s="50">
        <v>0</v>
      </c>
      <c r="AA135" s="75">
        <v>135</v>
      </c>
      <c r="AB135" s="75"/>
      <c r="AC135" s="76"/>
      <c r="AD135" s="82" t="s">
        <v>786</v>
      </c>
      <c r="AE135" s="99" t="str">
        <f>HYPERLINK("http://en.wikipedia.org/wiki/User:InternetArchiveBot")</f>
        <v>http://en.wikipedia.org/wiki/User:InternetArchiveBot</v>
      </c>
      <c r="AF135" s="82" t="s">
        <v>806</v>
      </c>
      <c r="AG135" s="82"/>
      <c r="AH135" s="82"/>
      <c r="AI135" s="82">
        <v>0.01185429</v>
      </c>
      <c r="AJ135" s="82">
        <v>500</v>
      </c>
      <c r="AK135" s="82"/>
      <c r="AL135" s="82" t="str">
        <f>REPLACE(INDEX(GroupVertices[Group],MATCH(Vertices[[#This Row],[Vertex]],GroupVertices[Vertex],0)),1,1,"")</f>
        <v>6</v>
      </c>
      <c r="AM135" s="49">
        <v>0</v>
      </c>
      <c r="AN135" s="50">
        <v>0</v>
      </c>
      <c r="AO135" s="49">
        <v>0</v>
      </c>
      <c r="AP135" s="50">
        <v>0</v>
      </c>
      <c r="AQ135" s="49">
        <v>0</v>
      </c>
      <c r="AR135" s="50">
        <v>0</v>
      </c>
      <c r="AS135" s="49">
        <v>27</v>
      </c>
      <c r="AT135" s="50">
        <v>100</v>
      </c>
      <c r="AU135" s="49">
        <v>27</v>
      </c>
      <c r="AV135" s="111" t="s">
        <v>1496</v>
      </c>
      <c r="AW135" s="111" t="s">
        <v>1554</v>
      </c>
      <c r="AX135" s="111" t="s">
        <v>1630</v>
      </c>
      <c r="AY135" s="111" t="s">
        <v>1686</v>
      </c>
      <c r="AZ135" s="2"/>
      <c r="BA135" s="3"/>
      <c r="BB135" s="3"/>
      <c r="BC135" s="3"/>
      <c r="BD135" s="3"/>
    </row>
    <row r="136" spans="1:56" ht="15">
      <c r="A136" s="68" t="s">
        <v>446</v>
      </c>
      <c r="B136" s="69"/>
      <c r="C136" s="69"/>
      <c r="D136" s="70">
        <v>88.1782297382648</v>
      </c>
      <c r="E136" s="72"/>
      <c r="F136" s="69"/>
      <c r="G136" s="69"/>
      <c r="H136" s="73" t="s">
        <v>446</v>
      </c>
      <c r="I136" s="74"/>
      <c r="J136" s="74"/>
      <c r="K136" s="73" t="s">
        <v>446</v>
      </c>
      <c r="L136" s="77">
        <v>217.6730033244755</v>
      </c>
      <c r="M136" s="78">
        <v>4352.42236328125</v>
      </c>
      <c r="N136" s="78">
        <v>3164.426025390625</v>
      </c>
      <c r="O136" s="79"/>
      <c r="P136" s="80"/>
      <c r="Q136" s="80"/>
      <c r="R136" s="85"/>
      <c r="S136" s="49">
        <v>1</v>
      </c>
      <c r="T136" s="49">
        <v>1</v>
      </c>
      <c r="U136" s="50">
        <v>806</v>
      </c>
      <c r="V136" s="50">
        <v>0.001085</v>
      </c>
      <c r="W136" s="50">
        <v>0.001658</v>
      </c>
      <c r="X136" s="50">
        <v>0.760556</v>
      </c>
      <c r="Y136" s="50">
        <v>0</v>
      </c>
      <c r="Z136" s="50">
        <v>0</v>
      </c>
      <c r="AA136" s="75">
        <v>136</v>
      </c>
      <c r="AB136" s="75"/>
      <c r="AC136" s="76"/>
      <c r="AD136" s="82" t="s">
        <v>786</v>
      </c>
      <c r="AE136" s="99" t="str">
        <f>HYPERLINK("http://en.wikipedia.org/wiki/User:Grlucas")</f>
        <v>http://en.wikipedia.org/wiki/User:Grlucas</v>
      </c>
      <c r="AF136" s="82" t="s">
        <v>806</v>
      </c>
      <c r="AG136" s="82"/>
      <c r="AH136" s="82"/>
      <c r="AI136" s="82">
        <v>0.5891298</v>
      </c>
      <c r="AJ136" s="82">
        <v>500</v>
      </c>
      <c r="AK136" s="82"/>
      <c r="AL136" s="82" t="str">
        <f>REPLACE(INDEX(GroupVertices[Group],MATCH(Vertices[[#This Row],[Vertex]],GroupVertices[Vertex],0)),1,1,"")</f>
        <v>6</v>
      </c>
      <c r="AM136" s="49">
        <v>0</v>
      </c>
      <c r="AN136" s="50">
        <v>0</v>
      </c>
      <c r="AO136" s="49">
        <v>0</v>
      </c>
      <c r="AP136" s="50">
        <v>0</v>
      </c>
      <c r="AQ136" s="49">
        <v>0</v>
      </c>
      <c r="AR136" s="50">
        <v>0</v>
      </c>
      <c r="AS136" s="49">
        <v>10</v>
      </c>
      <c r="AT136" s="50">
        <v>100</v>
      </c>
      <c r="AU136" s="49">
        <v>10</v>
      </c>
      <c r="AV136" s="111" t="s">
        <v>1497</v>
      </c>
      <c r="AW136" s="111" t="s">
        <v>1497</v>
      </c>
      <c r="AX136" s="111" t="s">
        <v>1631</v>
      </c>
      <c r="AY136" s="111" t="s">
        <v>1631</v>
      </c>
      <c r="AZ136" s="2"/>
      <c r="BA136" s="3"/>
      <c r="BB136" s="3"/>
      <c r="BC136" s="3"/>
      <c r="BD136" s="3"/>
    </row>
    <row r="137" spans="1:56" ht="15">
      <c r="A137" s="68" t="s">
        <v>447</v>
      </c>
      <c r="B137" s="69"/>
      <c r="C137" s="69"/>
      <c r="D137" s="70">
        <v>69.9890979522925</v>
      </c>
      <c r="E137" s="72"/>
      <c r="F137" s="69"/>
      <c r="G137" s="69"/>
      <c r="H137" s="73" t="s">
        <v>447</v>
      </c>
      <c r="I137" s="74"/>
      <c r="J137" s="74"/>
      <c r="K137" s="73" t="s">
        <v>447</v>
      </c>
      <c r="L137" s="77">
        <v>114.44417791926632</v>
      </c>
      <c r="M137" s="78">
        <v>5034.98779296875</v>
      </c>
      <c r="N137" s="78">
        <v>681.5904541015625</v>
      </c>
      <c r="O137" s="79"/>
      <c r="P137" s="80"/>
      <c r="Q137" s="80"/>
      <c r="R137" s="85"/>
      <c r="S137" s="49">
        <v>3</v>
      </c>
      <c r="T137" s="49">
        <v>3</v>
      </c>
      <c r="U137" s="50">
        <v>422</v>
      </c>
      <c r="V137" s="50">
        <v>0.000895</v>
      </c>
      <c r="W137" s="50">
        <v>0.000284</v>
      </c>
      <c r="X137" s="50">
        <v>1.572071</v>
      </c>
      <c r="Y137" s="50">
        <v>0</v>
      </c>
      <c r="Z137" s="50">
        <v>0.3333333333333333</v>
      </c>
      <c r="AA137" s="75">
        <v>137</v>
      </c>
      <c r="AB137" s="75"/>
      <c r="AC137" s="76"/>
      <c r="AD137" s="82" t="s">
        <v>786</v>
      </c>
      <c r="AE137" s="99" t="str">
        <f>HYPERLINK("http://en.wikipedia.org/wiki/User:Sheldond51")</f>
        <v>http://en.wikipedia.org/wiki/User:Sheldond51</v>
      </c>
      <c r="AF137" s="82" t="s">
        <v>806</v>
      </c>
      <c r="AG137" s="82"/>
      <c r="AH137" s="82"/>
      <c r="AI137" s="82">
        <v>0.4517242</v>
      </c>
      <c r="AJ137" s="82">
        <v>29</v>
      </c>
      <c r="AK137" s="82"/>
      <c r="AL137" s="82" t="str">
        <f>REPLACE(INDEX(GroupVertices[Group],MATCH(Vertices[[#This Row],[Vertex]],GroupVertices[Vertex],0)),1,1,"")</f>
        <v>6</v>
      </c>
      <c r="AM137" s="49">
        <v>0</v>
      </c>
      <c r="AN137" s="50">
        <v>0</v>
      </c>
      <c r="AO137" s="49">
        <v>0</v>
      </c>
      <c r="AP137" s="50">
        <v>0</v>
      </c>
      <c r="AQ137" s="49">
        <v>0</v>
      </c>
      <c r="AR137" s="50">
        <v>0</v>
      </c>
      <c r="AS137" s="49">
        <v>30</v>
      </c>
      <c r="AT137" s="50">
        <v>100</v>
      </c>
      <c r="AU137" s="49">
        <v>30</v>
      </c>
      <c r="AV137" s="111" t="s">
        <v>1497</v>
      </c>
      <c r="AW137" s="111" t="s">
        <v>1497</v>
      </c>
      <c r="AX137" s="111" t="s">
        <v>1631</v>
      </c>
      <c r="AY137" s="111" t="s">
        <v>1631</v>
      </c>
      <c r="AZ137" s="2"/>
      <c r="BA137" s="3"/>
      <c r="BB137" s="3"/>
      <c r="BC137" s="3"/>
      <c r="BD137" s="3"/>
    </row>
    <row r="138" spans="1:56" ht="15">
      <c r="A138" s="68" t="s">
        <v>448</v>
      </c>
      <c r="B138" s="69"/>
      <c r="C138" s="69"/>
      <c r="D138" s="70">
        <v>50</v>
      </c>
      <c r="E138" s="72"/>
      <c r="F138" s="69"/>
      <c r="G138" s="69"/>
      <c r="H138" s="73" t="s">
        <v>448</v>
      </c>
      <c r="I138" s="74"/>
      <c r="J138" s="74"/>
      <c r="K138" s="73" t="s">
        <v>448</v>
      </c>
      <c r="L138" s="77">
        <v>1</v>
      </c>
      <c r="M138" s="78">
        <v>4257.6435546875</v>
      </c>
      <c r="N138" s="78">
        <v>474.33245849609375</v>
      </c>
      <c r="O138" s="79"/>
      <c r="P138" s="80"/>
      <c r="Q138" s="80"/>
      <c r="R138" s="85"/>
      <c r="S138" s="49">
        <v>1</v>
      </c>
      <c r="T138" s="49">
        <v>1</v>
      </c>
      <c r="U138" s="50">
        <v>0</v>
      </c>
      <c r="V138" s="50">
        <v>0.000758</v>
      </c>
      <c r="W138" s="50">
        <v>3.6E-05</v>
      </c>
      <c r="X138" s="50">
        <v>0.484065</v>
      </c>
      <c r="Y138" s="50">
        <v>0</v>
      </c>
      <c r="Z138" s="50">
        <v>1</v>
      </c>
      <c r="AA138" s="75">
        <v>138</v>
      </c>
      <c r="AB138" s="75"/>
      <c r="AC138" s="76"/>
      <c r="AD138" s="82" t="s">
        <v>786</v>
      </c>
      <c r="AE138" s="99" t="str">
        <f>HYPERLINK("http://en.wikipedia.org/wiki/User:Saguaromelee")</f>
        <v>http://en.wikipedia.org/wiki/User:Saguaromelee</v>
      </c>
      <c r="AF138" s="82" t="s">
        <v>806</v>
      </c>
      <c r="AG138" s="82"/>
      <c r="AH138" s="82"/>
      <c r="AI138" s="82">
        <v>0.5343838</v>
      </c>
      <c r="AJ138" s="82">
        <v>500</v>
      </c>
      <c r="AK138" s="82"/>
      <c r="AL138" s="82" t="str">
        <f>REPLACE(INDEX(GroupVertices[Group],MATCH(Vertices[[#This Row],[Vertex]],GroupVertices[Vertex],0)),1,1,"")</f>
        <v>6</v>
      </c>
      <c r="AM138" s="49">
        <v>0</v>
      </c>
      <c r="AN138" s="50">
        <v>0</v>
      </c>
      <c r="AO138" s="49">
        <v>0</v>
      </c>
      <c r="AP138" s="50">
        <v>0</v>
      </c>
      <c r="AQ138" s="49">
        <v>0</v>
      </c>
      <c r="AR138" s="50">
        <v>0</v>
      </c>
      <c r="AS138" s="49">
        <v>12</v>
      </c>
      <c r="AT138" s="50">
        <v>100</v>
      </c>
      <c r="AU138" s="49">
        <v>12</v>
      </c>
      <c r="AV138" s="111" t="s">
        <v>1498</v>
      </c>
      <c r="AW138" s="111" t="s">
        <v>1498</v>
      </c>
      <c r="AX138" s="111" t="s">
        <v>1632</v>
      </c>
      <c r="AY138" s="111" t="s">
        <v>1632</v>
      </c>
      <c r="AZ138" s="2"/>
      <c r="BA138" s="3"/>
      <c r="BB138" s="3"/>
      <c r="BC138" s="3"/>
      <c r="BD138" s="3"/>
    </row>
    <row r="139" spans="1:56" ht="15">
      <c r="A139" s="68" t="s">
        <v>449</v>
      </c>
      <c r="B139" s="69"/>
      <c r="C139" s="69"/>
      <c r="D139" s="70">
        <v>50.47367530692636</v>
      </c>
      <c r="E139" s="72"/>
      <c r="F139" s="69"/>
      <c r="G139" s="69"/>
      <c r="H139" s="73" t="s">
        <v>449</v>
      </c>
      <c r="I139" s="74"/>
      <c r="J139" s="74"/>
      <c r="K139" s="73" t="s">
        <v>449</v>
      </c>
      <c r="L139" s="77">
        <v>3.688250661593989</v>
      </c>
      <c r="M139" s="78">
        <v>5172.54541015625</v>
      </c>
      <c r="N139" s="78">
        <v>1908.9111328125</v>
      </c>
      <c r="O139" s="79"/>
      <c r="P139" s="80"/>
      <c r="Q139" s="80"/>
      <c r="R139" s="85"/>
      <c r="S139" s="49">
        <v>1</v>
      </c>
      <c r="T139" s="49">
        <v>1</v>
      </c>
      <c r="U139" s="50">
        <v>10</v>
      </c>
      <c r="V139" s="50">
        <v>0.00089</v>
      </c>
      <c r="W139" s="50">
        <v>0.000236</v>
      </c>
      <c r="X139" s="50">
        <v>0.831329</v>
      </c>
      <c r="Y139" s="50">
        <v>0</v>
      </c>
      <c r="Z139" s="50">
        <v>0</v>
      </c>
      <c r="AA139" s="75">
        <v>139</v>
      </c>
      <c r="AB139" s="75"/>
      <c r="AC139" s="76"/>
      <c r="AD139" s="82" t="s">
        <v>786</v>
      </c>
      <c r="AE139" s="99" t="str">
        <f>HYPERLINK("http://en.wikipedia.org/wiki/User:199.216.220.2")</f>
        <v>http://en.wikipedia.org/wiki/User:199.216.220.2</v>
      </c>
      <c r="AF139" s="82" t="s">
        <v>806</v>
      </c>
      <c r="AG139" s="82"/>
      <c r="AH139" s="82"/>
      <c r="AI139" s="82">
        <v>0.3626958</v>
      </c>
      <c r="AJ139" s="82">
        <v>288</v>
      </c>
      <c r="AK139" s="82"/>
      <c r="AL139" s="82" t="str">
        <f>REPLACE(INDEX(GroupVertices[Group],MATCH(Vertices[[#This Row],[Vertex]],GroupVertices[Vertex],0)),1,1,"")</f>
        <v>6</v>
      </c>
      <c r="AM139" s="49"/>
      <c r="AN139" s="50"/>
      <c r="AO139" s="49"/>
      <c r="AP139" s="50"/>
      <c r="AQ139" s="49"/>
      <c r="AR139" s="50"/>
      <c r="AS139" s="49"/>
      <c r="AT139" s="50"/>
      <c r="AU139" s="49"/>
      <c r="AV139" s="111" t="s">
        <v>1418</v>
      </c>
      <c r="AW139" s="111" t="s">
        <v>1418</v>
      </c>
      <c r="AX139" s="111" t="s">
        <v>1418</v>
      </c>
      <c r="AY139" s="111" t="s">
        <v>1418</v>
      </c>
      <c r="AZ139" s="2"/>
      <c r="BA139" s="3"/>
      <c r="BB139" s="3"/>
      <c r="BC139" s="3"/>
      <c r="BD139" s="3"/>
    </row>
    <row r="140" spans="1:56" ht="15">
      <c r="A140" s="68" t="s">
        <v>450</v>
      </c>
      <c r="B140" s="69"/>
      <c r="C140" s="69"/>
      <c r="D140" s="70">
        <v>68.37860190874287</v>
      </c>
      <c r="E140" s="72"/>
      <c r="F140" s="69"/>
      <c r="G140" s="69"/>
      <c r="H140" s="73" t="s">
        <v>450</v>
      </c>
      <c r="I140" s="74"/>
      <c r="J140" s="74"/>
      <c r="K140" s="73" t="s">
        <v>450</v>
      </c>
      <c r="L140" s="77">
        <v>105.30412566984677</v>
      </c>
      <c r="M140" s="78">
        <v>4505.0068359375</v>
      </c>
      <c r="N140" s="78">
        <v>2970.61572265625</v>
      </c>
      <c r="O140" s="79"/>
      <c r="P140" s="80"/>
      <c r="Q140" s="80"/>
      <c r="R140" s="85"/>
      <c r="S140" s="49">
        <v>1</v>
      </c>
      <c r="T140" s="49">
        <v>1</v>
      </c>
      <c r="U140" s="50">
        <v>388</v>
      </c>
      <c r="V140" s="50">
        <v>0.00107</v>
      </c>
      <c r="W140" s="50">
        <v>0.001559</v>
      </c>
      <c r="X140" s="50">
        <v>0.817093</v>
      </c>
      <c r="Y140" s="50">
        <v>0</v>
      </c>
      <c r="Z140" s="50">
        <v>0</v>
      </c>
      <c r="AA140" s="75">
        <v>140</v>
      </c>
      <c r="AB140" s="75"/>
      <c r="AC140" s="76"/>
      <c r="AD140" s="82" t="s">
        <v>786</v>
      </c>
      <c r="AE140" s="99" t="str">
        <f>HYPERLINK("http://en.wikipedia.org/wiki/User:Ugion")</f>
        <v>http://en.wikipedia.org/wiki/User:Ugion</v>
      </c>
      <c r="AF140" s="82" t="s">
        <v>806</v>
      </c>
      <c r="AG140" s="82"/>
      <c r="AH140" s="82"/>
      <c r="AI140" s="82">
        <v>0.2172432</v>
      </c>
      <c r="AJ140" s="82">
        <v>500</v>
      </c>
      <c r="AK140" s="82"/>
      <c r="AL140" s="82" t="str">
        <f>REPLACE(INDEX(GroupVertices[Group],MATCH(Vertices[[#This Row],[Vertex]],GroupVertices[Vertex],0)),1,1,"")</f>
        <v>6</v>
      </c>
      <c r="AM140" s="49">
        <v>0</v>
      </c>
      <c r="AN140" s="50">
        <v>0</v>
      </c>
      <c r="AO140" s="49">
        <v>0</v>
      </c>
      <c r="AP140" s="50">
        <v>0</v>
      </c>
      <c r="AQ140" s="49">
        <v>0</v>
      </c>
      <c r="AR140" s="50">
        <v>0</v>
      </c>
      <c r="AS140" s="49">
        <v>29</v>
      </c>
      <c r="AT140" s="50">
        <v>100</v>
      </c>
      <c r="AU140" s="49">
        <v>29</v>
      </c>
      <c r="AV140" s="111" t="s">
        <v>1735</v>
      </c>
      <c r="AW140" s="111" t="s">
        <v>1735</v>
      </c>
      <c r="AX140" s="111" t="s">
        <v>1747</v>
      </c>
      <c r="AY140" s="111" t="s">
        <v>1747</v>
      </c>
      <c r="AZ140" s="2"/>
      <c r="BA140" s="3"/>
      <c r="BB140" s="3"/>
      <c r="BC140" s="3"/>
      <c r="BD140" s="3"/>
    </row>
    <row r="141" spans="1:56" ht="15">
      <c r="A141" s="68" t="s">
        <v>451</v>
      </c>
      <c r="B141" s="69"/>
      <c r="C141" s="69"/>
      <c r="D141" s="70">
        <v>86.85193887887098</v>
      </c>
      <c r="E141" s="72"/>
      <c r="F141" s="69"/>
      <c r="G141" s="69"/>
      <c r="H141" s="73" t="s">
        <v>451</v>
      </c>
      <c r="I141" s="74"/>
      <c r="J141" s="74"/>
      <c r="K141" s="73" t="s">
        <v>451</v>
      </c>
      <c r="L141" s="77">
        <v>210.14590147201233</v>
      </c>
      <c r="M141" s="78">
        <v>3105.979736328125</v>
      </c>
      <c r="N141" s="78">
        <v>2449.6806640625</v>
      </c>
      <c r="O141" s="79"/>
      <c r="P141" s="80"/>
      <c r="Q141" s="80"/>
      <c r="R141" s="85"/>
      <c r="S141" s="49">
        <v>1</v>
      </c>
      <c r="T141" s="49">
        <v>1</v>
      </c>
      <c r="U141" s="50">
        <v>778</v>
      </c>
      <c r="V141" s="50">
        <v>0.001351</v>
      </c>
      <c r="W141" s="50">
        <v>0.011912</v>
      </c>
      <c r="X141" s="50">
        <v>0.738302</v>
      </c>
      <c r="Y141" s="50">
        <v>0</v>
      </c>
      <c r="Z141" s="50">
        <v>0</v>
      </c>
      <c r="AA141" s="75">
        <v>141</v>
      </c>
      <c r="AB141" s="75"/>
      <c r="AC141" s="76"/>
      <c r="AD141" s="82" t="s">
        <v>786</v>
      </c>
      <c r="AE141" s="99" t="str">
        <f>HYPERLINK("http://en.wikipedia.org/wiki/User:184.100.136.167")</f>
        <v>http://en.wikipedia.org/wiki/User:184.100.136.167</v>
      </c>
      <c r="AF141" s="82" t="s">
        <v>806</v>
      </c>
      <c r="AG141" s="82"/>
      <c r="AH141" s="82"/>
      <c r="AI141" s="82">
        <v>0</v>
      </c>
      <c r="AJ141" s="82">
        <v>3</v>
      </c>
      <c r="AK141" s="82"/>
      <c r="AL141" s="82" t="str">
        <f>REPLACE(INDEX(GroupVertices[Group],MATCH(Vertices[[#This Row],[Vertex]],GroupVertices[Vertex],0)),1,1,"")</f>
        <v>6</v>
      </c>
      <c r="AM141" s="49">
        <v>0</v>
      </c>
      <c r="AN141" s="50">
        <v>0</v>
      </c>
      <c r="AO141" s="49">
        <v>0</v>
      </c>
      <c r="AP141" s="50">
        <v>0</v>
      </c>
      <c r="AQ141" s="49">
        <v>0</v>
      </c>
      <c r="AR141" s="50">
        <v>0</v>
      </c>
      <c r="AS141" s="49">
        <v>3</v>
      </c>
      <c r="AT141" s="50">
        <v>100</v>
      </c>
      <c r="AU141" s="49">
        <v>3</v>
      </c>
      <c r="AV141" s="111" t="s">
        <v>1499</v>
      </c>
      <c r="AW141" s="111" t="s">
        <v>1499</v>
      </c>
      <c r="AX141" s="111" t="s">
        <v>1633</v>
      </c>
      <c r="AY141" s="111" t="s">
        <v>1633</v>
      </c>
      <c r="AZ141" s="2"/>
      <c r="BA141" s="3"/>
      <c r="BB141" s="3"/>
      <c r="BC141" s="3"/>
      <c r="BD141" s="3"/>
    </row>
    <row r="142" spans="1:56" ht="15">
      <c r="A142" s="68" t="s">
        <v>452</v>
      </c>
      <c r="B142" s="69"/>
      <c r="C142" s="69"/>
      <c r="D142" s="70">
        <v>115.79350013207173</v>
      </c>
      <c r="E142" s="72"/>
      <c r="F142" s="69"/>
      <c r="G142" s="69"/>
      <c r="H142" s="73" t="s">
        <v>452</v>
      </c>
      <c r="I142" s="74"/>
      <c r="J142" s="74"/>
      <c r="K142" s="73" t="s">
        <v>452</v>
      </c>
      <c r="L142" s="77">
        <v>374.398016895405</v>
      </c>
      <c r="M142" s="78">
        <v>3956.0830078125</v>
      </c>
      <c r="N142" s="78">
        <v>1468.270751953125</v>
      </c>
      <c r="O142" s="79"/>
      <c r="P142" s="80"/>
      <c r="Q142" s="80"/>
      <c r="R142" s="85"/>
      <c r="S142" s="49">
        <v>3</v>
      </c>
      <c r="T142" s="49">
        <v>3</v>
      </c>
      <c r="U142" s="50">
        <v>1389</v>
      </c>
      <c r="V142" s="50">
        <v>0.001088</v>
      </c>
      <c r="W142" s="50">
        <v>0.00194</v>
      </c>
      <c r="X142" s="50">
        <v>1.436348</v>
      </c>
      <c r="Y142" s="50">
        <v>0</v>
      </c>
      <c r="Z142" s="50">
        <v>0.3333333333333333</v>
      </c>
      <c r="AA142" s="75">
        <v>142</v>
      </c>
      <c r="AB142" s="75"/>
      <c r="AC142" s="76"/>
      <c r="AD142" s="82" t="s">
        <v>786</v>
      </c>
      <c r="AE142" s="99" t="str">
        <f>HYPERLINK("http://en.wikipedia.org/wiki/User:Clepsydrae")</f>
        <v>http://en.wikipedia.org/wiki/User:Clepsydrae</v>
      </c>
      <c r="AF142" s="82" t="s">
        <v>806</v>
      </c>
      <c r="AG142" s="82"/>
      <c r="AH142" s="82"/>
      <c r="AI142" s="82">
        <v>0.6814377</v>
      </c>
      <c r="AJ142" s="82">
        <v>467</v>
      </c>
      <c r="AK142" s="82"/>
      <c r="AL142" s="82" t="str">
        <f>REPLACE(INDEX(GroupVertices[Group],MATCH(Vertices[[#This Row],[Vertex]],GroupVertices[Vertex],0)),1,1,"")</f>
        <v>6</v>
      </c>
      <c r="AM142" s="49">
        <v>0</v>
      </c>
      <c r="AN142" s="50">
        <v>0</v>
      </c>
      <c r="AO142" s="49">
        <v>2</v>
      </c>
      <c r="AP142" s="50">
        <v>12.5</v>
      </c>
      <c r="AQ142" s="49">
        <v>0</v>
      </c>
      <c r="AR142" s="50">
        <v>0</v>
      </c>
      <c r="AS142" s="49">
        <v>14</v>
      </c>
      <c r="AT142" s="50">
        <v>87.5</v>
      </c>
      <c r="AU142" s="49">
        <v>16</v>
      </c>
      <c r="AV142" s="111" t="s">
        <v>1500</v>
      </c>
      <c r="AW142" s="111" t="s">
        <v>1500</v>
      </c>
      <c r="AX142" s="111" t="s">
        <v>1634</v>
      </c>
      <c r="AY142" s="111" t="s">
        <v>1634</v>
      </c>
      <c r="AZ142" s="2"/>
      <c r="BA142" s="3"/>
      <c r="BB142" s="3"/>
      <c r="BC142" s="3"/>
      <c r="BD142" s="3"/>
    </row>
    <row r="143" spans="1:56" ht="15">
      <c r="A143" s="68" t="s">
        <v>453</v>
      </c>
      <c r="B143" s="69"/>
      <c r="C143" s="69"/>
      <c r="D143" s="70">
        <v>50</v>
      </c>
      <c r="E143" s="72"/>
      <c r="F143" s="69"/>
      <c r="G143" s="69"/>
      <c r="H143" s="73" t="s">
        <v>453</v>
      </c>
      <c r="I143" s="74"/>
      <c r="J143" s="74"/>
      <c r="K143" s="73" t="s">
        <v>453</v>
      </c>
      <c r="L143" s="77">
        <v>1</v>
      </c>
      <c r="M143" s="78">
        <v>4654.77001953125</v>
      </c>
      <c r="N143" s="78">
        <v>597.8624877929688</v>
      </c>
      <c r="O143" s="79"/>
      <c r="P143" s="80"/>
      <c r="Q143" s="80"/>
      <c r="R143" s="85"/>
      <c r="S143" s="49">
        <v>1</v>
      </c>
      <c r="T143" s="49">
        <v>1</v>
      </c>
      <c r="U143" s="50">
        <v>0</v>
      </c>
      <c r="V143" s="50">
        <v>0.000892</v>
      </c>
      <c r="W143" s="50">
        <v>0.000249</v>
      </c>
      <c r="X143" s="50">
        <v>0.455224</v>
      </c>
      <c r="Y143" s="50">
        <v>0</v>
      </c>
      <c r="Z143" s="50">
        <v>1</v>
      </c>
      <c r="AA143" s="75">
        <v>143</v>
      </c>
      <c r="AB143" s="75"/>
      <c r="AC143" s="76"/>
      <c r="AD143" s="82" t="s">
        <v>786</v>
      </c>
      <c r="AE143" s="99" t="str">
        <f>HYPERLINK("http://en.wikipedia.org/wiki/User:Wrixan")</f>
        <v>http://en.wikipedia.org/wiki/User:Wrixan</v>
      </c>
      <c r="AF143" s="82" t="s">
        <v>806</v>
      </c>
      <c r="AG143" s="82"/>
      <c r="AH143" s="82"/>
      <c r="AI143" s="82">
        <v>0.3424317</v>
      </c>
      <c r="AJ143" s="82">
        <v>31</v>
      </c>
      <c r="AK143" s="82"/>
      <c r="AL143" s="82" t="str">
        <f>REPLACE(INDEX(GroupVertices[Group],MATCH(Vertices[[#This Row],[Vertex]],GroupVertices[Vertex],0)),1,1,"")</f>
        <v>6</v>
      </c>
      <c r="AM143" s="49">
        <v>0</v>
      </c>
      <c r="AN143" s="50">
        <v>0</v>
      </c>
      <c r="AO143" s="49">
        <v>0</v>
      </c>
      <c r="AP143" s="50">
        <v>0</v>
      </c>
      <c r="AQ143" s="49">
        <v>0</v>
      </c>
      <c r="AR143" s="50">
        <v>0</v>
      </c>
      <c r="AS143" s="49">
        <v>10</v>
      </c>
      <c r="AT143" s="50">
        <v>100</v>
      </c>
      <c r="AU143" s="49">
        <v>10</v>
      </c>
      <c r="AV143" s="111" t="s">
        <v>1501</v>
      </c>
      <c r="AW143" s="111" t="s">
        <v>1501</v>
      </c>
      <c r="AX143" s="111" t="s">
        <v>1635</v>
      </c>
      <c r="AY143" s="111" t="s">
        <v>1635</v>
      </c>
      <c r="AZ143" s="2"/>
      <c r="BA143" s="3"/>
      <c r="BB143" s="3"/>
      <c r="BC143" s="3"/>
      <c r="BD143" s="3"/>
    </row>
    <row r="144" spans="1:56" ht="15">
      <c r="A144" s="68" t="s">
        <v>454</v>
      </c>
      <c r="B144" s="69"/>
      <c r="C144" s="69"/>
      <c r="D144" s="70">
        <v>78.8941937225081</v>
      </c>
      <c r="E144" s="72"/>
      <c r="F144" s="69"/>
      <c r="G144" s="69"/>
      <c r="H144" s="73" t="s">
        <v>454</v>
      </c>
      <c r="I144" s="74"/>
      <c r="J144" s="74"/>
      <c r="K144" s="73" t="s">
        <v>454</v>
      </c>
      <c r="L144" s="77">
        <v>164.9832903572333</v>
      </c>
      <c r="M144" s="78">
        <v>4428.7314453125</v>
      </c>
      <c r="N144" s="78">
        <v>1103.451171875</v>
      </c>
      <c r="O144" s="79"/>
      <c r="P144" s="80"/>
      <c r="Q144" s="80"/>
      <c r="R144" s="85"/>
      <c r="S144" s="49">
        <v>2</v>
      </c>
      <c r="T144" s="49">
        <v>2</v>
      </c>
      <c r="U144" s="50">
        <v>610</v>
      </c>
      <c r="V144" s="50">
        <v>0.0009</v>
      </c>
      <c r="W144" s="50">
        <v>0.000291</v>
      </c>
      <c r="X144" s="50">
        <v>1.12127</v>
      </c>
      <c r="Y144" s="50">
        <v>0</v>
      </c>
      <c r="Z144" s="50">
        <v>0</v>
      </c>
      <c r="AA144" s="75">
        <v>144</v>
      </c>
      <c r="AB144" s="75"/>
      <c r="AC144" s="76"/>
      <c r="AD144" s="82" t="s">
        <v>786</v>
      </c>
      <c r="AE144" s="99" t="str">
        <f>HYPERLINK("http://en.wikipedia.org/wiki/User:Taylor.claytonn")</f>
        <v>http://en.wikipedia.org/wiki/User:Taylor.claytonn</v>
      </c>
      <c r="AF144" s="82" t="s">
        <v>806</v>
      </c>
      <c r="AG144" s="82"/>
      <c r="AH144" s="82"/>
      <c r="AI144" s="82">
        <v>0.5018314</v>
      </c>
      <c r="AJ144" s="82">
        <v>42</v>
      </c>
      <c r="AK144" s="82"/>
      <c r="AL144" s="82" t="str">
        <f>REPLACE(INDEX(GroupVertices[Group],MATCH(Vertices[[#This Row],[Vertex]],GroupVertices[Vertex],0)),1,1,"")</f>
        <v>6</v>
      </c>
      <c r="AM144" s="49">
        <v>0</v>
      </c>
      <c r="AN144" s="50">
        <v>0</v>
      </c>
      <c r="AO144" s="49">
        <v>0</v>
      </c>
      <c r="AP144" s="50">
        <v>0</v>
      </c>
      <c r="AQ144" s="49">
        <v>0</v>
      </c>
      <c r="AR144" s="50">
        <v>0</v>
      </c>
      <c r="AS144" s="49">
        <v>4</v>
      </c>
      <c r="AT144" s="50">
        <v>100</v>
      </c>
      <c r="AU144" s="49">
        <v>4</v>
      </c>
      <c r="AV144" s="111" t="s">
        <v>979</v>
      </c>
      <c r="AW144" s="111" t="s">
        <v>979</v>
      </c>
      <c r="AX144" s="111" t="s">
        <v>1418</v>
      </c>
      <c r="AY144" s="111" t="s">
        <v>1418</v>
      </c>
      <c r="AZ144" s="2"/>
      <c r="BA144" s="3"/>
      <c r="BB144" s="3"/>
      <c r="BC144" s="3"/>
      <c r="BD144" s="3"/>
    </row>
    <row r="145" spans="1:56" ht="15">
      <c r="A145" s="68" t="s">
        <v>455</v>
      </c>
      <c r="B145" s="69"/>
      <c r="C145" s="69"/>
      <c r="D145" s="70">
        <v>60.70506193653579</v>
      </c>
      <c r="E145" s="72"/>
      <c r="F145" s="69"/>
      <c r="G145" s="69"/>
      <c r="H145" s="73" t="s">
        <v>455</v>
      </c>
      <c r="I145" s="74"/>
      <c r="J145" s="74"/>
      <c r="K145" s="73" t="s">
        <v>455</v>
      </c>
      <c r="L145" s="77">
        <v>61.75446495202414</v>
      </c>
      <c r="M145" s="78">
        <v>3239.7587890625</v>
      </c>
      <c r="N145" s="78">
        <v>408.934326171875</v>
      </c>
      <c r="O145" s="79"/>
      <c r="P145" s="80"/>
      <c r="Q145" s="80"/>
      <c r="R145" s="85"/>
      <c r="S145" s="49">
        <v>1</v>
      </c>
      <c r="T145" s="49">
        <v>1</v>
      </c>
      <c r="U145" s="50">
        <v>226</v>
      </c>
      <c r="V145" s="50">
        <v>0.000767</v>
      </c>
      <c r="W145" s="50">
        <v>3.9E-05</v>
      </c>
      <c r="X145" s="50">
        <v>0.819654</v>
      </c>
      <c r="Y145" s="50">
        <v>0</v>
      </c>
      <c r="Z145" s="50">
        <v>0</v>
      </c>
      <c r="AA145" s="75">
        <v>145</v>
      </c>
      <c r="AB145" s="75"/>
      <c r="AC145" s="76"/>
      <c r="AD145" s="82" t="s">
        <v>786</v>
      </c>
      <c r="AE145" s="99" t="str">
        <f>HYPERLINK("http://en.wikipedia.org/wiki/User:Ayc8110")</f>
        <v>http://en.wikipedia.org/wiki/User:Ayc8110</v>
      </c>
      <c r="AF145" s="82" t="s">
        <v>806</v>
      </c>
      <c r="AG145" s="82"/>
      <c r="AH145" s="82"/>
      <c r="AI145" s="82">
        <v>0.5794492</v>
      </c>
      <c r="AJ145" s="82">
        <v>59</v>
      </c>
      <c r="AK145" s="82"/>
      <c r="AL145" s="82" t="str">
        <f>REPLACE(INDEX(GroupVertices[Group],MATCH(Vertices[[#This Row],[Vertex]],GroupVertices[Vertex],0)),1,1,"")</f>
        <v>6</v>
      </c>
      <c r="AM145" s="49">
        <v>0</v>
      </c>
      <c r="AN145" s="50">
        <v>0</v>
      </c>
      <c r="AO145" s="49">
        <v>0</v>
      </c>
      <c r="AP145" s="50">
        <v>0</v>
      </c>
      <c r="AQ145" s="49">
        <v>0</v>
      </c>
      <c r="AR145" s="50">
        <v>0</v>
      </c>
      <c r="AS145" s="49">
        <v>10</v>
      </c>
      <c r="AT145" s="50">
        <v>100</v>
      </c>
      <c r="AU145" s="49">
        <v>10</v>
      </c>
      <c r="AV145" s="111" t="s">
        <v>1502</v>
      </c>
      <c r="AW145" s="111" t="s">
        <v>1502</v>
      </c>
      <c r="AX145" s="111" t="s">
        <v>1636</v>
      </c>
      <c r="AY145" s="111" t="s">
        <v>1636</v>
      </c>
      <c r="AZ145" s="2"/>
      <c r="BA145" s="3"/>
      <c r="BB145" s="3"/>
      <c r="BC145" s="3"/>
      <c r="BD145" s="3"/>
    </row>
    <row r="146" spans="1:56" ht="15">
      <c r="A146" s="68" t="s">
        <v>456</v>
      </c>
      <c r="B146" s="69"/>
      <c r="C146" s="69"/>
      <c r="D146" s="70">
        <v>51.35786922897808</v>
      </c>
      <c r="E146" s="72"/>
      <c r="F146" s="69"/>
      <c r="G146" s="69"/>
      <c r="H146" s="73" t="s">
        <v>456</v>
      </c>
      <c r="I146" s="74"/>
      <c r="J146" s="74"/>
      <c r="K146" s="73" t="s">
        <v>456</v>
      </c>
      <c r="L146" s="77">
        <v>8.706318652844457</v>
      </c>
      <c r="M146" s="78">
        <v>2696.1201171875</v>
      </c>
      <c r="N146" s="78">
        <v>2139.071044921875</v>
      </c>
      <c r="O146" s="79"/>
      <c r="P146" s="80"/>
      <c r="Q146" s="80"/>
      <c r="R146" s="85"/>
      <c r="S146" s="49">
        <v>1</v>
      </c>
      <c r="T146" s="49">
        <v>1</v>
      </c>
      <c r="U146" s="50">
        <v>28.666667</v>
      </c>
      <c r="V146" s="50">
        <v>0.000669</v>
      </c>
      <c r="W146" s="50">
        <v>9E-06</v>
      </c>
      <c r="X146" s="50">
        <v>0.828145</v>
      </c>
      <c r="Y146" s="50">
        <v>0</v>
      </c>
      <c r="Z146" s="50">
        <v>0</v>
      </c>
      <c r="AA146" s="75">
        <v>146</v>
      </c>
      <c r="AB146" s="75"/>
      <c r="AC146" s="76"/>
      <c r="AD146" s="82" t="s">
        <v>786</v>
      </c>
      <c r="AE146" s="99" t="str">
        <f>HYPERLINK("http://en.wikipedia.org/wiki/User:Christopher.R.Phillips")</f>
        <v>http://en.wikipedia.org/wiki/User:Christopher.R.Phillips</v>
      </c>
      <c r="AF146" s="82" t="s">
        <v>806</v>
      </c>
      <c r="AG146" s="82"/>
      <c r="AH146" s="82"/>
      <c r="AI146" s="82">
        <v>0.3632183</v>
      </c>
      <c r="AJ146" s="82">
        <v>29</v>
      </c>
      <c r="AK146" s="82"/>
      <c r="AL146" s="82" t="str">
        <f>REPLACE(INDEX(GroupVertices[Group],MATCH(Vertices[[#This Row],[Vertex]],GroupVertices[Vertex],0)),1,1,"")</f>
        <v>6</v>
      </c>
      <c r="AM146" s="49">
        <v>0</v>
      </c>
      <c r="AN146" s="50">
        <v>0</v>
      </c>
      <c r="AO146" s="49">
        <v>0</v>
      </c>
      <c r="AP146" s="50">
        <v>0</v>
      </c>
      <c r="AQ146" s="49">
        <v>0</v>
      </c>
      <c r="AR146" s="50">
        <v>0</v>
      </c>
      <c r="AS146" s="49">
        <v>3</v>
      </c>
      <c r="AT146" s="50">
        <v>100</v>
      </c>
      <c r="AU146" s="49">
        <v>3</v>
      </c>
      <c r="AV146" s="111" t="s">
        <v>1306</v>
      </c>
      <c r="AW146" s="111" t="s">
        <v>1306</v>
      </c>
      <c r="AX146" s="111" t="s">
        <v>1416</v>
      </c>
      <c r="AY146" s="111" t="s">
        <v>1416</v>
      </c>
      <c r="AZ146" s="2"/>
      <c r="BA146" s="3"/>
      <c r="BB146" s="3"/>
      <c r="BC146" s="3"/>
      <c r="BD146" s="3"/>
    </row>
    <row r="147" spans="1:56" ht="15">
      <c r="A147" s="68" t="s">
        <v>457</v>
      </c>
      <c r="B147" s="69"/>
      <c r="C147" s="69"/>
      <c r="D147" s="70">
        <v>60.026127345730515</v>
      </c>
      <c r="E147" s="72"/>
      <c r="F147" s="69"/>
      <c r="G147" s="69"/>
      <c r="H147" s="73" t="s">
        <v>457</v>
      </c>
      <c r="I147" s="74"/>
      <c r="J147" s="74"/>
      <c r="K147" s="73" t="s">
        <v>457</v>
      </c>
      <c r="L147" s="77">
        <v>57.90130576001445</v>
      </c>
      <c r="M147" s="78">
        <v>2778.630859375</v>
      </c>
      <c r="N147" s="78">
        <v>1291.1851806640625</v>
      </c>
      <c r="O147" s="79"/>
      <c r="P147" s="80"/>
      <c r="Q147" s="80"/>
      <c r="R147" s="85"/>
      <c r="S147" s="49">
        <v>2</v>
      </c>
      <c r="T147" s="49">
        <v>2</v>
      </c>
      <c r="U147" s="50">
        <v>211.666667</v>
      </c>
      <c r="V147" s="50">
        <v>0.000762</v>
      </c>
      <c r="W147" s="50">
        <v>3.2E-05</v>
      </c>
      <c r="X147" s="50">
        <v>1.163971</v>
      </c>
      <c r="Y147" s="50">
        <v>0</v>
      </c>
      <c r="Z147" s="50">
        <v>0</v>
      </c>
      <c r="AA147" s="75">
        <v>147</v>
      </c>
      <c r="AB147" s="75"/>
      <c r="AC147" s="76"/>
      <c r="AD147" s="82" t="s">
        <v>786</v>
      </c>
      <c r="AE147" s="99" t="str">
        <f>HYPERLINK("http://en.wikipedia.org/wiki/User:Ivydellis")</f>
        <v>http://en.wikipedia.org/wiki/User:Ivydellis</v>
      </c>
      <c r="AF147" s="82" t="s">
        <v>806</v>
      </c>
      <c r="AG147" s="82"/>
      <c r="AH147" s="82"/>
      <c r="AI147" s="82">
        <v>0.4598215</v>
      </c>
      <c r="AJ147" s="82">
        <v>32</v>
      </c>
      <c r="AK147" s="82"/>
      <c r="AL147" s="82" t="str">
        <f>REPLACE(INDEX(GroupVertices[Group],MATCH(Vertices[[#This Row],[Vertex]],GroupVertices[Vertex],0)),1,1,"")</f>
        <v>6</v>
      </c>
      <c r="AM147" s="49">
        <v>0</v>
      </c>
      <c r="AN147" s="50">
        <v>0</v>
      </c>
      <c r="AO147" s="49">
        <v>0</v>
      </c>
      <c r="AP147" s="50">
        <v>0</v>
      </c>
      <c r="AQ147" s="49">
        <v>0</v>
      </c>
      <c r="AR147" s="50">
        <v>0</v>
      </c>
      <c r="AS147" s="49">
        <v>19</v>
      </c>
      <c r="AT147" s="50">
        <v>100</v>
      </c>
      <c r="AU147" s="49">
        <v>19</v>
      </c>
      <c r="AV147" s="111" t="s">
        <v>1503</v>
      </c>
      <c r="AW147" s="111" t="s">
        <v>1503</v>
      </c>
      <c r="AX147" s="111" t="s">
        <v>1637</v>
      </c>
      <c r="AY147" s="111" t="s">
        <v>1637</v>
      </c>
      <c r="AZ147" s="2"/>
      <c r="BA147" s="3"/>
      <c r="BB147" s="3"/>
      <c r="BC147" s="3"/>
      <c r="BD147" s="3"/>
    </row>
    <row r="148" spans="1:56" ht="15">
      <c r="A148" s="68" t="s">
        <v>458</v>
      </c>
      <c r="B148" s="69"/>
      <c r="C148" s="69"/>
      <c r="D148" s="70">
        <v>96.75175279363197</v>
      </c>
      <c r="E148" s="72"/>
      <c r="F148" s="69"/>
      <c r="G148" s="69"/>
      <c r="H148" s="73" t="s">
        <v>458</v>
      </c>
      <c r="I148" s="74"/>
      <c r="J148" s="74"/>
      <c r="K148" s="73" t="s">
        <v>458</v>
      </c>
      <c r="L148" s="77">
        <v>266.3303402993267</v>
      </c>
      <c r="M148" s="78">
        <v>3643.04052734375</v>
      </c>
      <c r="N148" s="78">
        <v>1746.419677734375</v>
      </c>
      <c r="O148" s="79"/>
      <c r="P148" s="80"/>
      <c r="Q148" s="80"/>
      <c r="R148" s="85"/>
      <c r="S148" s="49">
        <v>2</v>
      </c>
      <c r="T148" s="49">
        <v>2</v>
      </c>
      <c r="U148" s="50">
        <v>987</v>
      </c>
      <c r="V148" s="50">
        <v>0.000893</v>
      </c>
      <c r="W148" s="50">
        <v>0.000208</v>
      </c>
      <c r="X148" s="50">
        <v>1.172536</v>
      </c>
      <c r="Y148" s="50">
        <v>0</v>
      </c>
      <c r="Z148" s="50">
        <v>0.3333333333333333</v>
      </c>
      <c r="AA148" s="75">
        <v>148</v>
      </c>
      <c r="AB148" s="75"/>
      <c r="AC148" s="76"/>
      <c r="AD148" s="82" t="s">
        <v>786</v>
      </c>
      <c r="AE148" s="99" t="str">
        <f>HYPERLINK("http://en.wikipedia.org/wiki/User:Kamryngood")</f>
        <v>http://en.wikipedia.org/wiki/User:Kamryngood</v>
      </c>
      <c r="AF148" s="82" t="s">
        <v>806</v>
      </c>
      <c r="AG148" s="82"/>
      <c r="AH148" s="82"/>
      <c r="AI148" s="82">
        <v>0.4473684</v>
      </c>
      <c r="AJ148" s="82">
        <v>52</v>
      </c>
      <c r="AK148" s="82"/>
      <c r="AL148" s="82" t="str">
        <f>REPLACE(INDEX(GroupVertices[Group],MATCH(Vertices[[#This Row],[Vertex]],GroupVertices[Vertex],0)),1,1,"")</f>
        <v>6</v>
      </c>
      <c r="AM148" s="49">
        <v>0</v>
      </c>
      <c r="AN148" s="50">
        <v>0</v>
      </c>
      <c r="AO148" s="49">
        <v>0</v>
      </c>
      <c r="AP148" s="50">
        <v>0</v>
      </c>
      <c r="AQ148" s="49">
        <v>0</v>
      </c>
      <c r="AR148" s="50">
        <v>0</v>
      </c>
      <c r="AS148" s="49">
        <v>16</v>
      </c>
      <c r="AT148" s="50">
        <v>100</v>
      </c>
      <c r="AU148" s="49">
        <v>16</v>
      </c>
      <c r="AV148" s="111" t="s">
        <v>1504</v>
      </c>
      <c r="AW148" s="111" t="s">
        <v>1504</v>
      </c>
      <c r="AX148" s="111" t="s">
        <v>1638</v>
      </c>
      <c r="AY148" s="111" t="s">
        <v>1638</v>
      </c>
      <c r="AZ148" s="2"/>
      <c r="BA148" s="3"/>
      <c r="BB148" s="3"/>
      <c r="BC148" s="3"/>
      <c r="BD148" s="3"/>
    </row>
    <row r="149" spans="1:56" ht="15">
      <c r="A149" s="68" t="s">
        <v>459</v>
      </c>
      <c r="B149" s="69"/>
      <c r="C149" s="69"/>
      <c r="D149" s="70">
        <v>50</v>
      </c>
      <c r="E149" s="72"/>
      <c r="F149" s="69"/>
      <c r="G149" s="69"/>
      <c r="H149" s="73" t="s">
        <v>459</v>
      </c>
      <c r="I149" s="74"/>
      <c r="J149" s="74"/>
      <c r="K149" s="73" t="s">
        <v>459</v>
      </c>
      <c r="L149" s="77">
        <v>1</v>
      </c>
      <c r="M149" s="78">
        <v>3766.1064453125</v>
      </c>
      <c r="N149" s="78">
        <v>173.39659118652344</v>
      </c>
      <c r="O149" s="79"/>
      <c r="P149" s="80"/>
      <c r="Q149" s="80"/>
      <c r="R149" s="85"/>
      <c r="S149" s="49">
        <v>2</v>
      </c>
      <c r="T149" s="49">
        <v>2</v>
      </c>
      <c r="U149" s="50">
        <v>0</v>
      </c>
      <c r="V149" s="50">
        <v>0.000756</v>
      </c>
      <c r="W149" s="50">
        <v>3.1E-05</v>
      </c>
      <c r="X149" s="50">
        <v>0.83864</v>
      </c>
      <c r="Y149" s="50">
        <v>0</v>
      </c>
      <c r="Z149" s="50">
        <v>1</v>
      </c>
      <c r="AA149" s="75">
        <v>149</v>
      </c>
      <c r="AB149" s="75"/>
      <c r="AC149" s="76"/>
      <c r="AD149" s="82" t="s">
        <v>786</v>
      </c>
      <c r="AE149" s="99" t="str">
        <f>HYPERLINK("http://en.wikipedia.org/wiki/User:Addisonronk")</f>
        <v>http://en.wikipedia.org/wiki/User:Addisonronk</v>
      </c>
      <c r="AF149" s="82" t="s">
        <v>806</v>
      </c>
      <c r="AG149" s="82"/>
      <c r="AH149" s="82"/>
      <c r="AI149" s="82">
        <v>0.6097724</v>
      </c>
      <c r="AJ149" s="82">
        <v>83</v>
      </c>
      <c r="AK149" s="82"/>
      <c r="AL149" s="82" t="str">
        <f>REPLACE(INDEX(GroupVertices[Group],MATCH(Vertices[[#This Row],[Vertex]],GroupVertices[Vertex],0)),1,1,"")</f>
        <v>6</v>
      </c>
      <c r="AM149" s="49">
        <v>0</v>
      </c>
      <c r="AN149" s="50">
        <v>0</v>
      </c>
      <c r="AO149" s="49">
        <v>1</v>
      </c>
      <c r="AP149" s="50">
        <v>6.25</v>
      </c>
      <c r="AQ149" s="49">
        <v>0</v>
      </c>
      <c r="AR149" s="50">
        <v>0</v>
      </c>
      <c r="AS149" s="49">
        <v>15</v>
      </c>
      <c r="AT149" s="50">
        <v>93.75</v>
      </c>
      <c r="AU149" s="49">
        <v>16</v>
      </c>
      <c r="AV149" s="111" t="s">
        <v>1505</v>
      </c>
      <c r="AW149" s="111" t="s">
        <v>1505</v>
      </c>
      <c r="AX149" s="111" t="s">
        <v>1639</v>
      </c>
      <c r="AY149" s="111" t="s">
        <v>1639</v>
      </c>
      <c r="AZ149" s="2"/>
      <c r="BA149" s="3"/>
      <c r="BB149" s="3"/>
      <c r="BC149" s="3"/>
      <c r="BD149" s="3"/>
    </row>
    <row r="150" spans="1:56" ht="15">
      <c r="A150" s="68" t="s">
        <v>460</v>
      </c>
      <c r="B150" s="69"/>
      <c r="C150" s="69"/>
      <c r="D150" s="70">
        <v>114.41984174198528</v>
      </c>
      <c r="E150" s="72"/>
      <c r="F150" s="69"/>
      <c r="G150" s="69"/>
      <c r="H150" s="73" t="s">
        <v>460</v>
      </c>
      <c r="I150" s="74"/>
      <c r="J150" s="74"/>
      <c r="K150" s="73" t="s">
        <v>460</v>
      </c>
      <c r="L150" s="77">
        <v>366.60208997678245</v>
      </c>
      <c r="M150" s="78">
        <v>3319.8017578125</v>
      </c>
      <c r="N150" s="78">
        <v>1087.1708984375</v>
      </c>
      <c r="O150" s="79"/>
      <c r="P150" s="80"/>
      <c r="Q150" s="80"/>
      <c r="R150" s="85"/>
      <c r="S150" s="49">
        <v>1</v>
      </c>
      <c r="T150" s="49">
        <v>1</v>
      </c>
      <c r="U150" s="50">
        <v>1360</v>
      </c>
      <c r="V150" s="50">
        <v>0.001078</v>
      </c>
      <c r="W150" s="50">
        <v>0.001555</v>
      </c>
      <c r="X150" s="50">
        <v>0.791346</v>
      </c>
      <c r="Y150" s="50">
        <v>0</v>
      </c>
      <c r="Z150" s="50">
        <v>0</v>
      </c>
      <c r="AA150" s="75">
        <v>150</v>
      </c>
      <c r="AB150" s="75"/>
      <c r="AC150" s="76"/>
      <c r="AD150" s="82" t="s">
        <v>786</v>
      </c>
      <c r="AE150" s="99" t="str">
        <f>HYPERLINK("http://en.wikipedia.org/wiki/User:Drkill")</f>
        <v>http://en.wikipedia.org/wiki/User:Drkill</v>
      </c>
      <c r="AF150" s="82" t="s">
        <v>806</v>
      </c>
      <c r="AG150" s="82"/>
      <c r="AH150" s="82"/>
      <c r="AI150" s="82">
        <v>0.6846414</v>
      </c>
      <c r="AJ150" s="82">
        <v>268</v>
      </c>
      <c r="AK150" s="82"/>
      <c r="AL150" s="82" t="str">
        <f>REPLACE(INDEX(GroupVertices[Group],MATCH(Vertices[[#This Row],[Vertex]],GroupVertices[Vertex],0)),1,1,"")</f>
        <v>6</v>
      </c>
      <c r="AM150" s="49">
        <v>0</v>
      </c>
      <c r="AN150" s="50">
        <v>0</v>
      </c>
      <c r="AO150" s="49">
        <v>0</v>
      </c>
      <c r="AP150" s="50">
        <v>0</v>
      </c>
      <c r="AQ150" s="49">
        <v>0</v>
      </c>
      <c r="AR150" s="50">
        <v>0</v>
      </c>
      <c r="AS150" s="49">
        <v>10</v>
      </c>
      <c r="AT150" s="50">
        <v>100</v>
      </c>
      <c r="AU150" s="49">
        <v>10</v>
      </c>
      <c r="AV150" s="111" t="s">
        <v>1502</v>
      </c>
      <c r="AW150" s="111" t="s">
        <v>1502</v>
      </c>
      <c r="AX150" s="111" t="s">
        <v>1636</v>
      </c>
      <c r="AY150" s="111" t="s">
        <v>1636</v>
      </c>
      <c r="AZ150" s="2"/>
      <c r="BA150" s="3"/>
      <c r="BB150" s="3"/>
      <c r="BC150" s="3"/>
      <c r="BD150" s="3"/>
    </row>
    <row r="151" spans="1:56" ht="15">
      <c r="A151" s="68" t="s">
        <v>461</v>
      </c>
      <c r="B151" s="69"/>
      <c r="C151" s="69"/>
      <c r="D151" s="70">
        <v>132.60897352795757</v>
      </c>
      <c r="E151" s="72"/>
      <c r="F151" s="69"/>
      <c r="G151" s="69"/>
      <c r="H151" s="73" t="s">
        <v>461</v>
      </c>
      <c r="I151" s="74"/>
      <c r="J151" s="74"/>
      <c r="K151" s="73" t="s">
        <v>461</v>
      </c>
      <c r="L151" s="77">
        <v>469.83091538199164</v>
      </c>
      <c r="M151" s="78">
        <v>3324.82861328125</v>
      </c>
      <c r="N151" s="78">
        <v>2940.440185546875</v>
      </c>
      <c r="O151" s="79"/>
      <c r="P151" s="80"/>
      <c r="Q151" s="80"/>
      <c r="R151" s="85"/>
      <c r="S151" s="49">
        <v>1</v>
      </c>
      <c r="T151" s="49">
        <v>1</v>
      </c>
      <c r="U151" s="50">
        <v>1744</v>
      </c>
      <c r="V151" s="50">
        <v>0.001359</v>
      </c>
      <c r="W151" s="50">
        <v>0.011911</v>
      </c>
      <c r="X151" s="50">
        <v>0.72736</v>
      </c>
      <c r="Y151" s="50">
        <v>0</v>
      </c>
      <c r="Z151" s="50">
        <v>0</v>
      </c>
      <c r="AA151" s="75">
        <v>151</v>
      </c>
      <c r="AB151" s="75"/>
      <c r="AC151" s="76"/>
      <c r="AD151" s="82" t="s">
        <v>786</v>
      </c>
      <c r="AE151" s="99" t="str">
        <f>HYPERLINK("http://en.wikipedia.org/wiki/User:Kaitlin.hurley")</f>
        <v>http://en.wikipedia.org/wiki/User:Kaitlin.hurley</v>
      </c>
      <c r="AF151" s="82" t="s">
        <v>806</v>
      </c>
      <c r="AG151" s="82"/>
      <c r="AH151" s="82"/>
      <c r="AI151" s="82">
        <v>0.2916666</v>
      </c>
      <c r="AJ151" s="82">
        <v>16</v>
      </c>
      <c r="AK151" s="82"/>
      <c r="AL151" s="82" t="str">
        <f>REPLACE(INDEX(GroupVertices[Group],MATCH(Vertices[[#This Row],[Vertex]],GroupVertices[Vertex],0)),1,1,"")</f>
        <v>6</v>
      </c>
      <c r="AM151" s="49">
        <v>0</v>
      </c>
      <c r="AN151" s="50">
        <v>0</v>
      </c>
      <c r="AO151" s="49">
        <v>0</v>
      </c>
      <c r="AP151" s="50">
        <v>0</v>
      </c>
      <c r="AQ151" s="49">
        <v>0</v>
      </c>
      <c r="AR151" s="50">
        <v>0</v>
      </c>
      <c r="AS151" s="49">
        <v>8</v>
      </c>
      <c r="AT151" s="50">
        <v>100</v>
      </c>
      <c r="AU151" s="49">
        <v>8</v>
      </c>
      <c r="AV151" s="111" t="s">
        <v>1506</v>
      </c>
      <c r="AW151" s="111" t="s">
        <v>1506</v>
      </c>
      <c r="AX151" s="111" t="s">
        <v>1640</v>
      </c>
      <c r="AY151" s="111" t="s">
        <v>1640</v>
      </c>
      <c r="AZ151" s="2"/>
      <c r="BA151" s="3"/>
      <c r="BB151" s="3"/>
      <c r="BC151" s="3"/>
      <c r="BD151" s="3"/>
    </row>
    <row r="152" spans="1:56" ht="15">
      <c r="A152" s="68" t="s">
        <v>462</v>
      </c>
      <c r="B152" s="69"/>
      <c r="C152" s="69"/>
      <c r="D152" s="70">
        <v>50</v>
      </c>
      <c r="E152" s="72"/>
      <c r="F152" s="69"/>
      <c r="G152" s="69"/>
      <c r="H152" s="73" t="s">
        <v>462</v>
      </c>
      <c r="I152" s="74"/>
      <c r="J152" s="74"/>
      <c r="K152" s="73" t="s">
        <v>462</v>
      </c>
      <c r="L152" s="77">
        <v>1</v>
      </c>
      <c r="M152" s="78">
        <v>1237.839599609375</v>
      </c>
      <c r="N152" s="78">
        <v>5183.81591796875</v>
      </c>
      <c r="O152" s="79"/>
      <c r="P152" s="80"/>
      <c r="Q152" s="80"/>
      <c r="R152" s="85"/>
      <c r="S152" s="49">
        <v>1</v>
      </c>
      <c r="T152" s="49">
        <v>1</v>
      </c>
      <c r="U152" s="50">
        <v>0</v>
      </c>
      <c r="V152" s="50">
        <v>0.00134</v>
      </c>
      <c r="W152" s="50">
        <v>0.011712</v>
      </c>
      <c r="X152" s="50">
        <v>0.391038</v>
      </c>
      <c r="Y152" s="50">
        <v>0</v>
      </c>
      <c r="Z152" s="50">
        <v>1</v>
      </c>
      <c r="AA152" s="75">
        <v>152</v>
      </c>
      <c r="AB152" s="75"/>
      <c r="AC152" s="76"/>
      <c r="AD152" s="82" t="s">
        <v>786</v>
      </c>
      <c r="AE152" s="99" t="str">
        <f>HYPERLINK("http://en.wikipedia.org/wiki/User:Jtopf")</f>
        <v>http://en.wikipedia.org/wiki/User:Jtopf</v>
      </c>
      <c r="AF152" s="82" t="s">
        <v>806</v>
      </c>
      <c r="AG152" s="82"/>
      <c r="AH152" s="82"/>
      <c r="AI152" s="82">
        <v>0.4832536</v>
      </c>
      <c r="AJ152" s="82">
        <v>44</v>
      </c>
      <c r="AK152" s="82"/>
      <c r="AL152" s="82" t="str">
        <f>REPLACE(INDEX(GroupVertices[Group],MATCH(Vertices[[#This Row],[Vertex]],GroupVertices[Vertex],0)),1,1,"")</f>
        <v>1</v>
      </c>
      <c r="AM152" s="49">
        <v>0</v>
      </c>
      <c r="AN152" s="50">
        <v>0</v>
      </c>
      <c r="AO152" s="49">
        <v>0</v>
      </c>
      <c r="AP152" s="50">
        <v>0</v>
      </c>
      <c r="AQ152" s="49">
        <v>0</v>
      </c>
      <c r="AR152" s="50">
        <v>0</v>
      </c>
      <c r="AS152" s="49">
        <v>3</v>
      </c>
      <c r="AT152" s="50">
        <v>100</v>
      </c>
      <c r="AU152" s="49">
        <v>3</v>
      </c>
      <c r="AV152" s="111" t="s">
        <v>1306</v>
      </c>
      <c r="AW152" s="111" t="s">
        <v>1306</v>
      </c>
      <c r="AX152" s="111" t="s">
        <v>1416</v>
      </c>
      <c r="AY152" s="111" t="s">
        <v>1416</v>
      </c>
      <c r="AZ152" s="2"/>
      <c r="BA152" s="3"/>
      <c r="BB152" s="3"/>
      <c r="BC152" s="3"/>
      <c r="BD152" s="3"/>
    </row>
    <row r="153" spans="1:56" ht="15">
      <c r="A153" s="68" t="s">
        <v>463</v>
      </c>
      <c r="B153" s="69"/>
      <c r="C153" s="69"/>
      <c r="D153" s="70">
        <v>200</v>
      </c>
      <c r="E153" s="72"/>
      <c r="F153" s="69"/>
      <c r="G153" s="69"/>
      <c r="H153" s="73" t="s">
        <v>463</v>
      </c>
      <c r="I153" s="74"/>
      <c r="J153" s="74"/>
      <c r="K153" s="73" t="s">
        <v>463</v>
      </c>
      <c r="L153" s="77">
        <v>1954.3565377055572</v>
      </c>
      <c r="M153" s="78">
        <v>6884.54931640625</v>
      </c>
      <c r="N153" s="78">
        <v>3480.606201171875</v>
      </c>
      <c r="O153" s="79"/>
      <c r="P153" s="80"/>
      <c r="Q153" s="80"/>
      <c r="R153" s="85"/>
      <c r="S153" s="49">
        <v>1</v>
      </c>
      <c r="T153" s="49">
        <v>1</v>
      </c>
      <c r="U153" s="50">
        <v>7266.27381</v>
      </c>
      <c r="V153" s="50">
        <v>0.00142</v>
      </c>
      <c r="W153" s="50">
        <v>0.011947</v>
      </c>
      <c r="X153" s="50">
        <v>0.657445</v>
      </c>
      <c r="Y153" s="50">
        <v>0</v>
      </c>
      <c r="Z153" s="50">
        <v>0</v>
      </c>
      <c r="AA153" s="75">
        <v>153</v>
      </c>
      <c r="AB153" s="75"/>
      <c r="AC153" s="76"/>
      <c r="AD153" s="82" t="s">
        <v>786</v>
      </c>
      <c r="AE153" s="99" t="str">
        <f>HYPERLINK("http://en.wikipedia.org/wiki/User:Kayleyrushin")</f>
        <v>http://en.wikipedia.org/wiki/User:Kayleyrushin</v>
      </c>
      <c r="AF153" s="82" t="s">
        <v>806</v>
      </c>
      <c r="AG153" s="82"/>
      <c r="AH153" s="82"/>
      <c r="AI153" s="82">
        <v>0.3076923</v>
      </c>
      <c r="AJ153" s="82">
        <v>13</v>
      </c>
      <c r="AK153" s="82"/>
      <c r="AL153" s="82" t="str">
        <f>REPLACE(INDEX(GroupVertices[Group],MATCH(Vertices[[#This Row],[Vertex]],GroupVertices[Vertex],0)),1,1,"")</f>
        <v>7</v>
      </c>
      <c r="AM153" s="49">
        <v>0</v>
      </c>
      <c r="AN153" s="50">
        <v>0</v>
      </c>
      <c r="AO153" s="49">
        <v>0</v>
      </c>
      <c r="AP153" s="50">
        <v>0</v>
      </c>
      <c r="AQ153" s="49">
        <v>0</v>
      </c>
      <c r="AR153" s="50">
        <v>0</v>
      </c>
      <c r="AS153" s="49">
        <v>4</v>
      </c>
      <c r="AT153" s="50">
        <v>100</v>
      </c>
      <c r="AU153" s="49">
        <v>4</v>
      </c>
      <c r="AV153" s="111" t="s">
        <v>1077</v>
      </c>
      <c r="AW153" s="111" t="s">
        <v>1077</v>
      </c>
      <c r="AX153" s="111" t="s">
        <v>1418</v>
      </c>
      <c r="AY153" s="111" t="s">
        <v>1418</v>
      </c>
      <c r="AZ153" s="2"/>
      <c r="BA153" s="3"/>
      <c r="BB153" s="3"/>
      <c r="BC153" s="3"/>
      <c r="BD153" s="3"/>
    </row>
    <row r="154" spans="1:56" ht="15">
      <c r="A154" s="68" t="s">
        <v>464</v>
      </c>
      <c r="B154" s="69"/>
      <c r="C154" s="69"/>
      <c r="D154" s="70">
        <v>200</v>
      </c>
      <c r="E154" s="72"/>
      <c r="F154" s="69"/>
      <c r="G154" s="69"/>
      <c r="H154" s="73" t="s">
        <v>464</v>
      </c>
      <c r="I154" s="74"/>
      <c r="J154" s="74"/>
      <c r="K154" s="73" t="s">
        <v>464</v>
      </c>
      <c r="L154" s="77">
        <v>1873.6194093231345</v>
      </c>
      <c r="M154" s="78">
        <v>7103.47412109375</v>
      </c>
      <c r="N154" s="78">
        <v>3690.72216796875</v>
      </c>
      <c r="O154" s="79"/>
      <c r="P154" s="80"/>
      <c r="Q154" s="80"/>
      <c r="R154" s="85"/>
      <c r="S154" s="49">
        <v>3</v>
      </c>
      <c r="T154" s="49">
        <v>3</v>
      </c>
      <c r="U154" s="50">
        <v>6965.940476</v>
      </c>
      <c r="V154" s="50">
        <v>0.001157</v>
      </c>
      <c r="W154" s="50">
        <v>0.001836</v>
      </c>
      <c r="X154" s="50">
        <v>1.25368</v>
      </c>
      <c r="Y154" s="50">
        <v>0</v>
      </c>
      <c r="Z154" s="50">
        <v>0.3333333333333333</v>
      </c>
      <c r="AA154" s="75">
        <v>154</v>
      </c>
      <c r="AB154" s="75"/>
      <c r="AC154" s="76"/>
      <c r="AD154" s="82" t="s">
        <v>786</v>
      </c>
      <c r="AE154" s="99" t="str">
        <f>HYPERLINK("http://en.wikipedia.org/wiki/User:Romhilde")</f>
        <v>http://en.wikipedia.org/wiki/User:Romhilde</v>
      </c>
      <c r="AF154" s="82" t="s">
        <v>806</v>
      </c>
      <c r="AG154" s="82"/>
      <c r="AH154" s="82"/>
      <c r="AI154" s="82">
        <v>0.4555831</v>
      </c>
      <c r="AJ154" s="82">
        <v>303</v>
      </c>
      <c r="AK154" s="82"/>
      <c r="AL154" s="82" t="str">
        <f>REPLACE(INDEX(GroupVertices[Group],MATCH(Vertices[[#This Row],[Vertex]],GroupVertices[Vertex],0)),1,1,"")</f>
        <v>7</v>
      </c>
      <c r="AM154" s="49">
        <v>0</v>
      </c>
      <c r="AN154" s="50">
        <v>0</v>
      </c>
      <c r="AO154" s="49">
        <v>1</v>
      </c>
      <c r="AP154" s="50">
        <v>4.545454545454546</v>
      </c>
      <c r="AQ154" s="49">
        <v>0</v>
      </c>
      <c r="AR154" s="50">
        <v>0</v>
      </c>
      <c r="AS154" s="49">
        <v>21</v>
      </c>
      <c r="AT154" s="50">
        <v>95.45454545454545</v>
      </c>
      <c r="AU154" s="49">
        <v>22</v>
      </c>
      <c r="AV154" s="111" t="s">
        <v>1507</v>
      </c>
      <c r="AW154" s="111" t="s">
        <v>1507</v>
      </c>
      <c r="AX154" s="111" t="s">
        <v>1641</v>
      </c>
      <c r="AY154" s="111" t="s">
        <v>1641</v>
      </c>
      <c r="AZ154" s="2"/>
      <c r="BA154" s="3"/>
      <c r="BB154" s="3"/>
      <c r="BC154" s="3"/>
      <c r="BD154" s="3"/>
    </row>
    <row r="155" spans="1:56" ht="15">
      <c r="A155" s="68" t="s">
        <v>465</v>
      </c>
      <c r="B155" s="69"/>
      <c r="C155" s="69"/>
      <c r="D155" s="70">
        <v>153.3401628102239</v>
      </c>
      <c r="E155" s="72"/>
      <c r="F155" s="69"/>
      <c r="G155" s="69"/>
      <c r="H155" s="73" t="s">
        <v>465</v>
      </c>
      <c r="I155" s="74"/>
      <c r="J155" s="74"/>
      <c r="K155" s="73" t="s">
        <v>465</v>
      </c>
      <c r="L155" s="77">
        <v>587.4866860940302</v>
      </c>
      <c r="M155" s="78">
        <v>5828.62109375</v>
      </c>
      <c r="N155" s="78">
        <v>4533.28857421875</v>
      </c>
      <c r="O155" s="79"/>
      <c r="P155" s="80"/>
      <c r="Q155" s="80"/>
      <c r="R155" s="85"/>
      <c r="S155" s="49">
        <v>3</v>
      </c>
      <c r="T155" s="49">
        <v>3</v>
      </c>
      <c r="U155" s="50">
        <v>2181.666667</v>
      </c>
      <c r="V155" s="50">
        <v>0.000958</v>
      </c>
      <c r="W155" s="50">
        <v>0.000285</v>
      </c>
      <c r="X155" s="50">
        <v>1.195816</v>
      </c>
      <c r="Y155" s="50">
        <v>0.3333333333333333</v>
      </c>
      <c r="Z155" s="50">
        <v>0.3333333333333333</v>
      </c>
      <c r="AA155" s="75">
        <v>155</v>
      </c>
      <c r="AB155" s="75"/>
      <c r="AC155" s="76"/>
      <c r="AD155" s="82" t="s">
        <v>786</v>
      </c>
      <c r="AE155" s="99" t="str">
        <f>HYPERLINK("http://en.wikipedia.org/wiki/User:Corriebertus")</f>
        <v>http://en.wikipedia.org/wiki/User:Corriebertus</v>
      </c>
      <c r="AF155" s="82" t="s">
        <v>806</v>
      </c>
      <c r="AG155" s="82"/>
      <c r="AH155" s="82"/>
      <c r="AI155" s="82">
        <v>0.627296</v>
      </c>
      <c r="AJ155" s="82">
        <v>500</v>
      </c>
      <c r="AK155" s="82"/>
      <c r="AL155" s="82" t="str">
        <f>REPLACE(INDEX(GroupVertices[Group],MATCH(Vertices[[#This Row],[Vertex]],GroupVertices[Vertex],0)),1,1,"")</f>
        <v>7</v>
      </c>
      <c r="AM155" s="49">
        <v>0</v>
      </c>
      <c r="AN155" s="50">
        <v>0</v>
      </c>
      <c r="AO155" s="49">
        <v>0</v>
      </c>
      <c r="AP155" s="50">
        <v>0</v>
      </c>
      <c r="AQ155" s="49">
        <v>0</v>
      </c>
      <c r="AR155" s="50">
        <v>0</v>
      </c>
      <c r="AS155" s="49">
        <v>21</v>
      </c>
      <c r="AT155" s="50">
        <v>100</v>
      </c>
      <c r="AU155" s="49">
        <v>21</v>
      </c>
      <c r="AV155" s="111" t="s">
        <v>1508</v>
      </c>
      <c r="AW155" s="111" t="s">
        <v>1508</v>
      </c>
      <c r="AX155" s="111" t="s">
        <v>1642</v>
      </c>
      <c r="AY155" s="111" t="s">
        <v>1642</v>
      </c>
      <c r="AZ155" s="2"/>
      <c r="BA155" s="3"/>
      <c r="BB155" s="3"/>
      <c r="BC155" s="3"/>
      <c r="BD155" s="3"/>
    </row>
    <row r="156" spans="1:56" ht="15">
      <c r="A156" s="68" t="s">
        <v>466</v>
      </c>
      <c r="B156" s="69"/>
      <c r="C156" s="69"/>
      <c r="D156" s="70">
        <v>200</v>
      </c>
      <c r="E156" s="72"/>
      <c r="F156" s="69"/>
      <c r="G156" s="69"/>
      <c r="H156" s="73" t="s">
        <v>466</v>
      </c>
      <c r="I156" s="74"/>
      <c r="J156" s="74"/>
      <c r="K156" s="73" t="s">
        <v>466</v>
      </c>
      <c r="L156" s="77">
        <v>1103.4355947764566</v>
      </c>
      <c r="M156" s="78">
        <v>7850.03466796875</v>
      </c>
      <c r="N156" s="78">
        <v>5055.44921875</v>
      </c>
      <c r="O156" s="79"/>
      <c r="P156" s="80"/>
      <c r="Q156" s="80"/>
      <c r="R156" s="85"/>
      <c r="S156" s="49">
        <v>1</v>
      </c>
      <c r="T156" s="49">
        <v>1</v>
      </c>
      <c r="U156" s="50">
        <v>4100.940476</v>
      </c>
      <c r="V156" s="50">
        <v>0.000965</v>
      </c>
      <c r="W156" s="50">
        <v>0.00024</v>
      </c>
      <c r="X156" s="50">
        <v>0.714704</v>
      </c>
      <c r="Y156" s="50">
        <v>0</v>
      </c>
      <c r="Z156" s="50">
        <v>0</v>
      </c>
      <c r="AA156" s="75">
        <v>156</v>
      </c>
      <c r="AB156" s="75"/>
      <c r="AC156" s="76"/>
      <c r="AD156" s="82" t="s">
        <v>786</v>
      </c>
      <c r="AE156" s="99" t="str">
        <f>HYPERLINK("http://en.wikipedia.org/wiki/User:Hannahnorred")</f>
        <v>http://en.wikipedia.org/wiki/User:Hannahnorred</v>
      </c>
      <c r="AF156" s="82" t="s">
        <v>806</v>
      </c>
      <c r="AG156" s="82"/>
      <c r="AH156" s="82"/>
      <c r="AI156" s="82">
        <v>0.3514493</v>
      </c>
      <c r="AJ156" s="82">
        <v>23</v>
      </c>
      <c r="AK156" s="82"/>
      <c r="AL156" s="82" t="str">
        <f>REPLACE(INDEX(GroupVertices[Group],MATCH(Vertices[[#This Row],[Vertex]],GroupVertices[Vertex],0)),1,1,"")</f>
        <v>7</v>
      </c>
      <c r="AM156" s="49">
        <v>0</v>
      </c>
      <c r="AN156" s="50">
        <v>0</v>
      </c>
      <c r="AO156" s="49">
        <v>0</v>
      </c>
      <c r="AP156" s="50">
        <v>0</v>
      </c>
      <c r="AQ156" s="49">
        <v>0</v>
      </c>
      <c r="AR156" s="50">
        <v>0</v>
      </c>
      <c r="AS156" s="49">
        <v>13</v>
      </c>
      <c r="AT156" s="50">
        <v>100</v>
      </c>
      <c r="AU156" s="49">
        <v>13</v>
      </c>
      <c r="AV156" s="111" t="s">
        <v>1509</v>
      </c>
      <c r="AW156" s="111" t="s">
        <v>1509</v>
      </c>
      <c r="AX156" s="111" t="s">
        <v>1643</v>
      </c>
      <c r="AY156" s="111" t="s">
        <v>1643</v>
      </c>
      <c r="AZ156" s="2"/>
      <c r="BA156" s="3"/>
      <c r="BB156" s="3"/>
      <c r="BC156" s="3"/>
      <c r="BD156" s="3"/>
    </row>
    <row r="157" spans="1:56" ht="15">
      <c r="A157" s="68" t="s">
        <v>467</v>
      </c>
      <c r="B157" s="69"/>
      <c r="C157" s="69"/>
      <c r="D157" s="70">
        <v>200</v>
      </c>
      <c r="E157" s="72"/>
      <c r="F157" s="69"/>
      <c r="G157" s="69"/>
      <c r="H157" s="73" t="s">
        <v>467</v>
      </c>
      <c r="I157" s="74"/>
      <c r="J157" s="74"/>
      <c r="K157" s="73" t="s">
        <v>467</v>
      </c>
      <c r="L157" s="77">
        <v>1038.5591455662634</v>
      </c>
      <c r="M157" s="78">
        <v>6576.2861328125</v>
      </c>
      <c r="N157" s="78">
        <v>4660.03564453125</v>
      </c>
      <c r="O157" s="79"/>
      <c r="P157" s="80"/>
      <c r="Q157" s="80"/>
      <c r="R157" s="85"/>
      <c r="S157" s="49">
        <v>2</v>
      </c>
      <c r="T157" s="49">
        <v>2</v>
      </c>
      <c r="U157" s="50">
        <v>3859.607143</v>
      </c>
      <c r="V157" s="50">
        <v>0.000831</v>
      </c>
      <c r="W157" s="50">
        <v>3.3E-05</v>
      </c>
      <c r="X157" s="50">
        <v>1.403749</v>
      </c>
      <c r="Y157" s="50">
        <v>0.08333333333333333</v>
      </c>
      <c r="Z157" s="50">
        <v>0</v>
      </c>
      <c r="AA157" s="75">
        <v>157</v>
      </c>
      <c r="AB157" s="75"/>
      <c r="AC157" s="76"/>
      <c r="AD157" s="82" t="s">
        <v>786</v>
      </c>
      <c r="AE157" s="82" t="s">
        <v>801</v>
      </c>
      <c r="AF157" s="82" t="s">
        <v>806</v>
      </c>
      <c r="AG157" s="82"/>
      <c r="AH157" s="82"/>
      <c r="AI157" s="82">
        <v>0.2630589</v>
      </c>
      <c r="AJ157" s="82">
        <v>500</v>
      </c>
      <c r="AK157" s="82"/>
      <c r="AL157" s="82" t="str">
        <f>REPLACE(INDEX(GroupVertices[Group],MATCH(Vertices[[#This Row],[Vertex]],GroupVertices[Vertex],0)),1,1,"")</f>
        <v>7</v>
      </c>
      <c r="AM157" s="49">
        <v>0</v>
      </c>
      <c r="AN157" s="50">
        <v>0</v>
      </c>
      <c r="AO157" s="49">
        <v>0</v>
      </c>
      <c r="AP157" s="50">
        <v>0</v>
      </c>
      <c r="AQ157" s="49">
        <v>0</v>
      </c>
      <c r="AR157" s="50">
        <v>0</v>
      </c>
      <c r="AS157" s="49">
        <v>10</v>
      </c>
      <c r="AT157" s="50">
        <v>100</v>
      </c>
      <c r="AU157" s="49">
        <v>10</v>
      </c>
      <c r="AV157" s="111" t="s">
        <v>1510</v>
      </c>
      <c r="AW157" s="111" t="s">
        <v>1510</v>
      </c>
      <c r="AX157" s="111" t="s">
        <v>1644</v>
      </c>
      <c r="AY157" s="111" t="s">
        <v>1644</v>
      </c>
      <c r="AZ157" s="2"/>
      <c r="BA157" s="3"/>
      <c r="BB157" s="3"/>
      <c r="BC157" s="3"/>
      <c r="BD157" s="3"/>
    </row>
    <row r="158" spans="1:56" ht="15">
      <c r="A158" s="68" t="s">
        <v>468</v>
      </c>
      <c r="B158" s="69"/>
      <c r="C158" s="69"/>
      <c r="D158" s="70">
        <v>87.90981371521735</v>
      </c>
      <c r="E158" s="72"/>
      <c r="F158" s="69"/>
      <c r="G158" s="69"/>
      <c r="H158" s="73" t="s">
        <v>468</v>
      </c>
      <c r="I158" s="74"/>
      <c r="J158" s="74"/>
      <c r="K158" s="73" t="s">
        <v>468</v>
      </c>
      <c r="L158" s="77">
        <v>216.14966119329722</v>
      </c>
      <c r="M158" s="78">
        <v>7183.64453125</v>
      </c>
      <c r="N158" s="78">
        <v>6077.5029296875</v>
      </c>
      <c r="O158" s="79"/>
      <c r="P158" s="80"/>
      <c r="Q158" s="80"/>
      <c r="R158" s="85"/>
      <c r="S158" s="49">
        <v>1</v>
      </c>
      <c r="T158" s="49">
        <v>1</v>
      </c>
      <c r="U158" s="50">
        <v>800.333333</v>
      </c>
      <c r="V158" s="50">
        <v>0.000716</v>
      </c>
      <c r="W158" s="50">
        <v>4E-06</v>
      </c>
      <c r="X158" s="50">
        <v>0.819686</v>
      </c>
      <c r="Y158" s="50">
        <v>0</v>
      </c>
      <c r="Z158" s="50">
        <v>0</v>
      </c>
      <c r="AA158" s="75">
        <v>158</v>
      </c>
      <c r="AB158" s="75"/>
      <c r="AC158" s="76"/>
      <c r="AD158" s="82" t="s">
        <v>786</v>
      </c>
      <c r="AE158" s="99" t="str">
        <f>HYPERLINK("http://en.wikipedia.org/wiki/User:Eabenoit")</f>
        <v>http://en.wikipedia.org/wiki/User:Eabenoit</v>
      </c>
      <c r="AF158" s="82" t="s">
        <v>806</v>
      </c>
      <c r="AG158" s="82"/>
      <c r="AH158" s="82"/>
      <c r="AI158" s="82">
        <v>0.6770637</v>
      </c>
      <c r="AJ158" s="82">
        <v>369</v>
      </c>
      <c r="AK158" s="82"/>
      <c r="AL158" s="82" t="str">
        <f>REPLACE(INDEX(GroupVertices[Group],MATCH(Vertices[[#This Row],[Vertex]],GroupVertices[Vertex],0)),1,1,"")</f>
        <v>7</v>
      </c>
      <c r="AM158" s="49">
        <v>0</v>
      </c>
      <c r="AN158" s="50">
        <v>0</v>
      </c>
      <c r="AO158" s="49">
        <v>0</v>
      </c>
      <c r="AP158" s="50">
        <v>0</v>
      </c>
      <c r="AQ158" s="49">
        <v>0</v>
      </c>
      <c r="AR158" s="50">
        <v>0</v>
      </c>
      <c r="AS158" s="49">
        <v>13</v>
      </c>
      <c r="AT158" s="50">
        <v>100</v>
      </c>
      <c r="AU158" s="49">
        <v>13</v>
      </c>
      <c r="AV158" s="111" t="s">
        <v>1509</v>
      </c>
      <c r="AW158" s="111" t="s">
        <v>1509</v>
      </c>
      <c r="AX158" s="111" t="s">
        <v>1643</v>
      </c>
      <c r="AY158" s="111" t="s">
        <v>1643</v>
      </c>
      <c r="AZ158" s="2"/>
      <c r="BA158" s="3"/>
      <c r="BB158" s="3"/>
      <c r="BC158" s="3"/>
      <c r="BD158" s="3"/>
    </row>
    <row r="159" spans="1:56" ht="15">
      <c r="A159" s="68" t="s">
        <v>469</v>
      </c>
      <c r="B159" s="69"/>
      <c r="C159" s="69"/>
      <c r="D159" s="70">
        <v>69.56279017605877</v>
      </c>
      <c r="E159" s="72"/>
      <c r="F159" s="69"/>
      <c r="G159" s="69"/>
      <c r="H159" s="73" t="s">
        <v>469</v>
      </c>
      <c r="I159" s="74"/>
      <c r="J159" s="74"/>
      <c r="K159" s="73" t="s">
        <v>469</v>
      </c>
      <c r="L159" s="77">
        <v>112.02475232383173</v>
      </c>
      <c r="M159" s="78">
        <v>6016.6953125</v>
      </c>
      <c r="N159" s="78">
        <v>5677.453125</v>
      </c>
      <c r="O159" s="79"/>
      <c r="P159" s="80"/>
      <c r="Q159" s="80"/>
      <c r="R159" s="85"/>
      <c r="S159" s="49">
        <v>1</v>
      </c>
      <c r="T159" s="49">
        <v>1</v>
      </c>
      <c r="U159" s="50">
        <v>413</v>
      </c>
      <c r="V159" s="50">
        <v>0.000629</v>
      </c>
      <c r="W159" s="50">
        <v>1E-06</v>
      </c>
      <c r="X159" s="50">
        <v>0.873857</v>
      </c>
      <c r="Y159" s="50">
        <v>0</v>
      </c>
      <c r="Z159" s="50">
        <v>0</v>
      </c>
      <c r="AA159" s="75">
        <v>159</v>
      </c>
      <c r="AB159" s="75"/>
      <c r="AC159" s="76"/>
      <c r="AD159" s="82" t="s">
        <v>786</v>
      </c>
      <c r="AE159" s="99" t="str">
        <f>HYPERLINK("http://en.wikipedia.org/wiki/User:148.253.179.58")</f>
        <v>http://en.wikipedia.org/wiki/User:148.253.179.58</v>
      </c>
      <c r="AF159" s="82" t="s">
        <v>806</v>
      </c>
      <c r="AG159" s="82"/>
      <c r="AH159" s="82"/>
      <c r="AI159" s="82">
        <v>0.1333333</v>
      </c>
      <c r="AJ159" s="82">
        <v>6</v>
      </c>
      <c r="AK159" s="82"/>
      <c r="AL159" s="82" t="str">
        <f>REPLACE(INDEX(GroupVertices[Group],MATCH(Vertices[[#This Row],[Vertex]],GroupVertices[Vertex],0)),1,1,"")</f>
        <v>7</v>
      </c>
      <c r="AM159" s="49">
        <v>0</v>
      </c>
      <c r="AN159" s="50">
        <v>0</v>
      </c>
      <c r="AO159" s="49">
        <v>0</v>
      </c>
      <c r="AP159" s="50">
        <v>0</v>
      </c>
      <c r="AQ159" s="49">
        <v>0</v>
      </c>
      <c r="AR159" s="50">
        <v>0</v>
      </c>
      <c r="AS159" s="49">
        <v>6</v>
      </c>
      <c r="AT159" s="50">
        <v>100</v>
      </c>
      <c r="AU159" s="49">
        <v>6</v>
      </c>
      <c r="AV159" s="111" t="s">
        <v>1736</v>
      </c>
      <c r="AW159" s="111" t="s">
        <v>1736</v>
      </c>
      <c r="AX159" s="111" t="s">
        <v>1748</v>
      </c>
      <c r="AY159" s="111" t="s">
        <v>1748</v>
      </c>
      <c r="AZ159" s="2"/>
      <c r="BA159" s="3"/>
      <c r="BB159" s="3"/>
      <c r="BC159" s="3"/>
      <c r="BD159" s="3"/>
    </row>
    <row r="160" spans="1:56" ht="15">
      <c r="A160" s="68" t="s">
        <v>470</v>
      </c>
      <c r="B160" s="69"/>
      <c r="C160" s="69"/>
      <c r="D160" s="70">
        <v>51.40523675967072</v>
      </c>
      <c r="E160" s="72"/>
      <c r="F160" s="69"/>
      <c r="G160" s="69"/>
      <c r="H160" s="73" t="s">
        <v>470</v>
      </c>
      <c r="I160" s="74"/>
      <c r="J160" s="74"/>
      <c r="K160" s="73" t="s">
        <v>470</v>
      </c>
      <c r="L160" s="77">
        <v>8.975143719003857</v>
      </c>
      <c r="M160" s="78">
        <v>7876.06640625</v>
      </c>
      <c r="N160" s="78">
        <v>5917.6171875</v>
      </c>
      <c r="O160" s="79"/>
      <c r="P160" s="80"/>
      <c r="Q160" s="80"/>
      <c r="R160" s="85"/>
      <c r="S160" s="49">
        <v>1</v>
      </c>
      <c r="T160" s="49">
        <v>1</v>
      </c>
      <c r="U160" s="50">
        <v>29.666667</v>
      </c>
      <c r="V160" s="50">
        <v>0.000561</v>
      </c>
      <c r="W160" s="50">
        <v>0</v>
      </c>
      <c r="X160" s="50">
        <v>0.883508</v>
      </c>
      <c r="Y160" s="50">
        <v>0</v>
      </c>
      <c r="Z160" s="50">
        <v>0</v>
      </c>
      <c r="AA160" s="75">
        <v>160</v>
      </c>
      <c r="AB160" s="75"/>
      <c r="AC160" s="76"/>
      <c r="AD160" s="82" t="s">
        <v>786</v>
      </c>
      <c r="AE160" s="99" t="str">
        <f>HYPERLINK("http://en.wikipedia.org/wiki/User:RHcosm")</f>
        <v>http://en.wikipedia.org/wiki/User:RHcosm</v>
      </c>
      <c r="AF160" s="82" t="s">
        <v>806</v>
      </c>
      <c r="AG160" s="82"/>
      <c r="AH160" s="82"/>
      <c r="AI160" s="82">
        <v>0.158</v>
      </c>
      <c r="AJ160" s="82">
        <v>500</v>
      </c>
      <c r="AK160" s="82"/>
      <c r="AL160" s="82" t="str">
        <f>REPLACE(INDEX(GroupVertices[Group],MATCH(Vertices[[#This Row],[Vertex]],GroupVertices[Vertex],0)),1,1,"")</f>
        <v>7</v>
      </c>
      <c r="AM160" s="49">
        <v>0</v>
      </c>
      <c r="AN160" s="50">
        <v>0</v>
      </c>
      <c r="AO160" s="49">
        <v>0</v>
      </c>
      <c r="AP160" s="50">
        <v>0</v>
      </c>
      <c r="AQ160" s="49">
        <v>0</v>
      </c>
      <c r="AR160" s="50">
        <v>0</v>
      </c>
      <c r="AS160" s="49">
        <v>25</v>
      </c>
      <c r="AT160" s="50">
        <v>100</v>
      </c>
      <c r="AU160" s="49">
        <v>25</v>
      </c>
      <c r="AV160" s="111" t="s">
        <v>1511</v>
      </c>
      <c r="AW160" s="111" t="s">
        <v>1511</v>
      </c>
      <c r="AX160" s="111" t="s">
        <v>1645</v>
      </c>
      <c r="AY160" s="111" t="s">
        <v>1645</v>
      </c>
      <c r="AZ160" s="2"/>
      <c r="BA160" s="3"/>
      <c r="BB160" s="3"/>
      <c r="BC160" s="3"/>
      <c r="BD160" s="3"/>
    </row>
    <row r="161" spans="1:56" ht="15">
      <c r="A161" s="68" t="s">
        <v>471</v>
      </c>
      <c r="B161" s="69"/>
      <c r="C161" s="69"/>
      <c r="D161" s="70">
        <v>50.978928983436994</v>
      </c>
      <c r="E161" s="72"/>
      <c r="F161" s="69"/>
      <c r="G161" s="69"/>
      <c r="H161" s="73" t="s">
        <v>471</v>
      </c>
      <c r="I161" s="74"/>
      <c r="J161" s="74"/>
      <c r="K161" s="73" t="s">
        <v>471</v>
      </c>
      <c r="L161" s="77">
        <v>6.555718123569266</v>
      </c>
      <c r="M161" s="78">
        <v>7676.98876953125</v>
      </c>
      <c r="N161" s="78">
        <v>4063.221435546875</v>
      </c>
      <c r="O161" s="79"/>
      <c r="P161" s="80"/>
      <c r="Q161" s="80"/>
      <c r="R161" s="85"/>
      <c r="S161" s="49">
        <v>1</v>
      </c>
      <c r="T161" s="49">
        <v>1</v>
      </c>
      <c r="U161" s="50">
        <v>20.666667</v>
      </c>
      <c r="V161" s="50">
        <v>0.000558</v>
      </c>
      <c r="W161" s="50">
        <v>0</v>
      </c>
      <c r="X161" s="50">
        <v>0.852044</v>
      </c>
      <c r="Y161" s="50">
        <v>0</v>
      </c>
      <c r="Z161" s="50">
        <v>0</v>
      </c>
      <c r="AA161" s="75">
        <v>161</v>
      </c>
      <c r="AB161" s="75"/>
      <c r="AC161" s="76"/>
      <c r="AD161" s="82" t="s">
        <v>786</v>
      </c>
      <c r="AE161" s="99" t="str">
        <f>HYPERLINK("http://en.wikipedia.org/wiki/User:Kmcdavi")</f>
        <v>http://en.wikipedia.org/wiki/User:Kmcdavi</v>
      </c>
      <c r="AF161" s="82" t="s">
        <v>806</v>
      </c>
      <c r="AG161" s="82"/>
      <c r="AH161" s="82"/>
      <c r="AI161" s="82">
        <v>0.3636364</v>
      </c>
      <c r="AJ161" s="82">
        <v>22</v>
      </c>
      <c r="AK161" s="82"/>
      <c r="AL161" s="82" t="str">
        <f>REPLACE(INDEX(GroupVertices[Group],MATCH(Vertices[[#This Row],[Vertex]],GroupVertices[Vertex],0)),1,1,"")</f>
        <v>7</v>
      </c>
      <c r="AM161" s="49">
        <v>0</v>
      </c>
      <c r="AN161" s="50">
        <v>0</v>
      </c>
      <c r="AO161" s="49">
        <v>0</v>
      </c>
      <c r="AP161" s="50">
        <v>0</v>
      </c>
      <c r="AQ161" s="49">
        <v>0</v>
      </c>
      <c r="AR161" s="50">
        <v>0</v>
      </c>
      <c r="AS161" s="49">
        <v>13</v>
      </c>
      <c r="AT161" s="50">
        <v>100</v>
      </c>
      <c r="AU161" s="49">
        <v>13</v>
      </c>
      <c r="AV161" s="111" t="s">
        <v>1512</v>
      </c>
      <c r="AW161" s="111" t="s">
        <v>1512</v>
      </c>
      <c r="AX161" s="111" t="s">
        <v>1646</v>
      </c>
      <c r="AY161" s="111" t="s">
        <v>1646</v>
      </c>
      <c r="AZ161" s="2"/>
      <c r="BA161" s="3"/>
      <c r="BB161" s="3"/>
      <c r="BC161" s="3"/>
      <c r="BD161" s="3"/>
    </row>
    <row r="162" spans="1:56" ht="15">
      <c r="A162" s="68" t="s">
        <v>472</v>
      </c>
      <c r="B162" s="69"/>
      <c r="C162" s="69"/>
      <c r="D162" s="70">
        <v>68.74175299317558</v>
      </c>
      <c r="E162" s="72"/>
      <c r="F162" s="69"/>
      <c r="G162" s="69"/>
      <c r="H162" s="73" t="s">
        <v>472</v>
      </c>
      <c r="I162" s="74"/>
      <c r="J162" s="74"/>
      <c r="K162" s="73" t="s">
        <v>472</v>
      </c>
      <c r="L162" s="77">
        <v>107.36511793334384</v>
      </c>
      <c r="M162" s="78">
        <v>6034.9267578125</v>
      </c>
      <c r="N162" s="78">
        <v>4261.08349609375</v>
      </c>
      <c r="O162" s="79"/>
      <c r="P162" s="80"/>
      <c r="Q162" s="80"/>
      <c r="R162" s="85"/>
      <c r="S162" s="49">
        <v>2</v>
      </c>
      <c r="T162" s="49">
        <v>2</v>
      </c>
      <c r="U162" s="50">
        <v>395.666667</v>
      </c>
      <c r="V162" s="50">
        <v>0.000625</v>
      </c>
      <c r="W162" s="50">
        <v>1E-06</v>
      </c>
      <c r="X162" s="50">
        <v>1.152543</v>
      </c>
      <c r="Y162" s="50">
        <v>0</v>
      </c>
      <c r="Z162" s="50">
        <v>0</v>
      </c>
      <c r="AA162" s="75">
        <v>162</v>
      </c>
      <c r="AB162" s="75"/>
      <c r="AC162" s="76"/>
      <c r="AD162" s="82" t="s">
        <v>786</v>
      </c>
      <c r="AE162" s="99" t="str">
        <f>HYPERLINK("http://en.wikipedia.org/wiki/User:Kseruntine")</f>
        <v>http://en.wikipedia.org/wiki/User:Kseruntine</v>
      </c>
      <c r="AF162" s="82" t="s">
        <v>806</v>
      </c>
      <c r="AG162" s="82"/>
      <c r="AH162" s="82"/>
      <c r="AI162" s="82">
        <v>0.4142857</v>
      </c>
      <c r="AJ162" s="82">
        <v>35</v>
      </c>
      <c r="AK162" s="82"/>
      <c r="AL162" s="82" t="str">
        <f>REPLACE(INDEX(GroupVertices[Group],MATCH(Vertices[[#This Row],[Vertex]],GroupVertices[Vertex],0)),1,1,"")</f>
        <v>7</v>
      </c>
      <c r="AM162" s="49">
        <v>0</v>
      </c>
      <c r="AN162" s="50">
        <v>0</v>
      </c>
      <c r="AO162" s="49">
        <v>0</v>
      </c>
      <c r="AP162" s="50">
        <v>0</v>
      </c>
      <c r="AQ162" s="49">
        <v>0</v>
      </c>
      <c r="AR162" s="50">
        <v>0</v>
      </c>
      <c r="AS162" s="49">
        <v>26</v>
      </c>
      <c r="AT162" s="50">
        <v>100</v>
      </c>
      <c r="AU162" s="49">
        <v>26</v>
      </c>
      <c r="AV162" s="111" t="s">
        <v>1509</v>
      </c>
      <c r="AW162" s="111" t="s">
        <v>1509</v>
      </c>
      <c r="AX162" s="111" t="s">
        <v>1643</v>
      </c>
      <c r="AY162" s="111" t="s">
        <v>1643</v>
      </c>
      <c r="AZ162" s="2"/>
      <c r="BA162" s="3"/>
      <c r="BB162" s="3"/>
      <c r="BC162" s="3"/>
      <c r="BD162" s="3"/>
    </row>
    <row r="163" spans="1:56" ht="15">
      <c r="A163" s="68" t="s">
        <v>473</v>
      </c>
      <c r="B163" s="69"/>
      <c r="C163" s="69"/>
      <c r="D163" s="70">
        <v>87.12035490191843</v>
      </c>
      <c r="E163" s="72"/>
      <c r="F163" s="69"/>
      <c r="G163" s="69"/>
      <c r="H163" s="73" t="s">
        <v>473</v>
      </c>
      <c r="I163" s="74"/>
      <c r="J163" s="74"/>
      <c r="K163" s="73" t="s">
        <v>473</v>
      </c>
      <c r="L163" s="77">
        <v>211.6692436031906</v>
      </c>
      <c r="M163" s="78">
        <v>7254.583984375</v>
      </c>
      <c r="N163" s="78">
        <v>4485.083984375</v>
      </c>
      <c r="O163" s="79"/>
      <c r="P163" s="80"/>
      <c r="Q163" s="80"/>
      <c r="R163" s="85"/>
      <c r="S163" s="49">
        <v>1</v>
      </c>
      <c r="T163" s="49">
        <v>1</v>
      </c>
      <c r="U163" s="50">
        <v>783.666667</v>
      </c>
      <c r="V163" s="50">
        <v>0.000712</v>
      </c>
      <c r="W163" s="50">
        <v>7E-06</v>
      </c>
      <c r="X163" s="50">
        <v>0.73852</v>
      </c>
      <c r="Y163" s="50">
        <v>0</v>
      </c>
      <c r="Z163" s="50">
        <v>0</v>
      </c>
      <c r="AA163" s="75">
        <v>163</v>
      </c>
      <c r="AB163" s="75"/>
      <c r="AC163" s="76"/>
      <c r="AD163" s="82" t="s">
        <v>786</v>
      </c>
      <c r="AE163" s="99" t="str">
        <f>HYPERLINK("http://en.wikipedia.org/wiki/User:Professorcravens")</f>
        <v>http://en.wikipedia.org/wiki/User:Professorcravens</v>
      </c>
      <c r="AF163" s="82" t="s">
        <v>806</v>
      </c>
      <c r="AG163" s="82"/>
      <c r="AH163" s="82"/>
      <c r="AI163" s="82">
        <v>0.6149901</v>
      </c>
      <c r="AJ163" s="82">
        <v>260</v>
      </c>
      <c r="AK163" s="82"/>
      <c r="AL163" s="82" t="str">
        <f>REPLACE(INDEX(GroupVertices[Group],MATCH(Vertices[[#This Row],[Vertex]],GroupVertices[Vertex],0)),1,1,"")</f>
        <v>7</v>
      </c>
      <c r="AM163" s="49">
        <v>0</v>
      </c>
      <c r="AN163" s="50">
        <v>0</v>
      </c>
      <c r="AO163" s="49">
        <v>0</v>
      </c>
      <c r="AP163" s="50">
        <v>0</v>
      </c>
      <c r="AQ163" s="49">
        <v>0</v>
      </c>
      <c r="AR163" s="50">
        <v>0</v>
      </c>
      <c r="AS163" s="49">
        <v>13</v>
      </c>
      <c r="AT163" s="50">
        <v>100</v>
      </c>
      <c r="AU163" s="49">
        <v>13</v>
      </c>
      <c r="AV163" s="111" t="s">
        <v>1512</v>
      </c>
      <c r="AW163" s="111" t="s">
        <v>1512</v>
      </c>
      <c r="AX163" s="111" t="s">
        <v>1646</v>
      </c>
      <c r="AY163" s="111" t="s">
        <v>1646</v>
      </c>
      <c r="AZ163" s="2"/>
      <c r="BA163" s="3"/>
      <c r="BB163" s="3"/>
      <c r="BC163" s="3"/>
      <c r="BD163" s="3"/>
    </row>
    <row r="164" spans="1:56" ht="15">
      <c r="A164" s="68" t="s">
        <v>474</v>
      </c>
      <c r="B164" s="69"/>
      <c r="C164" s="69"/>
      <c r="D164" s="70">
        <v>124.76175259408835</v>
      </c>
      <c r="E164" s="72"/>
      <c r="F164" s="69"/>
      <c r="G164" s="69"/>
      <c r="H164" s="73" t="s">
        <v>474</v>
      </c>
      <c r="I164" s="74"/>
      <c r="J164" s="74"/>
      <c r="K164" s="73" t="s">
        <v>474</v>
      </c>
      <c r="L164" s="77">
        <v>425.29556266530955</v>
      </c>
      <c r="M164" s="78">
        <v>5551.45849609375</v>
      </c>
      <c r="N164" s="78">
        <v>3970.210693359375</v>
      </c>
      <c r="O164" s="79"/>
      <c r="P164" s="80"/>
      <c r="Q164" s="80"/>
      <c r="R164" s="85"/>
      <c r="S164" s="49">
        <v>3</v>
      </c>
      <c r="T164" s="49">
        <v>4</v>
      </c>
      <c r="U164" s="50">
        <v>1578.333333</v>
      </c>
      <c r="V164" s="50">
        <v>0.000826</v>
      </c>
      <c r="W164" s="50">
        <v>5.1E-05</v>
      </c>
      <c r="X164" s="50">
        <v>1.540976</v>
      </c>
      <c r="Y164" s="50">
        <v>0.08333333333333333</v>
      </c>
      <c r="Z164" s="50">
        <v>0.25</v>
      </c>
      <c r="AA164" s="75">
        <v>164</v>
      </c>
      <c r="AB164" s="75"/>
      <c r="AC164" s="76"/>
      <c r="AD164" s="82" t="s">
        <v>786</v>
      </c>
      <c r="AE164" s="99" t="str">
        <f>HYPERLINK("http://en.wikipedia.org/wiki/User:SoMeGuRu")</f>
        <v>http://en.wikipedia.org/wiki/User:SoMeGuRu</v>
      </c>
      <c r="AF164" s="82" t="s">
        <v>806</v>
      </c>
      <c r="AG164" s="82"/>
      <c r="AH164" s="82"/>
      <c r="AI164" s="82">
        <v>0.3363636</v>
      </c>
      <c r="AJ164" s="82">
        <v>22</v>
      </c>
      <c r="AK164" s="82"/>
      <c r="AL164" s="82" t="str">
        <f>REPLACE(INDEX(GroupVertices[Group],MATCH(Vertices[[#This Row],[Vertex]],GroupVertices[Vertex],0)),1,1,"")</f>
        <v>7</v>
      </c>
      <c r="AM164" s="49">
        <v>0</v>
      </c>
      <c r="AN164" s="50">
        <v>0</v>
      </c>
      <c r="AO164" s="49">
        <v>0</v>
      </c>
      <c r="AP164" s="50">
        <v>0</v>
      </c>
      <c r="AQ164" s="49">
        <v>0</v>
      </c>
      <c r="AR164" s="50">
        <v>0</v>
      </c>
      <c r="AS164" s="49">
        <v>13</v>
      </c>
      <c r="AT164" s="50">
        <v>100</v>
      </c>
      <c r="AU164" s="49">
        <v>13</v>
      </c>
      <c r="AV164" s="111" t="s">
        <v>1513</v>
      </c>
      <c r="AW164" s="111" t="s">
        <v>1513</v>
      </c>
      <c r="AX164" s="111" t="s">
        <v>1647</v>
      </c>
      <c r="AY164" s="111" t="s">
        <v>1647</v>
      </c>
      <c r="AZ164" s="2"/>
      <c r="BA164" s="3"/>
      <c r="BB164" s="3"/>
      <c r="BC164" s="3"/>
      <c r="BD164" s="3"/>
    </row>
    <row r="165" spans="1:56" ht="15">
      <c r="A165" s="68" t="s">
        <v>475</v>
      </c>
      <c r="B165" s="69"/>
      <c r="C165" s="69"/>
      <c r="D165" s="70">
        <v>50</v>
      </c>
      <c r="E165" s="72"/>
      <c r="F165" s="69"/>
      <c r="G165" s="69"/>
      <c r="H165" s="73" t="s">
        <v>475</v>
      </c>
      <c r="I165" s="74"/>
      <c r="J165" s="74"/>
      <c r="K165" s="73" t="s">
        <v>475</v>
      </c>
      <c r="L165" s="77">
        <v>1</v>
      </c>
      <c r="M165" s="78">
        <v>5905.3427734375</v>
      </c>
      <c r="N165" s="78">
        <v>3333.341796875</v>
      </c>
      <c r="O165" s="79"/>
      <c r="P165" s="80"/>
      <c r="Q165" s="80"/>
      <c r="R165" s="85"/>
      <c r="S165" s="49">
        <v>3</v>
      </c>
      <c r="T165" s="49">
        <v>2</v>
      </c>
      <c r="U165" s="50">
        <v>0</v>
      </c>
      <c r="V165" s="50">
        <v>0.000813</v>
      </c>
      <c r="W165" s="50">
        <v>5E-05</v>
      </c>
      <c r="X165" s="50">
        <v>0.929409</v>
      </c>
      <c r="Y165" s="50">
        <v>0.5</v>
      </c>
      <c r="Z165" s="50">
        <v>0.5</v>
      </c>
      <c r="AA165" s="75">
        <v>165</v>
      </c>
      <c r="AB165" s="75"/>
      <c r="AC165" s="76"/>
      <c r="AD165" s="82" t="s">
        <v>786</v>
      </c>
      <c r="AE165" s="99" t="str">
        <f>HYPERLINK("http://en.wikipedia.org/wiki/User:Spintendo")</f>
        <v>http://en.wikipedia.org/wiki/User:Spintendo</v>
      </c>
      <c r="AF165" s="82" t="s">
        <v>806</v>
      </c>
      <c r="AG165" s="82"/>
      <c r="AH165" s="82"/>
      <c r="AI165" s="82">
        <v>0.4204119</v>
      </c>
      <c r="AJ165" s="82">
        <v>500</v>
      </c>
      <c r="AK165" s="82"/>
      <c r="AL165" s="82" t="str">
        <f>REPLACE(INDEX(GroupVertices[Group],MATCH(Vertices[[#This Row],[Vertex]],GroupVertices[Vertex],0)),1,1,"")</f>
        <v>7</v>
      </c>
      <c r="AM165" s="49">
        <v>0</v>
      </c>
      <c r="AN165" s="50">
        <v>0</v>
      </c>
      <c r="AO165" s="49">
        <v>0</v>
      </c>
      <c r="AP165" s="50">
        <v>0</v>
      </c>
      <c r="AQ165" s="49">
        <v>0</v>
      </c>
      <c r="AR165" s="50">
        <v>0</v>
      </c>
      <c r="AS165" s="49">
        <v>8</v>
      </c>
      <c r="AT165" s="50">
        <v>100</v>
      </c>
      <c r="AU165" s="49">
        <v>8</v>
      </c>
      <c r="AV165" s="111" t="s">
        <v>1514</v>
      </c>
      <c r="AW165" s="111" t="s">
        <v>1514</v>
      </c>
      <c r="AX165" s="111" t="s">
        <v>1648</v>
      </c>
      <c r="AY165" s="111" t="s">
        <v>1648</v>
      </c>
      <c r="AZ165" s="2"/>
      <c r="BA165" s="3"/>
      <c r="BB165" s="3"/>
      <c r="BC165" s="3"/>
      <c r="BD165" s="3"/>
    </row>
    <row r="166" spans="1:56" ht="15">
      <c r="A166" s="68" t="s">
        <v>476</v>
      </c>
      <c r="B166" s="69"/>
      <c r="C166" s="69"/>
      <c r="D166" s="70">
        <v>56.04725476754907</v>
      </c>
      <c r="E166" s="72"/>
      <c r="F166" s="69"/>
      <c r="G166" s="69"/>
      <c r="H166" s="73" t="s">
        <v>476</v>
      </c>
      <c r="I166" s="74"/>
      <c r="J166" s="74"/>
      <c r="K166" s="73" t="s">
        <v>476</v>
      </c>
      <c r="L166" s="77">
        <v>35.320000202624946</v>
      </c>
      <c r="M166" s="78">
        <v>6360.279296875</v>
      </c>
      <c r="N166" s="78">
        <v>3164.426025390625</v>
      </c>
      <c r="O166" s="79"/>
      <c r="P166" s="80"/>
      <c r="Q166" s="80"/>
      <c r="R166" s="85"/>
      <c r="S166" s="49">
        <v>1</v>
      </c>
      <c r="T166" s="49">
        <v>1</v>
      </c>
      <c r="U166" s="50">
        <v>127.666667</v>
      </c>
      <c r="V166" s="50">
        <v>0.000723</v>
      </c>
      <c r="W166" s="50">
        <v>7E-06</v>
      </c>
      <c r="X166" s="50">
        <v>0.700463</v>
      </c>
      <c r="Y166" s="50">
        <v>0</v>
      </c>
      <c r="Z166" s="50">
        <v>0</v>
      </c>
      <c r="AA166" s="75">
        <v>166</v>
      </c>
      <c r="AB166" s="75"/>
      <c r="AC166" s="76"/>
      <c r="AD166" s="82" t="s">
        <v>786</v>
      </c>
      <c r="AE166" s="99" t="str">
        <f>HYPERLINK("http://en.wikipedia.org/wiki/User:Psaltele")</f>
        <v>http://en.wikipedia.org/wiki/User:Psaltele</v>
      </c>
      <c r="AF166" s="82" t="s">
        <v>806</v>
      </c>
      <c r="AG166" s="82"/>
      <c r="AH166" s="82"/>
      <c r="AI166" s="82">
        <v>0.4828572</v>
      </c>
      <c r="AJ166" s="82">
        <v>50</v>
      </c>
      <c r="AK166" s="82"/>
      <c r="AL166" s="82" t="str">
        <f>REPLACE(INDEX(GroupVertices[Group],MATCH(Vertices[[#This Row],[Vertex]],GroupVertices[Vertex],0)),1,1,"")</f>
        <v>7</v>
      </c>
      <c r="AM166" s="49">
        <v>0</v>
      </c>
      <c r="AN166" s="50">
        <v>0</v>
      </c>
      <c r="AO166" s="49">
        <v>1</v>
      </c>
      <c r="AP166" s="50">
        <v>7.6923076923076925</v>
      </c>
      <c r="AQ166" s="49">
        <v>0</v>
      </c>
      <c r="AR166" s="50">
        <v>0</v>
      </c>
      <c r="AS166" s="49">
        <v>12</v>
      </c>
      <c r="AT166" s="50">
        <v>92.3076923076923</v>
      </c>
      <c r="AU166" s="49">
        <v>13</v>
      </c>
      <c r="AV166" s="111" t="s">
        <v>1515</v>
      </c>
      <c r="AW166" s="111" t="s">
        <v>1515</v>
      </c>
      <c r="AX166" s="111" t="s">
        <v>1649</v>
      </c>
      <c r="AY166" s="111" t="s">
        <v>1649</v>
      </c>
      <c r="AZ166" s="2"/>
      <c r="BA166" s="3"/>
      <c r="BB166" s="3"/>
      <c r="BC166" s="3"/>
      <c r="BD166" s="3"/>
    </row>
    <row r="167" spans="1:56" ht="15">
      <c r="A167" s="68" t="s">
        <v>477</v>
      </c>
      <c r="B167" s="69"/>
      <c r="C167" s="69"/>
      <c r="D167" s="70">
        <v>154.11101295751752</v>
      </c>
      <c r="E167" s="72"/>
      <c r="F167" s="69"/>
      <c r="G167" s="69"/>
      <c r="H167" s="73" t="s">
        <v>477</v>
      </c>
      <c r="I167" s="74"/>
      <c r="J167" s="74"/>
      <c r="K167" s="73" t="s">
        <v>477</v>
      </c>
      <c r="L167" s="77">
        <v>591.8614938751207</v>
      </c>
      <c r="M167" s="78">
        <v>6068.306640625</v>
      </c>
      <c r="N167" s="78">
        <v>6083.208984375</v>
      </c>
      <c r="O167" s="79"/>
      <c r="P167" s="80"/>
      <c r="Q167" s="80"/>
      <c r="R167" s="85"/>
      <c r="S167" s="49">
        <v>3</v>
      </c>
      <c r="T167" s="49">
        <v>3</v>
      </c>
      <c r="U167" s="50">
        <v>2197.940476</v>
      </c>
      <c r="V167" s="50">
        <v>0.000728</v>
      </c>
      <c r="W167" s="50">
        <v>7E-06</v>
      </c>
      <c r="X167" s="50">
        <v>1.697042</v>
      </c>
      <c r="Y167" s="50">
        <v>0.08333333333333333</v>
      </c>
      <c r="Z167" s="50">
        <v>0</v>
      </c>
      <c r="AA167" s="75">
        <v>167</v>
      </c>
      <c r="AB167" s="75"/>
      <c r="AC167" s="76"/>
      <c r="AD167" s="82" t="s">
        <v>786</v>
      </c>
      <c r="AE167" s="99" t="str">
        <f>HYPERLINK("http://en.wikipedia.org/wiki/User:Masonbeck17")</f>
        <v>http://en.wikipedia.org/wiki/User:Masonbeck17</v>
      </c>
      <c r="AF167" s="82" t="s">
        <v>806</v>
      </c>
      <c r="AG167" s="82"/>
      <c r="AH167" s="82"/>
      <c r="AI167" s="82">
        <v>0.3174603</v>
      </c>
      <c r="AJ167" s="82">
        <v>21</v>
      </c>
      <c r="AK167" s="82"/>
      <c r="AL167" s="82" t="str">
        <f>REPLACE(INDEX(GroupVertices[Group],MATCH(Vertices[[#This Row],[Vertex]],GroupVertices[Vertex],0)),1,1,"")</f>
        <v>7</v>
      </c>
      <c r="AM167" s="49">
        <v>0</v>
      </c>
      <c r="AN167" s="50">
        <v>0</v>
      </c>
      <c r="AO167" s="49">
        <v>0</v>
      </c>
      <c r="AP167" s="50">
        <v>0</v>
      </c>
      <c r="AQ167" s="49">
        <v>0</v>
      </c>
      <c r="AR167" s="50">
        <v>0</v>
      </c>
      <c r="AS167" s="49">
        <v>18</v>
      </c>
      <c r="AT167" s="50">
        <v>100</v>
      </c>
      <c r="AU167" s="49">
        <v>18</v>
      </c>
      <c r="AV167" s="111" t="s">
        <v>1516</v>
      </c>
      <c r="AW167" s="111" t="s">
        <v>1555</v>
      </c>
      <c r="AX167" s="111" t="s">
        <v>1650</v>
      </c>
      <c r="AY167" s="111" t="s">
        <v>1687</v>
      </c>
      <c r="AZ167" s="2"/>
      <c r="BA167" s="3"/>
      <c r="BB167" s="3"/>
      <c r="BC167" s="3"/>
      <c r="BD167" s="3"/>
    </row>
    <row r="168" spans="1:56" ht="15">
      <c r="A168" s="68" t="s">
        <v>478</v>
      </c>
      <c r="B168" s="69"/>
      <c r="C168" s="69"/>
      <c r="D168" s="70">
        <v>50</v>
      </c>
      <c r="E168" s="72"/>
      <c r="F168" s="69"/>
      <c r="G168" s="69"/>
      <c r="H168" s="73" t="s">
        <v>478</v>
      </c>
      <c r="I168" s="74"/>
      <c r="J168" s="74"/>
      <c r="K168" s="73" t="s">
        <v>478</v>
      </c>
      <c r="L168" s="77">
        <v>1</v>
      </c>
      <c r="M168" s="78">
        <v>6826.9375</v>
      </c>
      <c r="N168" s="78">
        <v>5655.26806640625</v>
      </c>
      <c r="O168" s="79"/>
      <c r="P168" s="80"/>
      <c r="Q168" s="80"/>
      <c r="R168" s="85"/>
      <c r="S168" s="49">
        <v>1</v>
      </c>
      <c r="T168" s="49">
        <v>1</v>
      </c>
      <c r="U168" s="50">
        <v>0</v>
      </c>
      <c r="V168" s="50">
        <v>0.00072</v>
      </c>
      <c r="W168" s="50">
        <v>5E-06</v>
      </c>
      <c r="X168" s="50">
        <v>0.736794</v>
      </c>
      <c r="Y168" s="50">
        <v>0.5</v>
      </c>
      <c r="Z168" s="50">
        <v>0</v>
      </c>
      <c r="AA168" s="75">
        <v>168</v>
      </c>
      <c r="AB168" s="75"/>
      <c r="AC168" s="76"/>
      <c r="AD168" s="82" t="s">
        <v>786</v>
      </c>
      <c r="AE168" s="99" t="str">
        <f>HYPERLINK("http://en.wikipedia.org/wiki/User:Jmiragha")</f>
        <v>http://en.wikipedia.org/wiki/User:Jmiragha</v>
      </c>
      <c r="AF168" s="82" t="s">
        <v>806</v>
      </c>
      <c r="AG168" s="82"/>
      <c r="AH168" s="82"/>
      <c r="AI168" s="82">
        <v>0.4727272</v>
      </c>
      <c r="AJ168" s="82">
        <v>33</v>
      </c>
      <c r="AK168" s="82"/>
      <c r="AL168" s="82" t="str">
        <f>REPLACE(INDEX(GroupVertices[Group],MATCH(Vertices[[#This Row],[Vertex]],GroupVertices[Vertex],0)),1,1,"")</f>
        <v>7</v>
      </c>
      <c r="AM168" s="49">
        <v>0</v>
      </c>
      <c r="AN168" s="50">
        <v>0</v>
      </c>
      <c r="AO168" s="49">
        <v>1</v>
      </c>
      <c r="AP168" s="50">
        <v>7.6923076923076925</v>
      </c>
      <c r="AQ168" s="49">
        <v>0</v>
      </c>
      <c r="AR168" s="50">
        <v>0</v>
      </c>
      <c r="AS168" s="49">
        <v>12</v>
      </c>
      <c r="AT168" s="50">
        <v>92.3076923076923</v>
      </c>
      <c r="AU168" s="49">
        <v>13</v>
      </c>
      <c r="AV168" s="111" t="s">
        <v>1515</v>
      </c>
      <c r="AW168" s="111" t="s">
        <v>1515</v>
      </c>
      <c r="AX168" s="111" t="s">
        <v>1649</v>
      </c>
      <c r="AY168" s="111" t="s">
        <v>1649</v>
      </c>
      <c r="AZ168" s="2"/>
      <c r="BA168" s="3"/>
      <c r="BB168" s="3"/>
      <c r="BC168" s="3"/>
      <c r="BD168" s="3"/>
    </row>
    <row r="169" spans="1:56" ht="15">
      <c r="A169" s="68" t="s">
        <v>479</v>
      </c>
      <c r="B169" s="69"/>
      <c r="C169" s="69"/>
      <c r="D169" s="70">
        <v>135.36926001170943</v>
      </c>
      <c r="E169" s="72"/>
      <c r="F169" s="69"/>
      <c r="G169" s="69"/>
      <c r="H169" s="73" t="s">
        <v>479</v>
      </c>
      <c r="I169" s="74"/>
      <c r="J169" s="74"/>
      <c r="K169" s="73" t="s">
        <v>479</v>
      </c>
      <c r="L169" s="77">
        <v>485.49637621060185</v>
      </c>
      <c r="M169" s="78">
        <v>3841.157958984375</v>
      </c>
      <c r="N169" s="78">
        <v>5597.330078125</v>
      </c>
      <c r="O169" s="79"/>
      <c r="P169" s="80"/>
      <c r="Q169" s="80"/>
      <c r="R169" s="85"/>
      <c r="S169" s="49">
        <v>1</v>
      </c>
      <c r="T169" s="49">
        <v>1</v>
      </c>
      <c r="U169" s="50">
        <v>1802.27381</v>
      </c>
      <c r="V169" s="50">
        <v>0.000643</v>
      </c>
      <c r="W169" s="50">
        <v>1E-06</v>
      </c>
      <c r="X169" s="50">
        <v>0.822153</v>
      </c>
      <c r="Y169" s="50">
        <v>0</v>
      </c>
      <c r="Z169" s="50">
        <v>0</v>
      </c>
      <c r="AA169" s="75">
        <v>169</v>
      </c>
      <c r="AB169" s="75"/>
      <c r="AC169" s="76"/>
      <c r="AD169" s="82" t="s">
        <v>786</v>
      </c>
      <c r="AE169" s="99" t="str">
        <f>HYPERLINK("http://en.wikipedia.org/wiki/User:Kyaw.tony")</f>
        <v>http://en.wikipedia.org/wiki/User:Kyaw.tony</v>
      </c>
      <c r="AF169" s="82" t="s">
        <v>806</v>
      </c>
      <c r="AG169" s="82"/>
      <c r="AH169" s="82"/>
      <c r="AI169" s="82">
        <v>0.1333333</v>
      </c>
      <c r="AJ169" s="82">
        <v>12</v>
      </c>
      <c r="AK169" s="82"/>
      <c r="AL169" s="82" t="str">
        <f>REPLACE(INDEX(GroupVertices[Group],MATCH(Vertices[[#This Row],[Vertex]],GroupVertices[Vertex],0)),1,1,"")</f>
        <v>3</v>
      </c>
      <c r="AM169" s="49">
        <v>0</v>
      </c>
      <c r="AN169" s="50">
        <v>0</v>
      </c>
      <c r="AO169" s="49">
        <v>0</v>
      </c>
      <c r="AP169" s="50">
        <v>0</v>
      </c>
      <c r="AQ169" s="49">
        <v>0</v>
      </c>
      <c r="AR169" s="50">
        <v>0</v>
      </c>
      <c r="AS169" s="49">
        <v>12</v>
      </c>
      <c r="AT169" s="50">
        <v>100</v>
      </c>
      <c r="AU169" s="49">
        <v>12</v>
      </c>
      <c r="AV169" s="111" t="s">
        <v>1517</v>
      </c>
      <c r="AW169" s="111" t="s">
        <v>1517</v>
      </c>
      <c r="AX169" s="111" t="s">
        <v>1651</v>
      </c>
      <c r="AY169" s="111" t="s">
        <v>1651</v>
      </c>
      <c r="AZ169" s="2"/>
      <c r="BA169" s="3"/>
      <c r="BB169" s="3"/>
      <c r="BC169" s="3"/>
      <c r="BD169" s="3"/>
    </row>
    <row r="170" spans="1:56" ht="15">
      <c r="A170" s="68" t="s">
        <v>480</v>
      </c>
      <c r="B170" s="69"/>
      <c r="C170" s="69"/>
      <c r="D170" s="70">
        <v>119.2169320455205</v>
      </c>
      <c r="E170" s="72"/>
      <c r="F170" s="69"/>
      <c r="G170" s="69"/>
      <c r="H170" s="73" t="s">
        <v>480</v>
      </c>
      <c r="I170" s="74"/>
      <c r="J170" s="74"/>
      <c r="K170" s="73" t="s">
        <v>480</v>
      </c>
      <c r="L170" s="77">
        <v>393.82702865024686</v>
      </c>
      <c r="M170" s="78">
        <v>5342.9423828125</v>
      </c>
      <c r="N170" s="78">
        <v>4772.9384765625</v>
      </c>
      <c r="O170" s="79"/>
      <c r="P170" s="80"/>
      <c r="Q170" s="80"/>
      <c r="R170" s="85"/>
      <c r="S170" s="49">
        <v>2</v>
      </c>
      <c r="T170" s="49">
        <v>2</v>
      </c>
      <c r="U170" s="50">
        <v>1461.27381</v>
      </c>
      <c r="V170" s="50">
        <v>0.000576</v>
      </c>
      <c r="W170" s="50">
        <v>0</v>
      </c>
      <c r="X170" s="50">
        <v>1.354082</v>
      </c>
      <c r="Y170" s="50">
        <v>0</v>
      </c>
      <c r="Z170" s="50">
        <v>0.3333333333333333</v>
      </c>
      <c r="AA170" s="75">
        <v>170</v>
      </c>
      <c r="AB170" s="75"/>
      <c r="AC170" s="76"/>
      <c r="AD170" s="82" t="s">
        <v>786</v>
      </c>
      <c r="AE170" s="82" t="s">
        <v>802</v>
      </c>
      <c r="AF170" s="82" t="s">
        <v>806</v>
      </c>
      <c r="AG170" s="82"/>
      <c r="AH170" s="82"/>
      <c r="AI170" s="82">
        <v>0.738125</v>
      </c>
      <c r="AJ170" s="82">
        <v>500</v>
      </c>
      <c r="AK170" s="82"/>
      <c r="AL170" s="82" t="str">
        <f>REPLACE(INDEX(GroupVertices[Group],MATCH(Vertices[[#This Row],[Vertex]],GroupVertices[Vertex],0)),1,1,"")</f>
        <v>3</v>
      </c>
      <c r="AM170" s="49">
        <v>0</v>
      </c>
      <c r="AN170" s="50">
        <v>0</v>
      </c>
      <c r="AO170" s="49">
        <v>0</v>
      </c>
      <c r="AP170" s="50">
        <v>0</v>
      </c>
      <c r="AQ170" s="49">
        <v>0</v>
      </c>
      <c r="AR170" s="50">
        <v>0</v>
      </c>
      <c r="AS170" s="49">
        <v>11</v>
      </c>
      <c r="AT170" s="50">
        <v>100</v>
      </c>
      <c r="AU170" s="49">
        <v>11</v>
      </c>
      <c r="AV170" s="111" t="s">
        <v>1518</v>
      </c>
      <c r="AW170" s="111" t="s">
        <v>1518</v>
      </c>
      <c r="AX170" s="111" t="s">
        <v>1652</v>
      </c>
      <c r="AY170" s="111" t="s">
        <v>1652</v>
      </c>
      <c r="AZ170" s="2"/>
      <c r="BA170" s="3"/>
      <c r="BB170" s="3"/>
      <c r="BC170" s="3"/>
      <c r="BD170" s="3"/>
    </row>
    <row r="171" spans="1:56" ht="15">
      <c r="A171" s="68" t="s">
        <v>481</v>
      </c>
      <c r="B171" s="69"/>
      <c r="C171" s="69"/>
      <c r="D171" s="70">
        <v>50</v>
      </c>
      <c r="E171" s="72"/>
      <c r="F171" s="69"/>
      <c r="G171" s="69"/>
      <c r="H171" s="73" t="s">
        <v>481</v>
      </c>
      <c r="I171" s="74"/>
      <c r="J171" s="74"/>
      <c r="K171" s="73" t="s">
        <v>481</v>
      </c>
      <c r="L171" s="77">
        <v>1</v>
      </c>
      <c r="M171" s="78">
        <v>5129.6416015625</v>
      </c>
      <c r="N171" s="78">
        <v>6151.5830078125</v>
      </c>
      <c r="O171" s="79"/>
      <c r="P171" s="80"/>
      <c r="Q171" s="80"/>
      <c r="R171" s="85"/>
      <c r="S171" s="49">
        <v>1</v>
      </c>
      <c r="T171" s="49">
        <v>1</v>
      </c>
      <c r="U171" s="50">
        <v>0</v>
      </c>
      <c r="V171" s="50">
        <v>0.000516</v>
      </c>
      <c r="W171" s="50">
        <v>0</v>
      </c>
      <c r="X171" s="50">
        <v>0.533656</v>
      </c>
      <c r="Y171" s="50">
        <v>0</v>
      </c>
      <c r="Z171" s="50">
        <v>1</v>
      </c>
      <c r="AA171" s="75">
        <v>171</v>
      </c>
      <c r="AB171" s="75"/>
      <c r="AC171" s="76"/>
      <c r="AD171" s="82" t="s">
        <v>786</v>
      </c>
      <c r="AE171" s="99" t="str">
        <f>HYPERLINK("http://en.wikipedia.org/wiki/User:Jarble")</f>
        <v>http://en.wikipedia.org/wiki/User:Jarble</v>
      </c>
      <c r="AF171" s="82" t="s">
        <v>806</v>
      </c>
      <c r="AG171" s="82"/>
      <c r="AH171" s="82"/>
      <c r="AI171" s="82">
        <v>0.0887965</v>
      </c>
      <c r="AJ171" s="82">
        <v>500</v>
      </c>
      <c r="AK171" s="82"/>
      <c r="AL171" s="82" t="str">
        <f>REPLACE(INDEX(GroupVertices[Group],MATCH(Vertices[[#This Row],[Vertex]],GroupVertices[Vertex],0)),1,1,"")</f>
        <v>3</v>
      </c>
      <c r="AM171" s="49">
        <v>0</v>
      </c>
      <c r="AN171" s="50">
        <v>0</v>
      </c>
      <c r="AO171" s="49">
        <v>0</v>
      </c>
      <c r="AP171" s="50">
        <v>0</v>
      </c>
      <c r="AQ171" s="49">
        <v>0</v>
      </c>
      <c r="AR171" s="50">
        <v>0</v>
      </c>
      <c r="AS171" s="49">
        <v>7</v>
      </c>
      <c r="AT171" s="50">
        <v>100</v>
      </c>
      <c r="AU171" s="49">
        <v>7</v>
      </c>
      <c r="AV171" s="111" t="s">
        <v>1518</v>
      </c>
      <c r="AW171" s="111" t="s">
        <v>1518</v>
      </c>
      <c r="AX171" s="111" t="s">
        <v>1652</v>
      </c>
      <c r="AY171" s="111" t="s">
        <v>1652</v>
      </c>
      <c r="AZ171" s="2"/>
      <c r="BA171" s="3"/>
      <c r="BB171" s="3"/>
      <c r="BC171" s="3"/>
      <c r="BD171" s="3"/>
    </row>
    <row r="172" spans="1:56" ht="15">
      <c r="A172" s="68" t="s">
        <v>482</v>
      </c>
      <c r="B172" s="69"/>
      <c r="C172" s="69"/>
      <c r="D172" s="70">
        <v>83.95970000172323</v>
      </c>
      <c r="E172" s="72"/>
      <c r="F172" s="69"/>
      <c r="G172" s="69"/>
      <c r="H172" s="73" t="s">
        <v>482</v>
      </c>
      <c r="I172" s="74"/>
      <c r="J172" s="74"/>
      <c r="K172" s="73" t="s">
        <v>482</v>
      </c>
      <c r="L172" s="77">
        <v>193.73157089305093</v>
      </c>
      <c r="M172" s="78">
        <v>4421.08203125</v>
      </c>
      <c r="N172" s="78">
        <v>6487.791015625</v>
      </c>
      <c r="O172" s="79"/>
      <c r="P172" s="80"/>
      <c r="Q172" s="80"/>
      <c r="R172" s="85"/>
      <c r="S172" s="49">
        <v>1</v>
      </c>
      <c r="T172" s="49">
        <v>1</v>
      </c>
      <c r="U172" s="50">
        <v>716.940476</v>
      </c>
      <c r="V172" s="50">
        <v>0.000522</v>
      </c>
      <c r="W172" s="50">
        <v>0</v>
      </c>
      <c r="X172" s="50">
        <v>0.943668</v>
      </c>
      <c r="Y172" s="50">
        <v>0</v>
      </c>
      <c r="Z172" s="50">
        <v>0</v>
      </c>
      <c r="AA172" s="75">
        <v>172</v>
      </c>
      <c r="AB172" s="75"/>
      <c r="AC172" s="76"/>
      <c r="AD172" s="82" t="s">
        <v>786</v>
      </c>
      <c r="AE172" s="99" t="str">
        <f>HYPERLINK("http://en.wikipedia.org/wiki/User:Tomeijam")</f>
        <v>http://en.wikipedia.org/wiki/User:Tomeijam</v>
      </c>
      <c r="AF172" s="82" t="s">
        <v>806</v>
      </c>
      <c r="AG172" s="82"/>
      <c r="AH172" s="82"/>
      <c r="AI172" s="82">
        <v>0.620875</v>
      </c>
      <c r="AJ172" s="82">
        <v>500</v>
      </c>
      <c r="AK172" s="82"/>
      <c r="AL172" s="82" t="str">
        <f>REPLACE(INDEX(GroupVertices[Group],MATCH(Vertices[[#This Row],[Vertex]],GroupVertices[Vertex],0)),1,1,"")</f>
        <v>3</v>
      </c>
      <c r="AM172" s="49">
        <v>0</v>
      </c>
      <c r="AN172" s="50">
        <v>0</v>
      </c>
      <c r="AO172" s="49">
        <v>0</v>
      </c>
      <c r="AP172" s="50">
        <v>0</v>
      </c>
      <c r="AQ172" s="49">
        <v>0</v>
      </c>
      <c r="AR172" s="50">
        <v>0</v>
      </c>
      <c r="AS172" s="49">
        <v>11</v>
      </c>
      <c r="AT172" s="50">
        <v>100</v>
      </c>
      <c r="AU172" s="49">
        <v>11</v>
      </c>
      <c r="AV172" s="111" t="s">
        <v>1519</v>
      </c>
      <c r="AW172" s="111" t="s">
        <v>1519</v>
      </c>
      <c r="AX172" s="111" t="s">
        <v>1653</v>
      </c>
      <c r="AY172" s="111" t="s">
        <v>1653</v>
      </c>
      <c r="AZ172" s="2"/>
      <c r="BA172" s="3"/>
      <c r="BB172" s="3"/>
      <c r="BC172" s="3"/>
      <c r="BD172" s="3"/>
    </row>
    <row r="173" spans="1:56" ht="15">
      <c r="A173" s="68" t="s">
        <v>483</v>
      </c>
      <c r="B173" s="69"/>
      <c r="C173" s="69"/>
      <c r="D173" s="70">
        <v>67.08106991403636</v>
      </c>
      <c r="E173" s="72"/>
      <c r="F173" s="69"/>
      <c r="G173" s="69"/>
      <c r="H173" s="73" t="s">
        <v>483</v>
      </c>
      <c r="I173" s="74"/>
      <c r="J173" s="74"/>
      <c r="K173" s="73" t="s">
        <v>483</v>
      </c>
      <c r="L173" s="77">
        <v>97.94023907452681</v>
      </c>
      <c r="M173" s="78">
        <v>4425.10400390625</v>
      </c>
      <c r="N173" s="78">
        <v>3644.420166015625</v>
      </c>
      <c r="O173" s="79"/>
      <c r="P173" s="80"/>
      <c r="Q173" s="80"/>
      <c r="R173" s="85"/>
      <c r="S173" s="49">
        <v>1</v>
      </c>
      <c r="T173" s="49">
        <v>1</v>
      </c>
      <c r="U173" s="50">
        <v>360.607143</v>
      </c>
      <c r="V173" s="50">
        <v>0.000477</v>
      </c>
      <c r="W173" s="50">
        <v>0</v>
      </c>
      <c r="X173" s="50">
        <v>0.964734</v>
      </c>
      <c r="Y173" s="50">
        <v>0</v>
      </c>
      <c r="Z173" s="50">
        <v>0</v>
      </c>
      <c r="AA173" s="75">
        <v>173</v>
      </c>
      <c r="AB173" s="75"/>
      <c r="AC173" s="76"/>
      <c r="AD173" s="82" t="s">
        <v>786</v>
      </c>
      <c r="AE173" s="99" t="str">
        <f>HYPERLINK("http://en.wikipedia.org/wiki/User:Shenshi0603")</f>
        <v>http://en.wikipedia.org/wiki/User:Shenshi0603</v>
      </c>
      <c r="AF173" s="82" t="s">
        <v>806</v>
      </c>
      <c r="AG173" s="82"/>
      <c r="AH173" s="82"/>
      <c r="AI173" s="82">
        <v>0.4810457</v>
      </c>
      <c r="AJ173" s="82">
        <v>45</v>
      </c>
      <c r="AK173" s="82"/>
      <c r="AL173" s="82" t="str">
        <f>REPLACE(INDEX(GroupVertices[Group],MATCH(Vertices[[#This Row],[Vertex]],GroupVertices[Vertex],0)),1,1,"")</f>
        <v>3</v>
      </c>
      <c r="AM173" s="49">
        <v>0</v>
      </c>
      <c r="AN173" s="50">
        <v>0</v>
      </c>
      <c r="AO173" s="49">
        <v>0</v>
      </c>
      <c r="AP173" s="50">
        <v>0</v>
      </c>
      <c r="AQ173" s="49">
        <v>0</v>
      </c>
      <c r="AR173" s="50">
        <v>0</v>
      </c>
      <c r="AS173" s="49">
        <v>17</v>
      </c>
      <c r="AT173" s="50">
        <v>100</v>
      </c>
      <c r="AU173" s="49">
        <v>17</v>
      </c>
      <c r="AV173" s="111" t="s">
        <v>1520</v>
      </c>
      <c r="AW173" s="111" t="s">
        <v>1520</v>
      </c>
      <c r="AX173" s="111" t="s">
        <v>1654</v>
      </c>
      <c r="AY173" s="111" t="s">
        <v>1654</v>
      </c>
      <c r="AZ173" s="2"/>
      <c r="BA173" s="3"/>
      <c r="BB173" s="3"/>
      <c r="BC173" s="3"/>
      <c r="BD173" s="3"/>
    </row>
    <row r="174" spans="1:56" ht="15">
      <c r="A174" s="68" t="s">
        <v>484</v>
      </c>
      <c r="B174" s="69"/>
      <c r="C174" s="69"/>
      <c r="D174" s="70">
        <v>58.51036636356615</v>
      </c>
      <c r="E174" s="72"/>
      <c r="F174" s="69"/>
      <c r="G174" s="69"/>
      <c r="H174" s="73" t="s">
        <v>484</v>
      </c>
      <c r="I174" s="74"/>
      <c r="J174" s="74"/>
      <c r="K174" s="73" t="s">
        <v>484</v>
      </c>
      <c r="L174" s="77">
        <v>49.29890364291368</v>
      </c>
      <c r="M174" s="78">
        <v>4972.15966796875</v>
      </c>
      <c r="N174" s="78">
        <v>3448.869873046875</v>
      </c>
      <c r="O174" s="79"/>
      <c r="P174" s="80"/>
      <c r="Q174" s="80"/>
      <c r="R174" s="85"/>
      <c r="S174" s="49">
        <v>1</v>
      </c>
      <c r="T174" s="49">
        <v>1</v>
      </c>
      <c r="U174" s="50">
        <v>179.666667</v>
      </c>
      <c r="V174" s="50">
        <v>0.000441</v>
      </c>
      <c r="W174" s="50">
        <v>0</v>
      </c>
      <c r="X174" s="50">
        <v>0.973354</v>
      </c>
      <c r="Y174" s="50">
        <v>0</v>
      </c>
      <c r="Z174" s="50">
        <v>0</v>
      </c>
      <c r="AA174" s="75">
        <v>174</v>
      </c>
      <c r="AB174" s="75"/>
      <c r="AC174" s="76"/>
      <c r="AD174" s="82" t="s">
        <v>786</v>
      </c>
      <c r="AE174" s="99" t="str">
        <f>HYPERLINK("http://en.wikipedia.org/wiki/User:Ishumemon")</f>
        <v>http://en.wikipedia.org/wiki/User:Ishumemon</v>
      </c>
      <c r="AF174" s="82" t="s">
        <v>806</v>
      </c>
      <c r="AG174" s="82"/>
      <c r="AH174" s="82"/>
      <c r="AI174" s="82">
        <v>0.1071428</v>
      </c>
      <c r="AJ174" s="82">
        <v>8</v>
      </c>
      <c r="AK174" s="82"/>
      <c r="AL174" s="82" t="str">
        <f>REPLACE(INDEX(GroupVertices[Group],MATCH(Vertices[[#This Row],[Vertex]],GroupVertices[Vertex],0)),1,1,"")</f>
        <v>3</v>
      </c>
      <c r="AM174" s="49">
        <v>0</v>
      </c>
      <c r="AN174" s="50">
        <v>0</v>
      </c>
      <c r="AO174" s="49">
        <v>0</v>
      </c>
      <c r="AP174" s="50">
        <v>0</v>
      </c>
      <c r="AQ174" s="49">
        <v>0</v>
      </c>
      <c r="AR174" s="50">
        <v>0</v>
      </c>
      <c r="AS174" s="49">
        <v>5</v>
      </c>
      <c r="AT174" s="50">
        <v>100</v>
      </c>
      <c r="AU174" s="49">
        <v>5</v>
      </c>
      <c r="AV174" s="111" t="s">
        <v>1521</v>
      </c>
      <c r="AW174" s="111" t="s">
        <v>1521</v>
      </c>
      <c r="AX174" s="111" t="s">
        <v>1655</v>
      </c>
      <c r="AY174" s="111" t="s">
        <v>1655</v>
      </c>
      <c r="AZ174" s="2"/>
      <c r="BA174" s="3"/>
      <c r="BB174" s="3"/>
      <c r="BC174" s="3"/>
      <c r="BD174" s="3"/>
    </row>
    <row r="175" spans="1:56" ht="15">
      <c r="A175" s="68" t="s">
        <v>485</v>
      </c>
      <c r="B175" s="69"/>
      <c r="C175" s="69"/>
      <c r="D175" s="70">
        <v>65.90252060914682</v>
      </c>
      <c r="E175" s="72"/>
      <c r="F175" s="69"/>
      <c r="G175" s="69"/>
      <c r="H175" s="73" t="s">
        <v>485</v>
      </c>
      <c r="I175" s="74"/>
      <c r="J175" s="74"/>
      <c r="K175" s="73" t="s">
        <v>485</v>
      </c>
      <c r="L175" s="77">
        <v>91.25161523819291</v>
      </c>
      <c r="M175" s="78">
        <v>5242.37158203125</v>
      </c>
      <c r="N175" s="78">
        <v>5140.93701171875</v>
      </c>
      <c r="O175" s="79"/>
      <c r="P175" s="80"/>
      <c r="Q175" s="80"/>
      <c r="R175" s="85"/>
      <c r="S175" s="49">
        <v>1</v>
      </c>
      <c r="T175" s="49">
        <v>1</v>
      </c>
      <c r="U175" s="50">
        <v>335.72619</v>
      </c>
      <c r="V175" s="50">
        <v>0.000474</v>
      </c>
      <c r="W175" s="50">
        <v>0</v>
      </c>
      <c r="X175" s="50">
        <v>0.97257</v>
      </c>
      <c r="Y175" s="50">
        <v>0</v>
      </c>
      <c r="Z175" s="50">
        <v>0</v>
      </c>
      <c r="AA175" s="75">
        <v>175</v>
      </c>
      <c r="AB175" s="75"/>
      <c r="AC175" s="76"/>
      <c r="AD175" s="82" t="s">
        <v>786</v>
      </c>
      <c r="AE175" s="99" t="str">
        <f>HYPERLINK("http://en.wikipedia.org/wiki/User:2601:188:180:1481:65F5:930C:B0B2:CD63")</f>
        <v>http://en.wikipedia.org/wiki/User:2601:188:180:1481:65F5:930C:B0B2:CD63</v>
      </c>
      <c r="AF175" s="82" t="s">
        <v>806</v>
      </c>
      <c r="AG175" s="82"/>
      <c r="AH175" s="82"/>
      <c r="AI175" s="82">
        <v>0.381628</v>
      </c>
      <c r="AJ175" s="82">
        <v>500</v>
      </c>
      <c r="AK175" s="82"/>
      <c r="AL175" s="82" t="str">
        <f>REPLACE(INDEX(GroupVertices[Group],MATCH(Vertices[[#This Row],[Vertex]],GroupVertices[Vertex],0)),1,1,"")</f>
        <v>3</v>
      </c>
      <c r="AM175" s="49">
        <v>0</v>
      </c>
      <c r="AN175" s="50">
        <v>0</v>
      </c>
      <c r="AO175" s="49">
        <v>1</v>
      </c>
      <c r="AP175" s="50">
        <v>8.333333333333334</v>
      </c>
      <c r="AQ175" s="49">
        <v>0</v>
      </c>
      <c r="AR175" s="50">
        <v>0</v>
      </c>
      <c r="AS175" s="49">
        <v>11</v>
      </c>
      <c r="AT175" s="50">
        <v>91.66666666666667</v>
      </c>
      <c r="AU175" s="49">
        <v>12</v>
      </c>
      <c r="AV175" s="111" t="s">
        <v>1522</v>
      </c>
      <c r="AW175" s="111" t="s">
        <v>1522</v>
      </c>
      <c r="AX175" s="111" t="s">
        <v>1656</v>
      </c>
      <c r="AY175" s="111" t="s">
        <v>1656</v>
      </c>
      <c r="AZ175" s="2"/>
      <c r="BA175" s="3"/>
      <c r="BB175" s="3"/>
      <c r="BC175" s="3"/>
      <c r="BD175" s="3"/>
    </row>
    <row r="176" spans="1:56" ht="15">
      <c r="A176" s="68" t="s">
        <v>486</v>
      </c>
      <c r="B176" s="69"/>
      <c r="C176" s="69"/>
      <c r="D176" s="70">
        <v>81.06013043079042</v>
      </c>
      <c r="E176" s="72"/>
      <c r="F176" s="69"/>
      <c r="G176" s="69"/>
      <c r="H176" s="73" t="s">
        <v>486</v>
      </c>
      <c r="I176" s="74"/>
      <c r="J176" s="74"/>
      <c r="K176" s="73" t="s">
        <v>486</v>
      </c>
      <c r="L176" s="77">
        <v>177.27563640920056</v>
      </c>
      <c r="M176" s="78">
        <v>4611.8916015625</v>
      </c>
      <c r="N176" s="78">
        <v>6299.46533203125</v>
      </c>
      <c r="O176" s="79"/>
      <c r="P176" s="80"/>
      <c r="Q176" s="80"/>
      <c r="R176" s="85"/>
      <c r="S176" s="49">
        <v>1</v>
      </c>
      <c r="T176" s="49">
        <v>1</v>
      </c>
      <c r="U176" s="50">
        <v>655.72619</v>
      </c>
      <c r="V176" s="50">
        <v>0.000513</v>
      </c>
      <c r="W176" s="50">
        <v>0</v>
      </c>
      <c r="X176" s="50">
        <v>0.962106</v>
      </c>
      <c r="Y176" s="50">
        <v>0</v>
      </c>
      <c r="Z176" s="50">
        <v>0</v>
      </c>
      <c r="AA176" s="75">
        <v>176</v>
      </c>
      <c r="AB176" s="75"/>
      <c r="AC176" s="76"/>
      <c r="AD176" s="82" t="s">
        <v>786</v>
      </c>
      <c r="AE176" s="99" t="str">
        <f>HYPERLINK("http://en.wikipedia.org/wiki/User:Alexisgoldye")</f>
        <v>http://en.wikipedia.org/wiki/User:Alexisgoldye</v>
      </c>
      <c r="AF176" s="82" t="s">
        <v>806</v>
      </c>
      <c r="AG176" s="82"/>
      <c r="AH176" s="82"/>
      <c r="AI176" s="82">
        <v>0.1666667</v>
      </c>
      <c r="AJ176" s="82">
        <v>9</v>
      </c>
      <c r="AK176" s="82"/>
      <c r="AL176" s="82" t="str">
        <f>REPLACE(INDEX(GroupVertices[Group],MATCH(Vertices[[#This Row],[Vertex]],GroupVertices[Vertex],0)),1,1,"")</f>
        <v>3</v>
      </c>
      <c r="AM176" s="49">
        <v>0</v>
      </c>
      <c r="AN176" s="50">
        <v>0</v>
      </c>
      <c r="AO176" s="49">
        <v>0</v>
      </c>
      <c r="AP176" s="50">
        <v>0</v>
      </c>
      <c r="AQ176" s="49">
        <v>0</v>
      </c>
      <c r="AR176" s="50">
        <v>0</v>
      </c>
      <c r="AS176" s="49">
        <v>13</v>
      </c>
      <c r="AT176" s="50">
        <v>100</v>
      </c>
      <c r="AU176" s="49">
        <v>13</v>
      </c>
      <c r="AV176" s="111" t="s">
        <v>1523</v>
      </c>
      <c r="AW176" s="111" t="s">
        <v>1523</v>
      </c>
      <c r="AX176" s="111" t="s">
        <v>1657</v>
      </c>
      <c r="AY176" s="111" t="s">
        <v>1657</v>
      </c>
      <c r="AZ176" s="2"/>
      <c r="BA176" s="3"/>
      <c r="BB176" s="3"/>
      <c r="BC176" s="3"/>
      <c r="BD176" s="3"/>
    </row>
    <row r="177" spans="1:56" ht="15">
      <c r="A177" s="68" t="s">
        <v>487</v>
      </c>
      <c r="B177" s="69"/>
      <c r="C177" s="69"/>
      <c r="D177" s="70">
        <v>96.35984284451192</v>
      </c>
      <c r="E177" s="72"/>
      <c r="F177" s="69"/>
      <c r="G177" s="69"/>
      <c r="H177" s="73" t="s">
        <v>487</v>
      </c>
      <c r="I177" s="74"/>
      <c r="J177" s="74"/>
      <c r="K177" s="73" t="s">
        <v>487</v>
      </c>
      <c r="L177" s="77">
        <v>264.10613277868634</v>
      </c>
      <c r="M177" s="78">
        <v>3374.895263671875</v>
      </c>
      <c r="N177" s="78">
        <v>5854.5830078125</v>
      </c>
      <c r="O177" s="79"/>
      <c r="P177" s="80"/>
      <c r="Q177" s="80"/>
      <c r="R177" s="85"/>
      <c r="S177" s="49">
        <v>1</v>
      </c>
      <c r="T177" s="49">
        <v>1</v>
      </c>
      <c r="U177" s="50">
        <v>978.72619</v>
      </c>
      <c r="V177" s="50">
        <v>0.000559</v>
      </c>
      <c r="W177" s="50">
        <v>0</v>
      </c>
      <c r="X177" s="50">
        <v>0.938268</v>
      </c>
      <c r="Y177" s="50">
        <v>0</v>
      </c>
      <c r="Z177" s="50">
        <v>0</v>
      </c>
      <c r="AA177" s="75">
        <v>177</v>
      </c>
      <c r="AB177" s="75"/>
      <c r="AC177" s="76"/>
      <c r="AD177" s="82" t="s">
        <v>786</v>
      </c>
      <c r="AE177" s="99" t="str">
        <f>HYPERLINK("http://en.wikipedia.org/wiki/User:KateKeWu")</f>
        <v>http://en.wikipedia.org/wiki/User:KateKeWu</v>
      </c>
      <c r="AF177" s="82" t="s">
        <v>806</v>
      </c>
      <c r="AG177" s="82"/>
      <c r="AH177" s="82"/>
      <c r="AI177" s="82">
        <v>0.4962963</v>
      </c>
      <c r="AJ177" s="82">
        <v>54</v>
      </c>
      <c r="AK177" s="82"/>
      <c r="AL177" s="82" t="str">
        <f>REPLACE(INDEX(GroupVertices[Group],MATCH(Vertices[[#This Row],[Vertex]],GroupVertices[Vertex],0)),1,1,"")</f>
        <v>3</v>
      </c>
      <c r="AM177" s="49">
        <v>0</v>
      </c>
      <c r="AN177" s="50">
        <v>0</v>
      </c>
      <c r="AO177" s="49">
        <v>0</v>
      </c>
      <c r="AP177" s="50">
        <v>0</v>
      </c>
      <c r="AQ177" s="49">
        <v>0</v>
      </c>
      <c r="AR177" s="50">
        <v>0</v>
      </c>
      <c r="AS177" s="49">
        <v>17</v>
      </c>
      <c r="AT177" s="50">
        <v>100</v>
      </c>
      <c r="AU177" s="49">
        <v>17</v>
      </c>
      <c r="AV177" s="111" t="s">
        <v>1524</v>
      </c>
      <c r="AW177" s="111" t="s">
        <v>1524</v>
      </c>
      <c r="AX177" s="111" t="s">
        <v>1658</v>
      </c>
      <c r="AY177" s="111" t="s">
        <v>1658</v>
      </c>
      <c r="AZ177" s="2"/>
      <c r="BA177" s="3"/>
      <c r="BB177" s="3"/>
      <c r="BC177" s="3"/>
      <c r="BD177" s="3"/>
    </row>
    <row r="178" spans="1:56" ht="15">
      <c r="A178" s="68" t="s">
        <v>488</v>
      </c>
      <c r="B178" s="69"/>
      <c r="C178" s="69"/>
      <c r="D178" s="70">
        <v>112.37006821862298</v>
      </c>
      <c r="E178" s="72"/>
      <c r="F178" s="69"/>
      <c r="G178" s="69"/>
      <c r="H178" s="73" t="s">
        <v>488</v>
      </c>
      <c r="I178" s="74"/>
      <c r="J178" s="74"/>
      <c r="K178" s="73" t="s">
        <v>488</v>
      </c>
      <c r="L178" s="77">
        <v>354.96900514056324</v>
      </c>
      <c r="M178" s="78">
        <v>5424.0849609375</v>
      </c>
      <c r="N178" s="78">
        <v>5803.5693359375</v>
      </c>
      <c r="O178" s="79"/>
      <c r="P178" s="80"/>
      <c r="Q178" s="80"/>
      <c r="R178" s="85"/>
      <c r="S178" s="49">
        <v>1</v>
      </c>
      <c r="T178" s="49">
        <v>1</v>
      </c>
      <c r="U178" s="50">
        <v>1316.72619</v>
      </c>
      <c r="V178" s="50">
        <v>0.000617</v>
      </c>
      <c r="W178" s="50">
        <v>1E-06</v>
      </c>
      <c r="X178" s="50">
        <v>0.892644</v>
      </c>
      <c r="Y178" s="50">
        <v>0</v>
      </c>
      <c r="Z178" s="50">
        <v>0</v>
      </c>
      <c r="AA178" s="75">
        <v>178</v>
      </c>
      <c r="AB178" s="75"/>
      <c r="AC178" s="76"/>
      <c r="AD178" s="82" t="s">
        <v>786</v>
      </c>
      <c r="AE178" s="99" t="str">
        <f>HYPERLINK("http://en.wikipedia.org/wiki/User:FULBERT")</f>
        <v>http://en.wikipedia.org/wiki/User:FULBERT</v>
      </c>
      <c r="AF178" s="82" t="s">
        <v>806</v>
      </c>
      <c r="AG178" s="82"/>
      <c r="AH178" s="82"/>
      <c r="AI178" s="82">
        <v>0.5663333</v>
      </c>
      <c r="AJ178" s="82">
        <v>500</v>
      </c>
      <c r="AK178" s="82"/>
      <c r="AL178" s="82" t="str">
        <f>REPLACE(INDEX(GroupVertices[Group],MATCH(Vertices[[#This Row],[Vertex]],GroupVertices[Vertex],0)),1,1,"")</f>
        <v>3</v>
      </c>
      <c r="AM178" s="49">
        <v>0</v>
      </c>
      <c r="AN178" s="50">
        <v>0</v>
      </c>
      <c r="AO178" s="49">
        <v>0</v>
      </c>
      <c r="AP178" s="50">
        <v>0</v>
      </c>
      <c r="AQ178" s="49">
        <v>0</v>
      </c>
      <c r="AR178" s="50">
        <v>0</v>
      </c>
      <c r="AS178" s="49">
        <v>17</v>
      </c>
      <c r="AT178" s="50">
        <v>100</v>
      </c>
      <c r="AU178" s="49">
        <v>17</v>
      </c>
      <c r="AV178" s="111" t="s">
        <v>1524</v>
      </c>
      <c r="AW178" s="111" t="s">
        <v>1524</v>
      </c>
      <c r="AX178" s="111" t="s">
        <v>1658</v>
      </c>
      <c r="AY178" s="111" t="s">
        <v>1658</v>
      </c>
      <c r="AZ178" s="2"/>
      <c r="BA178" s="3"/>
      <c r="BB178" s="3"/>
      <c r="BC178" s="3"/>
      <c r="BD178" s="3"/>
    </row>
    <row r="179" spans="1:56" ht="15">
      <c r="A179" s="68" t="s">
        <v>489</v>
      </c>
      <c r="B179" s="69"/>
      <c r="C179" s="69"/>
      <c r="D179" s="70">
        <v>129.28027667589413</v>
      </c>
      <c r="E179" s="72"/>
      <c r="F179" s="69"/>
      <c r="G179" s="69"/>
      <c r="H179" s="73" t="s">
        <v>489</v>
      </c>
      <c r="I179" s="74"/>
      <c r="J179" s="74"/>
      <c r="K179" s="73" t="s">
        <v>489</v>
      </c>
      <c r="L179" s="77">
        <v>450.93955375946865</v>
      </c>
      <c r="M179" s="78">
        <v>4990.78076171875</v>
      </c>
      <c r="N179" s="78">
        <v>4048.844970703125</v>
      </c>
      <c r="O179" s="79"/>
      <c r="P179" s="80"/>
      <c r="Q179" s="80"/>
      <c r="R179" s="85"/>
      <c r="S179" s="49">
        <v>2</v>
      </c>
      <c r="T179" s="49">
        <v>2</v>
      </c>
      <c r="U179" s="50">
        <v>1673.72619</v>
      </c>
      <c r="V179" s="50">
        <v>0.000694</v>
      </c>
      <c r="W179" s="50">
        <v>5E-06</v>
      </c>
      <c r="X179" s="50">
        <v>1.213694</v>
      </c>
      <c r="Y179" s="50">
        <v>0</v>
      </c>
      <c r="Z179" s="50">
        <v>0</v>
      </c>
      <c r="AA179" s="75">
        <v>179</v>
      </c>
      <c r="AB179" s="75"/>
      <c r="AC179" s="76"/>
      <c r="AD179" s="82" t="s">
        <v>786</v>
      </c>
      <c r="AE179" s="82" t="s">
        <v>803</v>
      </c>
      <c r="AF179" s="82" t="s">
        <v>806</v>
      </c>
      <c r="AG179" s="82"/>
      <c r="AH179" s="82"/>
      <c r="AI179" s="82">
        <v>0.4829932</v>
      </c>
      <c r="AJ179" s="82">
        <v>42</v>
      </c>
      <c r="AK179" s="82"/>
      <c r="AL179" s="82" t="str">
        <f>REPLACE(INDEX(GroupVertices[Group],MATCH(Vertices[[#This Row],[Vertex]],GroupVertices[Vertex],0)),1,1,"")</f>
        <v>3</v>
      </c>
      <c r="AM179" s="49">
        <v>0</v>
      </c>
      <c r="AN179" s="50">
        <v>0</v>
      </c>
      <c r="AO179" s="49">
        <v>0</v>
      </c>
      <c r="AP179" s="50">
        <v>0</v>
      </c>
      <c r="AQ179" s="49">
        <v>0</v>
      </c>
      <c r="AR179" s="50">
        <v>0</v>
      </c>
      <c r="AS179" s="49">
        <v>28</v>
      </c>
      <c r="AT179" s="50">
        <v>100</v>
      </c>
      <c r="AU179" s="49">
        <v>28</v>
      </c>
      <c r="AV179" s="111" t="s">
        <v>1525</v>
      </c>
      <c r="AW179" s="111" t="s">
        <v>1525</v>
      </c>
      <c r="AX179" s="111" t="s">
        <v>1659</v>
      </c>
      <c r="AY179" s="111" t="s">
        <v>1659</v>
      </c>
      <c r="AZ179" s="2"/>
      <c r="BA179" s="3"/>
      <c r="BB179" s="3"/>
      <c r="BC179" s="3"/>
      <c r="BD179" s="3"/>
    </row>
    <row r="180" spans="1:56" ht="15">
      <c r="A180" s="68" t="s">
        <v>490</v>
      </c>
      <c r="B180" s="69"/>
      <c r="C180" s="69"/>
      <c r="D180" s="70">
        <v>146.5220578480137</v>
      </c>
      <c r="E180" s="72"/>
      <c r="F180" s="69"/>
      <c r="G180" s="69"/>
      <c r="H180" s="73" t="s">
        <v>490</v>
      </c>
      <c r="I180" s="74"/>
      <c r="J180" s="74"/>
      <c r="K180" s="73" t="s">
        <v>490</v>
      </c>
      <c r="L180" s="77">
        <v>548.7918778414898</v>
      </c>
      <c r="M180" s="78">
        <v>3023.145751953125</v>
      </c>
      <c r="N180" s="78">
        <v>4307.61474609375</v>
      </c>
      <c r="O180" s="79"/>
      <c r="P180" s="80"/>
      <c r="Q180" s="80"/>
      <c r="R180" s="85"/>
      <c r="S180" s="49">
        <v>1</v>
      </c>
      <c r="T180" s="49">
        <v>1</v>
      </c>
      <c r="U180" s="50">
        <v>2037.72619</v>
      </c>
      <c r="V180" s="50">
        <v>0.000794</v>
      </c>
      <c r="W180" s="50">
        <v>3.5E-05</v>
      </c>
      <c r="X180" s="50">
        <v>0.801038</v>
      </c>
      <c r="Y180" s="50">
        <v>0</v>
      </c>
      <c r="Z180" s="50">
        <v>0</v>
      </c>
      <c r="AA180" s="75">
        <v>180</v>
      </c>
      <c r="AB180" s="75"/>
      <c r="AC180" s="76"/>
      <c r="AD180" s="82" t="s">
        <v>786</v>
      </c>
      <c r="AE180" s="82" t="s">
        <v>804</v>
      </c>
      <c r="AF180" s="82" t="s">
        <v>806</v>
      </c>
      <c r="AG180" s="82"/>
      <c r="AH180" s="82"/>
      <c r="AI180" s="82">
        <v>0.2923871</v>
      </c>
      <c r="AJ180" s="82">
        <v>500</v>
      </c>
      <c r="AK180" s="82"/>
      <c r="AL180" s="82" t="str">
        <f>REPLACE(INDEX(GroupVertices[Group],MATCH(Vertices[[#This Row],[Vertex]],GroupVertices[Vertex],0)),1,1,"")</f>
        <v>3</v>
      </c>
      <c r="AM180" s="49">
        <v>0</v>
      </c>
      <c r="AN180" s="50">
        <v>0</v>
      </c>
      <c r="AO180" s="49">
        <v>0</v>
      </c>
      <c r="AP180" s="50">
        <v>0</v>
      </c>
      <c r="AQ180" s="49">
        <v>0</v>
      </c>
      <c r="AR180" s="50">
        <v>0</v>
      </c>
      <c r="AS180" s="49">
        <v>32</v>
      </c>
      <c r="AT180" s="50">
        <v>100</v>
      </c>
      <c r="AU180" s="49">
        <v>32</v>
      </c>
      <c r="AV180" s="111" t="s">
        <v>1737</v>
      </c>
      <c r="AW180" s="111" t="s">
        <v>1737</v>
      </c>
      <c r="AX180" s="111" t="s">
        <v>1749</v>
      </c>
      <c r="AY180" s="111" t="s">
        <v>1749</v>
      </c>
      <c r="AZ180" s="2"/>
      <c r="BA180" s="3"/>
      <c r="BB180" s="3"/>
      <c r="BC180" s="3"/>
      <c r="BD180" s="3"/>
    </row>
    <row r="181" spans="1:56" ht="15">
      <c r="A181" s="68" t="s">
        <v>491</v>
      </c>
      <c r="B181" s="69"/>
      <c r="C181" s="69"/>
      <c r="D181" s="70">
        <v>200</v>
      </c>
      <c r="E181" s="72"/>
      <c r="F181" s="69"/>
      <c r="G181" s="69"/>
      <c r="H181" s="73" t="s">
        <v>491</v>
      </c>
      <c r="I181" s="74"/>
      <c r="J181" s="74"/>
      <c r="K181" s="73" t="s">
        <v>491</v>
      </c>
      <c r="L181" s="77">
        <v>852.295377535451</v>
      </c>
      <c r="M181" s="78">
        <v>2696.119873046875</v>
      </c>
      <c r="N181" s="78">
        <v>4991.93701171875</v>
      </c>
      <c r="O181" s="79"/>
      <c r="P181" s="80"/>
      <c r="Q181" s="80"/>
      <c r="R181" s="85"/>
      <c r="S181" s="49">
        <v>2</v>
      </c>
      <c r="T181" s="49">
        <v>2</v>
      </c>
      <c r="U181" s="50">
        <v>3166.72619</v>
      </c>
      <c r="V181" s="50">
        <v>0.000929</v>
      </c>
      <c r="W181" s="50">
        <v>0.000267</v>
      </c>
      <c r="X181" s="50">
        <v>1.44545</v>
      </c>
      <c r="Y181" s="50">
        <v>0.08333333333333333</v>
      </c>
      <c r="Z181" s="50">
        <v>0</v>
      </c>
      <c r="AA181" s="75">
        <v>181</v>
      </c>
      <c r="AB181" s="75"/>
      <c r="AC181" s="76"/>
      <c r="AD181" s="82" t="s">
        <v>786</v>
      </c>
      <c r="AE181" s="99" t="str">
        <f>HYPERLINK("http://en.wikipedia.org/wiki/User:Pcprice28")</f>
        <v>http://en.wikipedia.org/wiki/User:Pcprice28</v>
      </c>
      <c r="AF181" s="82" t="s">
        <v>806</v>
      </c>
      <c r="AG181" s="82"/>
      <c r="AH181" s="82"/>
      <c r="AI181" s="82">
        <v>0.4746666</v>
      </c>
      <c r="AJ181" s="82">
        <v>50</v>
      </c>
      <c r="AK181" s="82"/>
      <c r="AL181" s="82" t="str">
        <f>REPLACE(INDEX(GroupVertices[Group],MATCH(Vertices[[#This Row],[Vertex]],GroupVertices[Vertex],0)),1,1,"")</f>
        <v>3</v>
      </c>
      <c r="AM181" s="49">
        <v>0</v>
      </c>
      <c r="AN181" s="50">
        <v>0</v>
      </c>
      <c r="AO181" s="49">
        <v>0</v>
      </c>
      <c r="AP181" s="50">
        <v>0</v>
      </c>
      <c r="AQ181" s="49">
        <v>0</v>
      </c>
      <c r="AR181" s="50">
        <v>0</v>
      </c>
      <c r="AS181" s="49">
        <v>28</v>
      </c>
      <c r="AT181" s="50">
        <v>100</v>
      </c>
      <c r="AU181" s="49">
        <v>28</v>
      </c>
      <c r="AV181" s="111" t="s">
        <v>1526</v>
      </c>
      <c r="AW181" s="111" t="s">
        <v>1526</v>
      </c>
      <c r="AX181" s="111" t="s">
        <v>1660</v>
      </c>
      <c r="AY181" s="111" t="s">
        <v>1660</v>
      </c>
      <c r="AZ181" s="2"/>
      <c r="BA181" s="3"/>
      <c r="BB181" s="3"/>
      <c r="BC181" s="3"/>
      <c r="BD181" s="3"/>
    </row>
    <row r="182" spans="1:56" ht="15">
      <c r="A182" s="68" t="s">
        <v>492</v>
      </c>
      <c r="B182" s="69"/>
      <c r="C182" s="69"/>
      <c r="D182" s="70">
        <v>50</v>
      </c>
      <c r="E182" s="72"/>
      <c r="F182" s="69"/>
      <c r="G182" s="69"/>
      <c r="H182" s="73" t="s">
        <v>492</v>
      </c>
      <c r="I182" s="74"/>
      <c r="J182" s="74"/>
      <c r="K182" s="73" t="s">
        <v>492</v>
      </c>
      <c r="L182" s="77">
        <v>1</v>
      </c>
      <c r="M182" s="78">
        <v>4210.93310546875</v>
      </c>
      <c r="N182" s="78">
        <v>4436.3046875</v>
      </c>
      <c r="O182" s="79"/>
      <c r="P182" s="80"/>
      <c r="Q182" s="80"/>
      <c r="R182" s="85"/>
      <c r="S182" s="49">
        <v>1</v>
      </c>
      <c r="T182" s="49">
        <v>1</v>
      </c>
      <c r="U182" s="50">
        <v>0</v>
      </c>
      <c r="V182" s="50">
        <v>0.000782</v>
      </c>
      <c r="W182" s="50">
        <v>3.9E-05</v>
      </c>
      <c r="X182" s="50">
        <v>0.795057</v>
      </c>
      <c r="Y182" s="50">
        <v>0.5</v>
      </c>
      <c r="Z182" s="50">
        <v>0</v>
      </c>
      <c r="AA182" s="75">
        <v>182</v>
      </c>
      <c r="AB182" s="75"/>
      <c r="AC182" s="76"/>
      <c r="AD182" s="82" t="s">
        <v>786</v>
      </c>
      <c r="AE182" s="99" t="str">
        <f>HYPERLINK("http://en.wikipedia.org/wiki/User:SLS03")</f>
        <v>http://en.wikipedia.org/wiki/User:SLS03</v>
      </c>
      <c r="AF182" s="82" t="s">
        <v>806</v>
      </c>
      <c r="AG182" s="82"/>
      <c r="AH182" s="82"/>
      <c r="AI182" s="82">
        <v>0.1704545</v>
      </c>
      <c r="AJ182" s="82">
        <v>11</v>
      </c>
      <c r="AK182" s="82"/>
      <c r="AL182" s="82" t="str">
        <f>REPLACE(INDEX(GroupVertices[Group],MATCH(Vertices[[#This Row],[Vertex]],GroupVertices[Vertex],0)),1,1,"")</f>
        <v>3</v>
      </c>
      <c r="AM182" s="49">
        <v>0</v>
      </c>
      <c r="AN182" s="50">
        <v>0</v>
      </c>
      <c r="AO182" s="49">
        <v>0</v>
      </c>
      <c r="AP182" s="50">
        <v>0</v>
      </c>
      <c r="AQ182" s="49">
        <v>0</v>
      </c>
      <c r="AR182" s="50">
        <v>0</v>
      </c>
      <c r="AS182" s="49">
        <v>14</v>
      </c>
      <c r="AT182" s="50">
        <v>100</v>
      </c>
      <c r="AU182" s="49">
        <v>14</v>
      </c>
      <c r="AV182" s="111" t="s">
        <v>1526</v>
      </c>
      <c r="AW182" s="111" t="s">
        <v>1526</v>
      </c>
      <c r="AX182" s="111" t="s">
        <v>1660</v>
      </c>
      <c r="AY182" s="111" t="s">
        <v>1660</v>
      </c>
      <c r="AZ182" s="2"/>
      <c r="BA182" s="3"/>
      <c r="BB182" s="3"/>
      <c r="BC182" s="3"/>
      <c r="BD182" s="3"/>
    </row>
    <row r="183" spans="1:56" ht="15">
      <c r="A183" s="68" t="s">
        <v>493</v>
      </c>
      <c r="B183" s="69"/>
      <c r="C183" s="69"/>
      <c r="D183" s="70">
        <v>50</v>
      </c>
      <c r="E183" s="72"/>
      <c r="F183" s="69"/>
      <c r="G183" s="69"/>
      <c r="H183" s="73" t="s">
        <v>493</v>
      </c>
      <c r="I183" s="74"/>
      <c r="J183" s="74"/>
      <c r="K183" s="73" t="s">
        <v>493</v>
      </c>
      <c r="L183" s="77">
        <v>1</v>
      </c>
      <c r="M183" s="78">
        <v>3193.286865234375</v>
      </c>
      <c r="N183" s="78">
        <v>3428.033935546875</v>
      </c>
      <c r="O183" s="79"/>
      <c r="P183" s="80"/>
      <c r="Q183" s="80"/>
      <c r="R183" s="85"/>
      <c r="S183" s="49">
        <v>1</v>
      </c>
      <c r="T183" s="49">
        <v>1</v>
      </c>
      <c r="U183" s="50">
        <v>0</v>
      </c>
      <c r="V183" s="50">
        <v>0.000782</v>
      </c>
      <c r="W183" s="50">
        <v>3.9E-05</v>
      </c>
      <c r="X183" s="50">
        <v>0.795057</v>
      </c>
      <c r="Y183" s="50">
        <v>0.5</v>
      </c>
      <c r="Z183" s="50">
        <v>0</v>
      </c>
      <c r="AA183" s="75">
        <v>183</v>
      </c>
      <c r="AB183" s="75"/>
      <c r="AC183" s="76"/>
      <c r="AD183" s="82" t="s">
        <v>786</v>
      </c>
      <c r="AE183" s="99" t="str">
        <f>HYPERLINK("http://en.wikipedia.org/wiki/User:Amsberry37")</f>
        <v>http://en.wikipedia.org/wiki/User:Amsberry37</v>
      </c>
      <c r="AF183" s="82" t="s">
        <v>806</v>
      </c>
      <c r="AG183" s="82"/>
      <c r="AH183" s="82"/>
      <c r="AI183" s="82">
        <v>0.3755655</v>
      </c>
      <c r="AJ183" s="82">
        <v>34</v>
      </c>
      <c r="AK183" s="82"/>
      <c r="AL183" s="82" t="str">
        <f>REPLACE(INDEX(GroupVertices[Group],MATCH(Vertices[[#This Row],[Vertex]],GroupVertices[Vertex],0)),1,1,"")</f>
        <v>3</v>
      </c>
      <c r="AM183" s="49">
        <v>0</v>
      </c>
      <c r="AN183" s="50">
        <v>0</v>
      </c>
      <c r="AO183" s="49">
        <v>0</v>
      </c>
      <c r="AP183" s="50">
        <v>0</v>
      </c>
      <c r="AQ183" s="49">
        <v>0</v>
      </c>
      <c r="AR183" s="50">
        <v>0</v>
      </c>
      <c r="AS183" s="49">
        <v>14</v>
      </c>
      <c r="AT183" s="50">
        <v>100</v>
      </c>
      <c r="AU183" s="49">
        <v>14</v>
      </c>
      <c r="AV183" s="111" t="s">
        <v>1526</v>
      </c>
      <c r="AW183" s="111" t="s">
        <v>1526</v>
      </c>
      <c r="AX183" s="111" t="s">
        <v>1660</v>
      </c>
      <c r="AY183" s="111" t="s">
        <v>1660</v>
      </c>
      <c r="AZ183" s="2"/>
      <c r="BA183" s="3"/>
      <c r="BB183" s="3"/>
      <c r="BC183" s="3"/>
      <c r="BD183" s="3"/>
    </row>
    <row r="184" spans="1:56" ht="15">
      <c r="A184" s="68" t="s">
        <v>494</v>
      </c>
      <c r="B184" s="69"/>
      <c r="C184" s="69"/>
      <c r="D184" s="70">
        <v>200</v>
      </c>
      <c r="E184" s="72"/>
      <c r="F184" s="69"/>
      <c r="G184" s="69"/>
      <c r="H184" s="73" t="s">
        <v>494</v>
      </c>
      <c r="I184" s="74"/>
      <c r="J184" s="74"/>
      <c r="K184" s="73" t="s">
        <v>494</v>
      </c>
      <c r="L184" s="77">
        <v>984.9874301917305</v>
      </c>
      <c r="M184" s="78">
        <v>3492.585693359375</v>
      </c>
      <c r="N184" s="78">
        <v>3337.818359375</v>
      </c>
      <c r="O184" s="79"/>
      <c r="P184" s="80"/>
      <c r="Q184" s="80"/>
      <c r="R184" s="85"/>
      <c r="S184" s="49">
        <v>2</v>
      </c>
      <c r="T184" s="49">
        <v>2</v>
      </c>
      <c r="U184" s="50">
        <v>3660.32619</v>
      </c>
      <c r="V184" s="50">
        <v>0.001115</v>
      </c>
      <c r="W184" s="50">
        <v>0.001966</v>
      </c>
      <c r="X184" s="50">
        <v>0.98545</v>
      </c>
      <c r="Y184" s="50">
        <v>0</v>
      </c>
      <c r="Z184" s="50">
        <v>0.3333333333333333</v>
      </c>
      <c r="AA184" s="75">
        <v>184</v>
      </c>
      <c r="AB184" s="75"/>
      <c r="AC184" s="76"/>
      <c r="AD184" s="82" t="s">
        <v>786</v>
      </c>
      <c r="AE184" s="99" t="str">
        <f>HYPERLINK("http://en.wikipedia.org/wiki/User:Ahuet2019")</f>
        <v>http://en.wikipedia.org/wiki/User:Ahuet2019</v>
      </c>
      <c r="AF184" s="82" t="s">
        <v>806</v>
      </c>
      <c r="AG184" s="82"/>
      <c r="AH184" s="82"/>
      <c r="AI184" s="82">
        <v>0.5008818</v>
      </c>
      <c r="AJ184" s="82">
        <v>54</v>
      </c>
      <c r="AK184" s="82"/>
      <c r="AL184" s="82" t="str">
        <f>REPLACE(INDEX(GroupVertices[Group],MATCH(Vertices[[#This Row],[Vertex]],GroupVertices[Vertex],0)),1,1,"")</f>
        <v>3</v>
      </c>
      <c r="AM184" s="49">
        <v>0</v>
      </c>
      <c r="AN184" s="50">
        <v>0</v>
      </c>
      <c r="AO184" s="49">
        <v>0</v>
      </c>
      <c r="AP184" s="50">
        <v>0</v>
      </c>
      <c r="AQ184" s="49">
        <v>0</v>
      </c>
      <c r="AR184" s="50">
        <v>0</v>
      </c>
      <c r="AS184" s="49">
        <v>26</v>
      </c>
      <c r="AT184" s="50">
        <v>100</v>
      </c>
      <c r="AU184" s="49">
        <v>26</v>
      </c>
      <c r="AV184" s="111" t="s">
        <v>1527</v>
      </c>
      <c r="AW184" s="111" t="s">
        <v>1527</v>
      </c>
      <c r="AX184" s="111" t="s">
        <v>1661</v>
      </c>
      <c r="AY184" s="111" t="s">
        <v>1661</v>
      </c>
      <c r="AZ184" s="2"/>
      <c r="BA184" s="3"/>
      <c r="BB184" s="3"/>
      <c r="BC184" s="3"/>
      <c r="BD184" s="3"/>
    </row>
    <row r="185" spans="1:56" ht="15">
      <c r="A185" s="68" t="s">
        <v>495</v>
      </c>
      <c r="B185" s="69"/>
      <c r="C185" s="69"/>
      <c r="D185" s="70">
        <v>200</v>
      </c>
      <c r="E185" s="72"/>
      <c r="F185" s="69"/>
      <c r="G185" s="69"/>
      <c r="H185" s="73" t="s">
        <v>495</v>
      </c>
      <c r="I185" s="74"/>
      <c r="J185" s="74"/>
      <c r="K185" s="73" t="s">
        <v>495</v>
      </c>
      <c r="L185" s="77">
        <v>1068.4128092357473</v>
      </c>
      <c r="M185" s="78">
        <v>2713.421630859375</v>
      </c>
      <c r="N185" s="78">
        <v>4317.1181640625</v>
      </c>
      <c r="O185" s="79"/>
      <c r="P185" s="80"/>
      <c r="Q185" s="80"/>
      <c r="R185" s="85"/>
      <c r="S185" s="49">
        <v>2</v>
      </c>
      <c r="T185" s="49">
        <v>2</v>
      </c>
      <c r="U185" s="50">
        <v>3970.659524</v>
      </c>
      <c r="V185" s="50">
        <v>0.001389</v>
      </c>
      <c r="W185" s="50">
        <v>0.014346</v>
      </c>
      <c r="X185" s="50">
        <v>0.903877</v>
      </c>
      <c r="Y185" s="50">
        <v>0.16666666666666666</v>
      </c>
      <c r="Z185" s="50">
        <v>0.3333333333333333</v>
      </c>
      <c r="AA185" s="75">
        <v>185</v>
      </c>
      <c r="AB185" s="75"/>
      <c r="AC185" s="76"/>
      <c r="AD185" s="82" t="s">
        <v>786</v>
      </c>
      <c r="AE185" s="99" t="str">
        <f>HYPERLINK("http://en.wikipedia.org/wiki/User:Avimanyu786")</f>
        <v>http://en.wikipedia.org/wiki/User:Avimanyu786</v>
      </c>
      <c r="AF185" s="82" t="s">
        <v>806</v>
      </c>
      <c r="AG185" s="82"/>
      <c r="AH185" s="82"/>
      <c r="AI185" s="82">
        <v>0.2139037</v>
      </c>
      <c r="AJ185" s="82">
        <v>17</v>
      </c>
      <c r="AK185" s="82"/>
      <c r="AL185" s="82" t="str">
        <f>REPLACE(INDEX(GroupVertices[Group],MATCH(Vertices[[#This Row],[Vertex]],GroupVertices[Vertex],0)),1,1,"")</f>
        <v>3</v>
      </c>
      <c r="AM185" s="49">
        <v>0</v>
      </c>
      <c r="AN185" s="50">
        <v>0</v>
      </c>
      <c r="AO185" s="49">
        <v>0</v>
      </c>
      <c r="AP185" s="50">
        <v>0</v>
      </c>
      <c r="AQ185" s="49">
        <v>0</v>
      </c>
      <c r="AR185" s="50">
        <v>0</v>
      </c>
      <c r="AS185" s="49">
        <v>18</v>
      </c>
      <c r="AT185" s="50">
        <v>100</v>
      </c>
      <c r="AU185" s="49">
        <v>18</v>
      </c>
      <c r="AV185" s="111" t="s">
        <v>1528</v>
      </c>
      <c r="AW185" s="111" t="s">
        <v>1528</v>
      </c>
      <c r="AX185" s="111" t="s">
        <v>1662</v>
      </c>
      <c r="AY185" s="111" t="s">
        <v>1662</v>
      </c>
      <c r="AZ185" s="2"/>
      <c r="BA185" s="3"/>
      <c r="BB185" s="3"/>
      <c r="BC185" s="3"/>
      <c r="BD185" s="3"/>
    </row>
    <row r="186" spans="1:56" ht="15">
      <c r="A186" s="68" t="s">
        <v>498</v>
      </c>
      <c r="B186" s="69"/>
      <c r="C186" s="69"/>
      <c r="D186" s="70">
        <v>82.86449505127565</v>
      </c>
      <c r="E186" s="72"/>
      <c r="F186" s="69"/>
      <c r="G186" s="69"/>
      <c r="H186" s="73" t="s">
        <v>498</v>
      </c>
      <c r="I186" s="74"/>
      <c r="J186" s="74"/>
      <c r="K186" s="73" t="s">
        <v>498</v>
      </c>
      <c r="L186" s="77">
        <v>187.51595148125114</v>
      </c>
      <c r="M186" s="78">
        <v>3163.90966796875</v>
      </c>
      <c r="N186" s="78">
        <v>6168.3251953125</v>
      </c>
      <c r="O186" s="79"/>
      <c r="P186" s="80"/>
      <c r="Q186" s="80"/>
      <c r="R186" s="85"/>
      <c r="S186" s="49">
        <v>3</v>
      </c>
      <c r="T186" s="49">
        <v>3</v>
      </c>
      <c r="U186" s="50">
        <v>693.819048</v>
      </c>
      <c r="V186" s="50">
        <v>0.001393</v>
      </c>
      <c r="W186" s="50">
        <v>0.01857</v>
      </c>
      <c r="X186" s="50">
        <v>1.37429</v>
      </c>
      <c r="Y186" s="50">
        <v>0.16666666666666666</v>
      </c>
      <c r="Z186" s="50">
        <v>0</v>
      </c>
      <c r="AA186" s="75">
        <v>186</v>
      </c>
      <c r="AB186" s="75"/>
      <c r="AC186" s="76"/>
      <c r="AD186" s="82" t="s">
        <v>786</v>
      </c>
      <c r="AE186" s="99" t="str">
        <f>HYPERLINK("http://en.wikipedia.org/wiki/User:GermanJoe")</f>
        <v>http://en.wikipedia.org/wiki/User:GermanJoe</v>
      </c>
      <c r="AF186" s="82" t="s">
        <v>806</v>
      </c>
      <c r="AG186" s="82"/>
      <c r="AH186" s="82"/>
      <c r="AI186" s="82">
        <v>0.2608373</v>
      </c>
      <c r="AJ186" s="82">
        <v>500</v>
      </c>
      <c r="AK186" s="82"/>
      <c r="AL186" s="82" t="str">
        <f>REPLACE(INDEX(GroupVertices[Group],MATCH(Vertices[[#This Row],[Vertex]],GroupVertices[Vertex],0)),1,1,"")</f>
        <v>3</v>
      </c>
      <c r="AM186" s="49">
        <v>1</v>
      </c>
      <c r="AN186" s="50">
        <v>2.7027027027027026</v>
      </c>
      <c r="AO186" s="49">
        <v>0</v>
      </c>
      <c r="AP186" s="50">
        <v>0</v>
      </c>
      <c r="AQ186" s="49">
        <v>0</v>
      </c>
      <c r="AR186" s="50">
        <v>0</v>
      </c>
      <c r="AS186" s="49">
        <v>36</v>
      </c>
      <c r="AT186" s="50">
        <v>97.29729729729729</v>
      </c>
      <c r="AU186" s="49">
        <v>37</v>
      </c>
      <c r="AV186" s="111" t="s">
        <v>1529</v>
      </c>
      <c r="AW186" s="111" t="s">
        <v>1529</v>
      </c>
      <c r="AX186" s="111" t="s">
        <v>1663</v>
      </c>
      <c r="AY186" s="111" t="s">
        <v>1663</v>
      </c>
      <c r="AZ186" s="2"/>
      <c r="BA186" s="3"/>
      <c r="BB186" s="3"/>
      <c r="BC186" s="3"/>
      <c r="BD186" s="3"/>
    </row>
    <row r="187" spans="1:56" ht="15">
      <c r="A187" s="68" t="s">
        <v>496</v>
      </c>
      <c r="B187" s="69"/>
      <c r="C187" s="69"/>
      <c r="D187" s="70">
        <v>51.08945320593063</v>
      </c>
      <c r="E187" s="72"/>
      <c r="F187" s="69"/>
      <c r="G187" s="69"/>
      <c r="H187" s="73" t="s">
        <v>496</v>
      </c>
      <c r="I187" s="74"/>
      <c r="J187" s="74"/>
      <c r="K187" s="73" t="s">
        <v>496</v>
      </c>
      <c r="L187" s="77">
        <v>7.182976521666174</v>
      </c>
      <c r="M187" s="78">
        <v>4012.58251953125</v>
      </c>
      <c r="N187" s="78">
        <v>4944.5146484375</v>
      </c>
      <c r="O187" s="79"/>
      <c r="P187" s="80"/>
      <c r="Q187" s="80"/>
      <c r="R187" s="85"/>
      <c r="S187" s="49">
        <v>2</v>
      </c>
      <c r="T187" s="49">
        <v>2</v>
      </c>
      <c r="U187" s="50">
        <v>23</v>
      </c>
      <c r="V187" s="50">
        <v>0.000923</v>
      </c>
      <c r="W187" s="50">
        <v>0.000707</v>
      </c>
      <c r="X187" s="50">
        <v>0.960682</v>
      </c>
      <c r="Y187" s="50">
        <v>0</v>
      </c>
      <c r="Z187" s="50">
        <v>0</v>
      </c>
      <c r="AA187" s="75">
        <v>187</v>
      </c>
      <c r="AB187" s="75"/>
      <c r="AC187" s="76"/>
      <c r="AD187" s="82" t="s">
        <v>786</v>
      </c>
      <c r="AE187" s="99" t="str">
        <f>HYPERLINK("http://en.wikipedia.org/wiki/User:Mensk123")</f>
        <v>http://en.wikipedia.org/wiki/User:Mensk123</v>
      </c>
      <c r="AF187" s="82" t="s">
        <v>806</v>
      </c>
      <c r="AG187" s="82"/>
      <c r="AH187" s="82"/>
      <c r="AI187" s="82">
        <v>0.4173789</v>
      </c>
      <c r="AJ187" s="82">
        <v>39</v>
      </c>
      <c r="AK187" s="82"/>
      <c r="AL187" s="82" t="str">
        <f>REPLACE(INDEX(GroupVertices[Group],MATCH(Vertices[[#This Row],[Vertex]],GroupVertices[Vertex],0)),1,1,"")</f>
        <v>3</v>
      </c>
      <c r="AM187" s="49">
        <v>0</v>
      </c>
      <c r="AN187" s="50">
        <v>0</v>
      </c>
      <c r="AO187" s="49">
        <v>2</v>
      </c>
      <c r="AP187" s="50">
        <v>6.25</v>
      </c>
      <c r="AQ187" s="49">
        <v>0</v>
      </c>
      <c r="AR187" s="50">
        <v>0</v>
      </c>
      <c r="AS187" s="49">
        <v>30</v>
      </c>
      <c r="AT187" s="50">
        <v>93.75</v>
      </c>
      <c r="AU187" s="49">
        <v>32</v>
      </c>
      <c r="AV187" s="111" t="s">
        <v>1530</v>
      </c>
      <c r="AW187" s="111" t="s">
        <v>1530</v>
      </c>
      <c r="AX187" s="111" t="s">
        <v>1664</v>
      </c>
      <c r="AY187" s="111" t="s">
        <v>1664</v>
      </c>
      <c r="AZ187" s="2"/>
      <c r="BA187" s="3"/>
      <c r="BB187" s="3"/>
      <c r="BC187" s="3"/>
      <c r="BD187" s="3"/>
    </row>
    <row r="188" spans="1:56" ht="15">
      <c r="A188" s="68" t="s">
        <v>497</v>
      </c>
      <c r="B188" s="69"/>
      <c r="C188" s="69"/>
      <c r="D188" s="70">
        <v>59.69771243468321</v>
      </c>
      <c r="E188" s="72"/>
      <c r="F188" s="69"/>
      <c r="G188" s="69"/>
      <c r="H188" s="73" t="s">
        <v>497</v>
      </c>
      <c r="I188" s="74"/>
      <c r="J188" s="74"/>
      <c r="K188" s="73" t="s">
        <v>497</v>
      </c>
      <c r="L188" s="77">
        <v>56.037451788759235</v>
      </c>
      <c r="M188" s="78">
        <v>3340.84765625</v>
      </c>
      <c r="N188" s="78">
        <v>4291.21484375</v>
      </c>
      <c r="O188" s="79"/>
      <c r="P188" s="80"/>
      <c r="Q188" s="80"/>
      <c r="R188" s="85"/>
      <c r="S188" s="49">
        <v>2</v>
      </c>
      <c r="T188" s="49">
        <v>2</v>
      </c>
      <c r="U188" s="50">
        <v>204.733333</v>
      </c>
      <c r="V188" s="50">
        <v>0.001103</v>
      </c>
      <c r="W188" s="50">
        <v>0.002837</v>
      </c>
      <c r="X188" s="50">
        <v>0.915101</v>
      </c>
      <c r="Y188" s="50">
        <v>0</v>
      </c>
      <c r="Z188" s="50">
        <v>0</v>
      </c>
      <c r="AA188" s="75">
        <v>188</v>
      </c>
      <c r="AB188" s="75"/>
      <c r="AC188" s="76"/>
      <c r="AD188" s="82" t="s">
        <v>786</v>
      </c>
      <c r="AE188" s="99" t="str">
        <f>HYPERLINK("http://en.wikipedia.org/wiki/User:Patriciagardener")</f>
        <v>http://en.wikipedia.org/wiki/User:Patriciagardener</v>
      </c>
      <c r="AF188" s="82" t="s">
        <v>806</v>
      </c>
      <c r="AG188" s="82"/>
      <c r="AH188" s="82"/>
      <c r="AI188" s="82">
        <v>0</v>
      </c>
      <c r="AJ188" s="82">
        <v>4</v>
      </c>
      <c r="AK188" s="82"/>
      <c r="AL188" s="82" t="str">
        <f>REPLACE(INDEX(GroupVertices[Group],MATCH(Vertices[[#This Row],[Vertex]],GroupVertices[Vertex],0)),1,1,"")</f>
        <v>3</v>
      </c>
      <c r="AM188" s="49">
        <v>0</v>
      </c>
      <c r="AN188" s="50">
        <v>0</v>
      </c>
      <c r="AO188" s="49">
        <v>0</v>
      </c>
      <c r="AP188" s="50">
        <v>0</v>
      </c>
      <c r="AQ188" s="49">
        <v>0</v>
      </c>
      <c r="AR188" s="50">
        <v>0</v>
      </c>
      <c r="AS188" s="49">
        <v>10</v>
      </c>
      <c r="AT188" s="50">
        <v>100</v>
      </c>
      <c r="AU188" s="49">
        <v>10</v>
      </c>
      <c r="AV188" s="111" t="s">
        <v>1521</v>
      </c>
      <c r="AW188" s="111" t="s">
        <v>1521</v>
      </c>
      <c r="AX188" s="111" t="s">
        <v>1655</v>
      </c>
      <c r="AY188" s="111" t="s">
        <v>1655</v>
      </c>
      <c r="AZ188" s="2"/>
      <c r="BA188" s="3"/>
      <c r="BB188" s="3"/>
      <c r="BC188" s="3"/>
      <c r="BD188" s="3"/>
    </row>
    <row r="189" spans="1:56" ht="15">
      <c r="A189" s="68" t="s">
        <v>499</v>
      </c>
      <c r="B189" s="69"/>
      <c r="C189" s="69"/>
      <c r="D189" s="70">
        <v>188.3806319863733</v>
      </c>
      <c r="E189" s="72"/>
      <c r="F189" s="69"/>
      <c r="G189" s="69"/>
      <c r="H189" s="73" t="s">
        <v>499</v>
      </c>
      <c r="I189" s="74"/>
      <c r="J189" s="74"/>
      <c r="K189" s="73" t="s">
        <v>499</v>
      </c>
      <c r="L189" s="77">
        <v>786.3519490028931</v>
      </c>
      <c r="M189" s="78">
        <v>6927.2275390625</v>
      </c>
      <c r="N189" s="78">
        <v>8473.44140625</v>
      </c>
      <c r="O189" s="79"/>
      <c r="P189" s="80"/>
      <c r="Q189" s="80"/>
      <c r="R189" s="85"/>
      <c r="S189" s="49">
        <v>3</v>
      </c>
      <c r="T189" s="49">
        <v>4</v>
      </c>
      <c r="U189" s="50">
        <v>2921.42381</v>
      </c>
      <c r="V189" s="50">
        <v>0.001406</v>
      </c>
      <c r="W189" s="50">
        <v>0.0177</v>
      </c>
      <c r="X189" s="50">
        <v>1.653507</v>
      </c>
      <c r="Y189" s="50">
        <v>0.1</v>
      </c>
      <c r="Z189" s="50">
        <v>0.16666666666666666</v>
      </c>
      <c r="AA189" s="75">
        <v>189</v>
      </c>
      <c r="AB189" s="75"/>
      <c r="AC189" s="76"/>
      <c r="AD189" s="82" t="s">
        <v>786</v>
      </c>
      <c r="AE189" s="82" t="s">
        <v>805</v>
      </c>
      <c r="AF189" s="82" t="s">
        <v>806</v>
      </c>
      <c r="AG189" s="82"/>
      <c r="AH189" s="82"/>
      <c r="AI189" s="82">
        <v>0</v>
      </c>
      <c r="AJ189" s="82">
        <v>500</v>
      </c>
      <c r="AK189" s="82"/>
      <c r="AL189" s="82" t="str">
        <f>REPLACE(INDEX(GroupVertices[Group],MATCH(Vertices[[#This Row],[Vertex]],GroupVertices[Vertex],0)),1,1,"")</f>
        <v>5</v>
      </c>
      <c r="AM189" s="49">
        <v>1</v>
      </c>
      <c r="AN189" s="50">
        <v>0.78125</v>
      </c>
      <c r="AO189" s="49">
        <v>1</v>
      </c>
      <c r="AP189" s="50">
        <v>0.78125</v>
      </c>
      <c r="AQ189" s="49">
        <v>0</v>
      </c>
      <c r="AR189" s="50">
        <v>0</v>
      </c>
      <c r="AS189" s="49">
        <v>126</v>
      </c>
      <c r="AT189" s="50">
        <v>98.4375</v>
      </c>
      <c r="AU189" s="49">
        <v>128</v>
      </c>
      <c r="AV189" s="111" t="s">
        <v>1531</v>
      </c>
      <c r="AW189" s="111" t="s">
        <v>1556</v>
      </c>
      <c r="AX189" s="111" t="s">
        <v>1665</v>
      </c>
      <c r="AY189" s="111" t="s">
        <v>1688</v>
      </c>
      <c r="AZ189" s="2"/>
      <c r="BA189" s="3"/>
      <c r="BB189" s="3"/>
      <c r="BC189" s="3"/>
      <c r="BD189" s="3"/>
    </row>
    <row r="190" spans="1:56" ht="15">
      <c r="A190" s="68" t="s">
        <v>500</v>
      </c>
      <c r="B190" s="69"/>
      <c r="C190" s="69"/>
      <c r="D190" s="70">
        <v>70.32067066714094</v>
      </c>
      <c r="E190" s="72"/>
      <c r="F190" s="69"/>
      <c r="G190" s="69"/>
      <c r="H190" s="73" t="s">
        <v>500</v>
      </c>
      <c r="I190" s="74"/>
      <c r="J190" s="74"/>
      <c r="K190" s="73" t="s">
        <v>500</v>
      </c>
      <c r="L190" s="77">
        <v>116.32595338238211</v>
      </c>
      <c r="M190" s="78">
        <v>7480.99951171875</v>
      </c>
      <c r="N190" s="78">
        <v>9591.716796875</v>
      </c>
      <c r="O190" s="79"/>
      <c r="P190" s="80"/>
      <c r="Q190" s="80"/>
      <c r="R190" s="85"/>
      <c r="S190" s="49">
        <v>3</v>
      </c>
      <c r="T190" s="49">
        <v>2</v>
      </c>
      <c r="U190" s="50">
        <v>429</v>
      </c>
      <c r="V190" s="50">
        <v>0.001101</v>
      </c>
      <c r="W190" s="50">
        <v>0.00266</v>
      </c>
      <c r="X190" s="50">
        <v>1.003543</v>
      </c>
      <c r="Y190" s="50">
        <v>0</v>
      </c>
      <c r="Z190" s="50">
        <v>0.5</v>
      </c>
      <c r="AA190" s="75">
        <v>190</v>
      </c>
      <c r="AB190" s="75"/>
      <c r="AC190" s="76"/>
      <c r="AD190" s="82" t="s">
        <v>786</v>
      </c>
      <c r="AE190" s="99" t="str">
        <f>HYPERLINK("http://en.wikipedia.org/wiki/User:Grayfell")</f>
        <v>http://en.wikipedia.org/wiki/User:Grayfell</v>
      </c>
      <c r="AF190" s="82" t="s">
        <v>806</v>
      </c>
      <c r="AG190" s="82"/>
      <c r="AH190" s="82"/>
      <c r="AI190" s="82">
        <v>0.4238189</v>
      </c>
      <c r="AJ190" s="82">
        <v>500</v>
      </c>
      <c r="AK190" s="82"/>
      <c r="AL190" s="82" t="str">
        <f>REPLACE(INDEX(GroupVertices[Group],MATCH(Vertices[[#This Row],[Vertex]],GroupVertices[Vertex],0)),1,1,"")</f>
        <v>5</v>
      </c>
      <c r="AM190" s="49">
        <v>0</v>
      </c>
      <c r="AN190" s="50">
        <v>0</v>
      </c>
      <c r="AO190" s="49">
        <v>0</v>
      </c>
      <c r="AP190" s="50">
        <v>0</v>
      </c>
      <c r="AQ190" s="49">
        <v>0</v>
      </c>
      <c r="AR190" s="50">
        <v>0</v>
      </c>
      <c r="AS190" s="49">
        <v>45</v>
      </c>
      <c r="AT190" s="50">
        <v>100</v>
      </c>
      <c r="AU190" s="49">
        <v>45</v>
      </c>
      <c r="AV190" s="111" t="s">
        <v>1532</v>
      </c>
      <c r="AW190" s="111" t="s">
        <v>1557</v>
      </c>
      <c r="AX190" s="111" t="s">
        <v>1666</v>
      </c>
      <c r="AY190" s="111" t="s">
        <v>1689</v>
      </c>
      <c r="AZ190" s="2"/>
      <c r="BA190" s="3"/>
      <c r="BB190" s="3"/>
      <c r="BC190" s="3"/>
      <c r="BD190" s="3"/>
    </row>
    <row r="191" spans="1:56" ht="15">
      <c r="A191" s="68" t="s">
        <v>501</v>
      </c>
      <c r="B191" s="69"/>
      <c r="C191" s="69"/>
      <c r="D191" s="70">
        <v>51.65786357424227</v>
      </c>
      <c r="E191" s="72"/>
      <c r="F191" s="69"/>
      <c r="G191" s="69"/>
      <c r="H191" s="73" t="s">
        <v>501</v>
      </c>
      <c r="I191" s="74"/>
      <c r="J191" s="74"/>
      <c r="K191" s="73" t="s">
        <v>501</v>
      </c>
      <c r="L191" s="77">
        <v>10.40887731557896</v>
      </c>
      <c r="M191" s="78">
        <v>7833.609375</v>
      </c>
      <c r="N191" s="78">
        <v>7560.9443359375</v>
      </c>
      <c r="O191" s="79"/>
      <c r="P191" s="80"/>
      <c r="Q191" s="80"/>
      <c r="R191" s="85"/>
      <c r="S191" s="49">
        <v>1</v>
      </c>
      <c r="T191" s="49">
        <v>1</v>
      </c>
      <c r="U191" s="50">
        <v>35</v>
      </c>
      <c r="V191" s="50">
        <v>0.000905</v>
      </c>
      <c r="W191" s="50">
        <v>0.000373</v>
      </c>
      <c r="X191" s="50">
        <v>0.788139</v>
      </c>
      <c r="Y191" s="50">
        <v>0</v>
      </c>
      <c r="Z191" s="50">
        <v>0</v>
      </c>
      <c r="AA191" s="75">
        <v>191</v>
      </c>
      <c r="AB191" s="75"/>
      <c r="AC191" s="76"/>
      <c r="AD191" s="82" t="s">
        <v>786</v>
      </c>
      <c r="AE191" s="99" t="str">
        <f>HYPERLINK("http://en.wikipedia.org/wiki/User:Sdkb")</f>
        <v>http://en.wikipedia.org/wiki/User:Sdkb</v>
      </c>
      <c r="AF191" s="82" t="s">
        <v>806</v>
      </c>
      <c r="AG191" s="82"/>
      <c r="AH191" s="82"/>
      <c r="AI191" s="82">
        <v>0.4022038</v>
      </c>
      <c r="AJ191" s="82">
        <v>500</v>
      </c>
      <c r="AK191" s="82"/>
      <c r="AL191" s="82" t="str">
        <f>REPLACE(INDEX(GroupVertices[Group],MATCH(Vertices[[#This Row],[Vertex]],GroupVertices[Vertex],0)),1,1,"")</f>
        <v>5</v>
      </c>
      <c r="AM191" s="49">
        <v>0</v>
      </c>
      <c r="AN191" s="50">
        <v>0</v>
      </c>
      <c r="AO191" s="49">
        <v>0</v>
      </c>
      <c r="AP191" s="50">
        <v>0</v>
      </c>
      <c r="AQ191" s="49">
        <v>0</v>
      </c>
      <c r="AR191" s="50">
        <v>0</v>
      </c>
      <c r="AS191" s="49">
        <v>5</v>
      </c>
      <c r="AT191" s="50">
        <v>100</v>
      </c>
      <c r="AU191" s="49">
        <v>5</v>
      </c>
      <c r="AV191" s="111" t="s">
        <v>1533</v>
      </c>
      <c r="AW191" s="111" t="s">
        <v>1533</v>
      </c>
      <c r="AX191" s="111" t="s">
        <v>1667</v>
      </c>
      <c r="AY191" s="111" t="s">
        <v>1667</v>
      </c>
      <c r="AZ191" s="2"/>
      <c r="BA191" s="3"/>
      <c r="BB191" s="3"/>
      <c r="BC191" s="3"/>
      <c r="BD191" s="3"/>
    </row>
    <row r="192" spans="1:56" ht="15">
      <c r="A192" s="68" t="s">
        <v>502</v>
      </c>
      <c r="B192" s="69"/>
      <c r="C192" s="69"/>
      <c r="D192" s="70">
        <v>50.284205184155816</v>
      </c>
      <c r="E192" s="72"/>
      <c r="F192" s="69"/>
      <c r="G192" s="69"/>
      <c r="H192" s="73" t="s">
        <v>502</v>
      </c>
      <c r="I192" s="74"/>
      <c r="J192" s="74"/>
      <c r="K192" s="73" t="s">
        <v>502</v>
      </c>
      <c r="L192" s="77">
        <v>2.612950396956393</v>
      </c>
      <c r="M192" s="78">
        <v>6862.50244140625</v>
      </c>
      <c r="N192" s="78">
        <v>9825.607421875</v>
      </c>
      <c r="O192" s="79"/>
      <c r="P192" s="80"/>
      <c r="Q192" s="80"/>
      <c r="R192" s="85"/>
      <c r="S192" s="49">
        <v>1</v>
      </c>
      <c r="T192" s="49">
        <v>1</v>
      </c>
      <c r="U192" s="50">
        <v>6</v>
      </c>
      <c r="V192" s="50">
        <v>0.000888</v>
      </c>
      <c r="W192" s="50">
        <v>0.000248</v>
      </c>
      <c r="X192" s="50">
        <v>0.832476</v>
      </c>
      <c r="Y192" s="50">
        <v>0</v>
      </c>
      <c r="Z192" s="50">
        <v>0</v>
      </c>
      <c r="AA192" s="75">
        <v>192</v>
      </c>
      <c r="AB192" s="75"/>
      <c r="AC192" s="76"/>
      <c r="AD192" s="82" t="s">
        <v>786</v>
      </c>
      <c r="AE192" s="99" t="str">
        <f>HYPERLINK("http://en.wikipedia.org/wiki/User:Steel1943")</f>
        <v>http://en.wikipedia.org/wiki/User:Steel1943</v>
      </c>
      <c r="AF192" s="82" t="s">
        <v>806</v>
      </c>
      <c r="AG192" s="82"/>
      <c r="AH192" s="82"/>
      <c r="AI192" s="82">
        <v>0.2864861</v>
      </c>
      <c r="AJ192" s="82">
        <v>500</v>
      </c>
      <c r="AK192" s="82"/>
      <c r="AL192" s="82" t="str">
        <f>REPLACE(INDEX(GroupVertices[Group],MATCH(Vertices[[#This Row],[Vertex]],GroupVertices[Vertex],0)),1,1,"")</f>
        <v>5</v>
      </c>
      <c r="AM192" s="49">
        <v>1</v>
      </c>
      <c r="AN192" s="50">
        <v>7.142857142857143</v>
      </c>
      <c r="AO192" s="49">
        <v>0</v>
      </c>
      <c r="AP192" s="50">
        <v>0</v>
      </c>
      <c r="AQ192" s="49">
        <v>0</v>
      </c>
      <c r="AR192" s="50">
        <v>0</v>
      </c>
      <c r="AS192" s="49">
        <v>13</v>
      </c>
      <c r="AT192" s="50">
        <v>92.85714285714286</v>
      </c>
      <c r="AU192" s="49">
        <v>14</v>
      </c>
      <c r="AV192" s="111" t="s">
        <v>1534</v>
      </c>
      <c r="AW192" s="111" t="s">
        <v>1534</v>
      </c>
      <c r="AX192" s="111" t="s">
        <v>1668</v>
      </c>
      <c r="AY192" s="111" t="s">
        <v>1668</v>
      </c>
      <c r="AZ192" s="2"/>
      <c r="BA192" s="3"/>
      <c r="BB192" s="3"/>
      <c r="BC192" s="3"/>
      <c r="BD192" s="3"/>
    </row>
    <row r="193" spans="1:56" ht="15">
      <c r="A193" s="68" t="s">
        <v>503</v>
      </c>
      <c r="B193" s="69"/>
      <c r="C193" s="69"/>
      <c r="D193" s="70">
        <v>67.57335388696805</v>
      </c>
      <c r="E193" s="72"/>
      <c r="F193" s="69"/>
      <c r="G193" s="69"/>
      <c r="H193" s="73" t="s">
        <v>503</v>
      </c>
      <c r="I193" s="74"/>
      <c r="J193" s="74"/>
      <c r="K193" s="73" t="s">
        <v>503</v>
      </c>
      <c r="L193" s="77">
        <v>100.73409954513698</v>
      </c>
      <c r="M193" s="78">
        <v>6888.7587890625</v>
      </c>
      <c r="N193" s="78">
        <v>6767.80712890625</v>
      </c>
      <c r="O193" s="79"/>
      <c r="P193" s="80"/>
      <c r="Q193" s="80"/>
      <c r="R193" s="85"/>
      <c r="S193" s="49">
        <v>1</v>
      </c>
      <c r="T193" s="49">
        <v>1</v>
      </c>
      <c r="U193" s="50">
        <v>371</v>
      </c>
      <c r="V193" s="50">
        <v>0.001066</v>
      </c>
      <c r="W193" s="50">
        <v>0.00156</v>
      </c>
      <c r="X193" s="50">
        <v>0.817688</v>
      </c>
      <c r="Y193" s="50">
        <v>0</v>
      </c>
      <c r="Z193" s="50">
        <v>0</v>
      </c>
      <c r="AA193" s="75">
        <v>193</v>
      </c>
      <c r="AB193" s="75"/>
      <c r="AC193" s="76"/>
      <c r="AD193" s="82" t="s">
        <v>786</v>
      </c>
      <c r="AE193" s="99" t="str">
        <f>HYPERLINK("http://en.wikipedia.org/wiki/User:Zikhundla125")</f>
        <v>http://en.wikipedia.org/wiki/User:Zikhundla125</v>
      </c>
      <c r="AF193" s="82" t="s">
        <v>806</v>
      </c>
      <c r="AG193" s="82"/>
      <c r="AH193" s="82"/>
      <c r="AI193" s="82">
        <v>0</v>
      </c>
      <c r="AJ193" s="82">
        <v>1</v>
      </c>
      <c r="AK193" s="82"/>
      <c r="AL193" s="82" t="str">
        <f>REPLACE(INDEX(GroupVertices[Group],MATCH(Vertices[[#This Row],[Vertex]],GroupVertices[Vertex],0)),1,1,"")</f>
        <v>5</v>
      </c>
      <c r="AM193" s="49">
        <v>0</v>
      </c>
      <c r="AN193" s="50">
        <v>0</v>
      </c>
      <c r="AO193" s="49">
        <v>0</v>
      </c>
      <c r="AP193" s="50">
        <v>0</v>
      </c>
      <c r="AQ193" s="49">
        <v>0</v>
      </c>
      <c r="AR193" s="50">
        <v>0</v>
      </c>
      <c r="AS193" s="49">
        <v>3</v>
      </c>
      <c r="AT193" s="50">
        <v>100</v>
      </c>
      <c r="AU193" s="49">
        <v>3</v>
      </c>
      <c r="AV193" s="111" t="s">
        <v>1418</v>
      </c>
      <c r="AW193" s="111" t="s">
        <v>1418</v>
      </c>
      <c r="AX193" s="111" t="s">
        <v>1418</v>
      </c>
      <c r="AY193" s="111" t="s">
        <v>1418</v>
      </c>
      <c r="AZ193" s="2"/>
      <c r="BA193" s="3"/>
      <c r="BB193" s="3"/>
      <c r="BC193" s="3"/>
      <c r="BD193" s="3"/>
    </row>
    <row r="194" spans="1:56" ht="15">
      <c r="A194" s="68" t="s">
        <v>504</v>
      </c>
      <c r="B194" s="69"/>
      <c r="C194" s="69"/>
      <c r="D194" s="70">
        <v>86.23616097986672</v>
      </c>
      <c r="E194" s="72"/>
      <c r="F194" s="69"/>
      <c r="G194" s="69"/>
      <c r="H194" s="73" t="s">
        <v>504</v>
      </c>
      <c r="I194" s="74"/>
      <c r="J194" s="74"/>
      <c r="K194" s="73" t="s">
        <v>504</v>
      </c>
      <c r="L194" s="77">
        <v>206.65117561194015</v>
      </c>
      <c r="M194" s="78">
        <v>7347.61669921875</v>
      </c>
      <c r="N194" s="78">
        <v>6460.0185546875</v>
      </c>
      <c r="O194" s="79"/>
      <c r="P194" s="80"/>
      <c r="Q194" s="80"/>
      <c r="R194" s="85"/>
      <c r="S194" s="49">
        <v>1</v>
      </c>
      <c r="T194" s="49">
        <v>1</v>
      </c>
      <c r="U194" s="50">
        <v>765</v>
      </c>
      <c r="V194" s="50">
        <v>0.00135</v>
      </c>
      <c r="W194" s="50">
        <v>0.011912</v>
      </c>
      <c r="X194" s="50">
        <v>0.738555</v>
      </c>
      <c r="Y194" s="50">
        <v>0</v>
      </c>
      <c r="Z194" s="50">
        <v>0</v>
      </c>
      <c r="AA194" s="75">
        <v>194</v>
      </c>
      <c r="AB194" s="75"/>
      <c r="AC194" s="76"/>
      <c r="AD194" s="82" t="s">
        <v>786</v>
      </c>
      <c r="AE194" s="99" t="str">
        <f>HYPERLINK("http://en.wikipedia.org/wiki/User:216.165.95.184")</f>
        <v>http://en.wikipedia.org/wiki/User:216.165.95.184</v>
      </c>
      <c r="AF194" s="82" t="s">
        <v>806</v>
      </c>
      <c r="AG194" s="82"/>
      <c r="AH194" s="82"/>
      <c r="AI194" s="82">
        <v>0.1725</v>
      </c>
      <c r="AJ194" s="82">
        <v>32</v>
      </c>
      <c r="AK194" s="82"/>
      <c r="AL194" s="82" t="str">
        <f>REPLACE(INDEX(GroupVertices[Group],MATCH(Vertices[[#This Row],[Vertex]],GroupVertices[Vertex],0)),1,1,"")</f>
        <v>5</v>
      </c>
      <c r="AM194" s="49">
        <v>0</v>
      </c>
      <c r="AN194" s="50">
        <v>0</v>
      </c>
      <c r="AO194" s="49">
        <v>0</v>
      </c>
      <c r="AP194" s="50">
        <v>0</v>
      </c>
      <c r="AQ194" s="49">
        <v>0</v>
      </c>
      <c r="AR194" s="50">
        <v>0</v>
      </c>
      <c r="AS194" s="49">
        <v>8</v>
      </c>
      <c r="AT194" s="50">
        <v>100</v>
      </c>
      <c r="AU194" s="49">
        <v>8</v>
      </c>
      <c r="AV194" s="111" t="s">
        <v>1535</v>
      </c>
      <c r="AW194" s="111" t="s">
        <v>1535</v>
      </c>
      <c r="AX194" s="111" t="s">
        <v>1669</v>
      </c>
      <c r="AY194" s="111" t="s">
        <v>1669</v>
      </c>
      <c r="AZ194" s="2"/>
      <c r="BA194" s="3"/>
      <c r="BB194" s="3"/>
      <c r="BC194" s="3"/>
      <c r="BD194" s="3"/>
    </row>
    <row r="195" spans="1:56" ht="15">
      <c r="A195" s="68" t="s">
        <v>506</v>
      </c>
      <c r="B195" s="69"/>
      <c r="C195" s="69"/>
      <c r="D195" s="70">
        <v>74.65028853662906</v>
      </c>
      <c r="E195" s="72"/>
      <c r="F195" s="69"/>
      <c r="G195" s="69"/>
      <c r="H195" s="73" t="s">
        <v>506</v>
      </c>
      <c r="I195" s="74"/>
      <c r="J195" s="74"/>
      <c r="K195" s="73" t="s">
        <v>506</v>
      </c>
      <c r="L195" s="77">
        <v>140.89784457431622</v>
      </c>
      <c r="M195" s="78">
        <v>7638.92919921875</v>
      </c>
      <c r="N195" s="78">
        <v>8489.33984375</v>
      </c>
      <c r="O195" s="79"/>
      <c r="P195" s="80"/>
      <c r="Q195" s="80"/>
      <c r="R195" s="85"/>
      <c r="S195" s="49">
        <v>1</v>
      </c>
      <c r="T195" s="49">
        <v>1</v>
      </c>
      <c r="U195" s="50">
        <v>520.404762</v>
      </c>
      <c r="V195" s="50">
        <v>0.001104</v>
      </c>
      <c r="W195" s="50">
        <v>0.002353</v>
      </c>
      <c r="X195" s="50">
        <v>0.697195</v>
      </c>
      <c r="Y195" s="50">
        <v>0</v>
      </c>
      <c r="Z195" s="50">
        <v>0</v>
      </c>
      <c r="AA195" s="75">
        <v>195</v>
      </c>
      <c r="AB195" s="75"/>
      <c r="AC195" s="76"/>
      <c r="AD195" s="82" t="s">
        <v>786</v>
      </c>
      <c r="AE195" s="99" t="str">
        <f>HYPERLINK("http://en.wikipedia.org/wiki/User:2001:818:E65B:5000:F17A:261D:71BE:622F")</f>
        <v>http://en.wikipedia.org/wiki/User:2001:818:E65B:5000:F17A:261D:71BE:622F</v>
      </c>
      <c r="AF195" s="82" t="s">
        <v>806</v>
      </c>
      <c r="AG195" s="82"/>
      <c r="AH195" s="82"/>
      <c r="AI195" s="82">
        <v>0</v>
      </c>
      <c r="AJ195" s="82">
        <v>2</v>
      </c>
      <c r="AK195" s="82"/>
      <c r="AL195" s="82" t="str">
        <f>REPLACE(INDEX(GroupVertices[Group],MATCH(Vertices[[#This Row],[Vertex]],GroupVertices[Vertex],0)),1,1,"")</f>
        <v>5</v>
      </c>
      <c r="AM195" s="49">
        <v>0</v>
      </c>
      <c r="AN195" s="50">
        <v>0</v>
      </c>
      <c r="AO195" s="49">
        <v>0</v>
      </c>
      <c r="AP195" s="50">
        <v>0</v>
      </c>
      <c r="AQ195" s="49">
        <v>0</v>
      </c>
      <c r="AR195" s="50">
        <v>0</v>
      </c>
      <c r="AS195" s="49">
        <v>16</v>
      </c>
      <c r="AT195" s="50">
        <v>100</v>
      </c>
      <c r="AU195" s="49">
        <v>16</v>
      </c>
      <c r="AV195" s="111" t="s">
        <v>1536</v>
      </c>
      <c r="AW195" s="111" t="s">
        <v>1536</v>
      </c>
      <c r="AX195" s="111" t="s">
        <v>1670</v>
      </c>
      <c r="AY195" s="111" t="s">
        <v>1670</v>
      </c>
      <c r="AZ195" s="2"/>
      <c r="BA195" s="3"/>
      <c r="BB195" s="3"/>
      <c r="BC195" s="3"/>
      <c r="BD195" s="3"/>
    </row>
    <row r="196" spans="1:56" ht="15">
      <c r="A196" s="68" t="s">
        <v>507</v>
      </c>
      <c r="B196" s="69"/>
      <c r="C196" s="69"/>
      <c r="D196" s="70">
        <v>56.08221650511565</v>
      </c>
      <c r="E196" s="72"/>
      <c r="F196" s="69"/>
      <c r="G196" s="69"/>
      <c r="H196" s="73" t="s">
        <v>507</v>
      </c>
      <c r="I196" s="74"/>
      <c r="J196" s="74"/>
      <c r="K196" s="73" t="s">
        <v>507</v>
      </c>
      <c r="L196" s="77">
        <v>35.518418639831864</v>
      </c>
      <c r="M196" s="78">
        <v>7069.1748046875</v>
      </c>
      <c r="N196" s="78">
        <v>9601.861328125</v>
      </c>
      <c r="O196" s="79"/>
      <c r="P196" s="80"/>
      <c r="Q196" s="80"/>
      <c r="R196" s="85"/>
      <c r="S196" s="49">
        <v>1</v>
      </c>
      <c r="T196" s="49">
        <v>1</v>
      </c>
      <c r="U196" s="50">
        <v>128.404762</v>
      </c>
      <c r="V196" s="50">
        <v>0.000906</v>
      </c>
      <c r="W196" s="50">
        <v>0.000322</v>
      </c>
      <c r="X196" s="50">
        <v>0.736935</v>
      </c>
      <c r="Y196" s="50">
        <v>0</v>
      </c>
      <c r="Z196" s="50">
        <v>0</v>
      </c>
      <c r="AA196" s="75">
        <v>196</v>
      </c>
      <c r="AB196" s="75"/>
      <c r="AC196" s="76"/>
      <c r="AD196" s="82" t="s">
        <v>786</v>
      </c>
      <c r="AE196" s="99" t="str">
        <f>HYPERLINK("http://en.wikipedia.org/wiki/User:Kuru")</f>
        <v>http://en.wikipedia.org/wiki/User:Kuru</v>
      </c>
      <c r="AF196" s="82" t="s">
        <v>806</v>
      </c>
      <c r="AG196" s="82"/>
      <c r="AH196" s="82"/>
      <c r="AI196" s="82">
        <v>0.1352564</v>
      </c>
      <c r="AJ196" s="82">
        <v>500</v>
      </c>
      <c r="AK196" s="82"/>
      <c r="AL196" s="82" t="str">
        <f>REPLACE(INDEX(GroupVertices[Group],MATCH(Vertices[[#This Row],[Vertex]],GroupVertices[Vertex],0)),1,1,"")</f>
        <v>5</v>
      </c>
      <c r="AM196" s="49">
        <v>0</v>
      </c>
      <c r="AN196" s="50">
        <v>0</v>
      </c>
      <c r="AO196" s="49">
        <v>0</v>
      </c>
      <c r="AP196" s="50">
        <v>0</v>
      </c>
      <c r="AQ196" s="49">
        <v>0</v>
      </c>
      <c r="AR196" s="50">
        <v>0</v>
      </c>
      <c r="AS196" s="49">
        <v>37</v>
      </c>
      <c r="AT196" s="50">
        <v>100</v>
      </c>
      <c r="AU196" s="49">
        <v>37</v>
      </c>
      <c r="AV196" s="111" t="s">
        <v>1537</v>
      </c>
      <c r="AW196" s="111" t="s">
        <v>1537</v>
      </c>
      <c r="AX196" s="111" t="s">
        <v>1671</v>
      </c>
      <c r="AY196" s="111" t="s">
        <v>1671</v>
      </c>
      <c r="AZ196" s="2"/>
      <c r="BA196" s="3"/>
      <c r="BB196" s="3"/>
      <c r="BC196" s="3"/>
      <c r="BD196" s="3"/>
    </row>
    <row r="197" spans="1:56" ht="15">
      <c r="A197" s="68" t="s">
        <v>508</v>
      </c>
      <c r="B197" s="69"/>
      <c r="C197" s="69"/>
      <c r="D197" s="70">
        <v>50.37894024554109</v>
      </c>
      <c r="E197" s="72"/>
      <c r="F197" s="69"/>
      <c r="G197" s="69"/>
      <c r="H197" s="73" t="s">
        <v>508</v>
      </c>
      <c r="I197" s="74"/>
      <c r="J197" s="74"/>
      <c r="K197" s="73" t="s">
        <v>508</v>
      </c>
      <c r="L197" s="77">
        <v>3.150600529275191</v>
      </c>
      <c r="M197" s="78">
        <v>6110.65869140625</v>
      </c>
      <c r="N197" s="78">
        <v>9036.421875</v>
      </c>
      <c r="O197" s="79"/>
      <c r="P197" s="80"/>
      <c r="Q197" s="80"/>
      <c r="R197" s="85"/>
      <c r="S197" s="49">
        <v>2</v>
      </c>
      <c r="T197" s="49">
        <v>2</v>
      </c>
      <c r="U197" s="50">
        <v>8</v>
      </c>
      <c r="V197" s="50">
        <v>0.000778</v>
      </c>
      <c r="W197" s="50">
        <v>0.000154</v>
      </c>
      <c r="X197" s="50">
        <v>1.025744</v>
      </c>
      <c r="Y197" s="50">
        <v>0</v>
      </c>
      <c r="Z197" s="50">
        <v>0</v>
      </c>
      <c r="AA197" s="75">
        <v>197</v>
      </c>
      <c r="AB197" s="75"/>
      <c r="AC197" s="76"/>
      <c r="AD197" s="82" t="s">
        <v>786</v>
      </c>
      <c r="AE197" s="99" t="str">
        <f>HYPERLINK("http://en.wikipedia.org/wiki/User:Pragmatic2020")</f>
        <v>http://en.wikipedia.org/wiki/User:Pragmatic2020</v>
      </c>
      <c r="AF197" s="82" t="s">
        <v>806</v>
      </c>
      <c r="AG197" s="82"/>
      <c r="AH197" s="82"/>
      <c r="AI197" s="82">
        <v>0.4277778</v>
      </c>
      <c r="AJ197" s="82">
        <v>30</v>
      </c>
      <c r="AK197" s="82"/>
      <c r="AL197" s="82" t="str">
        <f>REPLACE(INDEX(GroupVertices[Group],MATCH(Vertices[[#This Row],[Vertex]],GroupVertices[Vertex],0)),1,1,"")</f>
        <v>5</v>
      </c>
      <c r="AM197" s="49">
        <v>2</v>
      </c>
      <c r="AN197" s="50">
        <v>8.333333333333334</v>
      </c>
      <c r="AO197" s="49">
        <v>0</v>
      </c>
      <c r="AP197" s="50">
        <v>0</v>
      </c>
      <c r="AQ197" s="49">
        <v>0</v>
      </c>
      <c r="AR197" s="50">
        <v>0</v>
      </c>
      <c r="AS197" s="49">
        <v>22</v>
      </c>
      <c r="AT197" s="50">
        <v>91.66666666666667</v>
      </c>
      <c r="AU197" s="49">
        <v>24</v>
      </c>
      <c r="AV197" s="111" t="s">
        <v>1538</v>
      </c>
      <c r="AW197" s="111" t="s">
        <v>1538</v>
      </c>
      <c r="AX197" s="111" t="s">
        <v>1672</v>
      </c>
      <c r="AY197" s="111" t="s">
        <v>1672</v>
      </c>
      <c r="AZ197" s="2"/>
      <c r="BA197" s="3"/>
      <c r="BB197" s="3"/>
      <c r="BC197" s="3"/>
      <c r="BD197" s="3"/>
    </row>
    <row r="198" spans="1:56" ht="15">
      <c r="A198" s="68" t="s">
        <v>509</v>
      </c>
      <c r="B198" s="69"/>
      <c r="C198" s="69"/>
      <c r="D198" s="70">
        <v>63.24373601747993</v>
      </c>
      <c r="E198" s="72"/>
      <c r="F198" s="69"/>
      <c r="G198" s="69"/>
      <c r="H198" s="73" t="s">
        <v>509</v>
      </c>
      <c r="I198" s="74"/>
      <c r="J198" s="74"/>
      <c r="K198" s="73" t="s">
        <v>509</v>
      </c>
      <c r="L198" s="77">
        <v>76.16220835320287</v>
      </c>
      <c r="M198" s="78">
        <v>7785.59912109375</v>
      </c>
      <c r="N198" s="78">
        <v>9148.9990234375</v>
      </c>
      <c r="O198" s="79"/>
      <c r="P198" s="80"/>
      <c r="Q198" s="80"/>
      <c r="R198" s="85"/>
      <c r="S198" s="49">
        <v>2</v>
      </c>
      <c r="T198" s="49">
        <v>2</v>
      </c>
      <c r="U198" s="50">
        <v>279.595238</v>
      </c>
      <c r="V198" s="50">
        <v>0.00092</v>
      </c>
      <c r="W198" s="50">
        <v>0.000723</v>
      </c>
      <c r="X198" s="50">
        <v>0.959716</v>
      </c>
      <c r="Y198" s="50">
        <v>0</v>
      </c>
      <c r="Z198" s="50">
        <v>0</v>
      </c>
      <c r="AA198" s="75">
        <v>198</v>
      </c>
      <c r="AB198" s="75"/>
      <c r="AC198" s="76"/>
      <c r="AD198" s="82" t="s">
        <v>786</v>
      </c>
      <c r="AE198" s="99" t="str">
        <f>HYPERLINK("http://en.wikipedia.org/wiki/User:Acforlando")</f>
        <v>http://en.wikipedia.org/wiki/User:Acforlando</v>
      </c>
      <c r="AF198" s="82" t="s">
        <v>806</v>
      </c>
      <c r="AG198" s="82"/>
      <c r="AH198" s="82"/>
      <c r="AI198" s="82">
        <v>0.4319041</v>
      </c>
      <c r="AJ198" s="82">
        <v>61</v>
      </c>
      <c r="AK198" s="82"/>
      <c r="AL198" s="82" t="str">
        <f>REPLACE(INDEX(GroupVertices[Group],MATCH(Vertices[[#This Row],[Vertex]],GroupVertices[Vertex],0)),1,1,"")</f>
        <v>5</v>
      </c>
      <c r="AM198" s="49">
        <v>2</v>
      </c>
      <c r="AN198" s="50">
        <v>8.333333333333334</v>
      </c>
      <c r="AO198" s="49">
        <v>0</v>
      </c>
      <c r="AP198" s="50">
        <v>0</v>
      </c>
      <c r="AQ198" s="49">
        <v>0</v>
      </c>
      <c r="AR198" s="50">
        <v>0</v>
      </c>
      <c r="AS198" s="49">
        <v>22</v>
      </c>
      <c r="AT198" s="50">
        <v>91.66666666666667</v>
      </c>
      <c r="AU198" s="49">
        <v>24</v>
      </c>
      <c r="AV198" s="111" t="s">
        <v>1538</v>
      </c>
      <c r="AW198" s="111" t="s">
        <v>1538</v>
      </c>
      <c r="AX198" s="111" t="s">
        <v>1672</v>
      </c>
      <c r="AY198" s="111" t="s">
        <v>1672</v>
      </c>
      <c r="AZ198" s="2"/>
      <c r="BA198" s="3"/>
      <c r="BB198" s="3"/>
      <c r="BC198" s="3"/>
      <c r="BD198" s="3"/>
    </row>
    <row r="199" spans="1:56" ht="15">
      <c r="A199" s="68" t="s">
        <v>510</v>
      </c>
      <c r="B199" s="69"/>
      <c r="C199" s="69"/>
      <c r="D199" s="70">
        <v>149.88447588201495</v>
      </c>
      <c r="E199" s="72"/>
      <c r="F199" s="69"/>
      <c r="G199" s="69"/>
      <c r="H199" s="73" t="s">
        <v>510</v>
      </c>
      <c r="I199" s="74"/>
      <c r="J199" s="74"/>
      <c r="K199" s="73" t="s">
        <v>510</v>
      </c>
      <c r="L199" s="77">
        <v>567.8746173727371</v>
      </c>
      <c r="M199" s="78">
        <v>7419.66064453125</v>
      </c>
      <c r="N199" s="78">
        <v>7097.42919921875</v>
      </c>
      <c r="O199" s="79"/>
      <c r="P199" s="80"/>
      <c r="Q199" s="80"/>
      <c r="R199" s="85"/>
      <c r="S199" s="49">
        <v>2</v>
      </c>
      <c r="T199" s="49">
        <v>2</v>
      </c>
      <c r="U199" s="50">
        <v>2108.711905</v>
      </c>
      <c r="V199" s="50">
        <v>0.001125</v>
      </c>
      <c r="W199" s="50">
        <v>0.00476</v>
      </c>
      <c r="X199" s="50">
        <v>1.163151</v>
      </c>
      <c r="Y199" s="50">
        <v>0.08333333333333333</v>
      </c>
      <c r="Z199" s="50">
        <v>0</v>
      </c>
      <c r="AA199" s="75">
        <v>199</v>
      </c>
      <c r="AB199" s="75"/>
      <c r="AC199" s="76"/>
      <c r="AD199" s="82" t="s">
        <v>786</v>
      </c>
      <c r="AE199" s="99" t="str">
        <f>HYPERLINK("http://en.wikipedia.org/wiki/User:InaKamenova")</f>
        <v>http://en.wikipedia.org/wiki/User:InaKamenova</v>
      </c>
      <c r="AF199" s="82" t="s">
        <v>806</v>
      </c>
      <c r="AG199" s="82"/>
      <c r="AH199" s="82"/>
      <c r="AI199" s="82">
        <v>0.4306123</v>
      </c>
      <c r="AJ199" s="82">
        <v>35</v>
      </c>
      <c r="AK199" s="82"/>
      <c r="AL199" s="82" t="str">
        <f>REPLACE(INDEX(GroupVertices[Group],MATCH(Vertices[[#This Row],[Vertex]],GroupVertices[Vertex],0)),1,1,"")</f>
        <v>5</v>
      </c>
      <c r="AM199" s="49">
        <v>2</v>
      </c>
      <c r="AN199" s="50">
        <v>8.333333333333334</v>
      </c>
      <c r="AO199" s="49">
        <v>0</v>
      </c>
      <c r="AP199" s="50">
        <v>0</v>
      </c>
      <c r="AQ199" s="49">
        <v>0</v>
      </c>
      <c r="AR199" s="50">
        <v>0</v>
      </c>
      <c r="AS199" s="49">
        <v>22</v>
      </c>
      <c r="AT199" s="50">
        <v>91.66666666666667</v>
      </c>
      <c r="AU199" s="49">
        <v>24</v>
      </c>
      <c r="AV199" s="111" t="s">
        <v>1538</v>
      </c>
      <c r="AW199" s="111" t="s">
        <v>1538</v>
      </c>
      <c r="AX199" s="111" t="s">
        <v>1672</v>
      </c>
      <c r="AY199" s="111" t="s">
        <v>1672</v>
      </c>
      <c r="AZ199" s="2"/>
      <c r="BA199" s="3"/>
      <c r="BB199" s="3"/>
      <c r="BC199" s="3"/>
      <c r="BD199" s="3"/>
    </row>
    <row r="200" spans="1:56" ht="15">
      <c r="A200" s="68" t="s">
        <v>511</v>
      </c>
      <c r="B200" s="69"/>
      <c r="C200" s="69"/>
      <c r="D200" s="70">
        <v>101.02035678367255</v>
      </c>
      <c r="E200" s="72"/>
      <c r="F200" s="69"/>
      <c r="G200" s="69"/>
      <c r="H200" s="73" t="s">
        <v>511</v>
      </c>
      <c r="I200" s="74"/>
      <c r="J200" s="74"/>
      <c r="K200" s="73" t="s">
        <v>511</v>
      </c>
      <c r="L200" s="77">
        <v>290.5559592676662</v>
      </c>
      <c r="M200" s="78">
        <v>6010.20556640625</v>
      </c>
      <c r="N200" s="78">
        <v>6508.4111328125</v>
      </c>
      <c r="O200" s="79"/>
      <c r="P200" s="80"/>
      <c r="Q200" s="80"/>
      <c r="R200" s="85"/>
      <c r="S200" s="49">
        <v>2</v>
      </c>
      <c r="T200" s="49">
        <v>2</v>
      </c>
      <c r="U200" s="50">
        <v>1077.116667</v>
      </c>
      <c r="V200" s="50">
        <v>0.000923</v>
      </c>
      <c r="W200" s="50">
        <v>0.000655</v>
      </c>
      <c r="X200" s="50">
        <v>1.284645</v>
      </c>
      <c r="Y200" s="50">
        <v>0.08333333333333333</v>
      </c>
      <c r="Z200" s="50">
        <v>0</v>
      </c>
      <c r="AA200" s="75">
        <v>200</v>
      </c>
      <c r="AB200" s="75"/>
      <c r="AC200" s="76"/>
      <c r="AD200" s="82" t="s">
        <v>786</v>
      </c>
      <c r="AE200" s="99" t="str">
        <f>HYPERLINK("http://en.wikipedia.org/wiki/User:Aaishwar")</f>
        <v>http://en.wikipedia.org/wiki/User:Aaishwar</v>
      </c>
      <c r="AF200" s="82" t="s">
        <v>806</v>
      </c>
      <c r="AG200" s="82"/>
      <c r="AH200" s="82"/>
      <c r="AI200" s="82">
        <v>0.490566</v>
      </c>
      <c r="AJ200" s="82">
        <v>53</v>
      </c>
      <c r="AK200" s="82"/>
      <c r="AL200" s="82" t="str">
        <f>REPLACE(INDEX(GroupVertices[Group],MATCH(Vertices[[#This Row],[Vertex]],GroupVertices[Vertex],0)),1,1,"")</f>
        <v>5</v>
      </c>
      <c r="AM200" s="49">
        <v>0</v>
      </c>
      <c r="AN200" s="50">
        <v>0</v>
      </c>
      <c r="AO200" s="49">
        <v>0</v>
      </c>
      <c r="AP200" s="50">
        <v>0</v>
      </c>
      <c r="AQ200" s="49">
        <v>0</v>
      </c>
      <c r="AR200" s="50">
        <v>0</v>
      </c>
      <c r="AS200" s="49">
        <v>30</v>
      </c>
      <c r="AT200" s="50">
        <v>100</v>
      </c>
      <c r="AU200" s="49">
        <v>30</v>
      </c>
      <c r="AV200" s="111" t="s">
        <v>1539</v>
      </c>
      <c r="AW200" s="111" t="s">
        <v>1539</v>
      </c>
      <c r="AX200" s="111" t="s">
        <v>1673</v>
      </c>
      <c r="AY200" s="111" t="s">
        <v>1673</v>
      </c>
      <c r="AZ200" s="2"/>
      <c r="BA200" s="3"/>
      <c r="BB200" s="3"/>
      <c r="BC200" s="3"/>
      <c r="BD200" s="3"/>
    </row>
    <row r="201" spans="1:56" ht="15">
      <c r="A201" s="68" t="s">
        <v>512</v>
      </c>
      <c r="B201" s="69"/>
      <c r="C201" s="69"/>
      <c r="D201" s="70">
        <v>50</v>
      </c>
      <c r="E201" s="72"/>
      <c r="F201" s="69"/>
      <c r="G201" s="69"/>
      <c r="H201" s="73" t="s">
        <v>512</v>
      </c>
      <c r="I201" s="74"/>
      <c r="J201" s="74"/>
      <c r="K201" s="73" t="s">
        <v>512</v>
      </c>
      <c r="L201" s="77">
        <v>1</v>
      </c>
      <c r="M201" s="78">
        <v>5838.77197265625</v>
      </c>
      <c r="N201" s="78">
        <v>7617.2353515625</v>
      </c>
      <c r="O201" s="79"/>
      <c r="P201" s="80"/>
      <c r="Q201" s="80"/>
      <c r="R201" s="85"/>
      <c r="S201" s="49">
        <v>2</v>
      </c>
      <c r="T201" s="49">
        <v>2</v>
      </c>
      <c r="U201" s="50">
        <v>0</v>
      </c>
      <c r="V201" s="50">
        <v>0.000779</v>
      </c>
      <c r="W201" s="50">
        <v>0.000111</v>
      </c>
      <c r="X201" s="50">
        <v>1.010912</v>
      </c>
      <c r="Y201" s="50">
        <v>0.5</v>
      </c>
      <c r="Z201" s="50">
        <v>0</v>
      </c>
      <c r="AA201" s="75">
        <v>201</v>
      </c>
      <c r="AB201" s="75"/>
      <c r="AC201" s="76"/>
      <c r="AD201" s="82" t="s">
        <v>786</v>
      </c>
      <c r="AE201" s="99" t="str">
        <f>HYPERLINK("http://en.wikipedia.org/wiki/User:Ninatravassos")</f>
        <v>http://en.wikipedia.org/wiki/User:Ninatravassos</v>
      </c>
      <c r="AF201" s="82" t="s">
        <v>806</v>
      </c>
      <c r="AG201" s="82"/>
      <c r="AH201" s="82"/>
      <c r="AI201" s="82">
        <v>0.3924419</v>
      </c>
      <c r="AJ201" s="82">
        <v>43</v>
      </c>
      <c r="AK201" s="82"/>
      <c r="AL201" s="82" t="str">
        <f>REPLACE(INDEX(GroupVertices[Group],MATCH(Vertices[[#This Row],[Vertex]],GroupVertices[Vertex],0)),1,1,"")</f>
        <v>5</v>
      </c>
      <c r="AM201" s="49">
        <v>0</v>
      </c>
      <c r="AN201" s="50">
        <v>0</v>
      </c>
      <c r="AO201" s="49">
        <v>0</v>
      </c>
      <c r="AP201" s="50">
        <v>0</v>
      </c>
      <c r="AQ201" s="49">
        <v>0</v>
      </c>
      <c r="AR201" s="50">
        <v>0</v>
      </c>
      <c r="AS201" s="49">
        <v>30</v>
      </c>
      <c r="AT201" s="50">
        <v>100</v>
      </c>
      <c r="AU201" s="49">
        <v>30</v>
      </c>
      <c r="AV201" s="111" t="s">
        <v>1539</v>
      </c>
      <c r="AW201" s="111" t="s">
        <v>1539</v>
      </c>
      <c r="AX201" s="111" t="s">
        <v>1673</v>
      </c>
      <c r="AY201" s="111" t="s">
        <v>1673</v>
      </c>
      <c r="AZ201" s="2"/>
      <c r="BA201" s="3"/>
      <c r="BB201" s="3"/>
      <c r="BC201" s="3"/>
      <c r="BD201" s="3"/>
    </row>
    <row r="202" spans="1:56" ht="15">
      <c r="A202" s="68" t="s">
        <v>513</v>
      </c>
      <c r="B202" s="69"/>
      <c r="C202" s="69"/>
      <c r="D202" s="70">
        <v>50</v>
      </c>
      <c r="E202" s="72"/>
      <c r="F202" s="69"/>
      <c r="G202" s="69"/>
      <c r="H202" s="73" t="s">
        <v>513</v>
      </c>
      <c r="I202" s="74"/>
      <c r="J202" s="74"/>
      <c r="K202" s="73" t="s">
        <v>513</v>
      </c>
      <c r="L202" s="77">
        <v>1</v>
      </c>
      <c r="M202" s="78">
        <v>7102.16015625</v>
      </c>
      <c r="N202" s="78">
        <v>7555.04931640625</v>
      </c>
      <c r="O202" s="79"/>
      <c r="P202" s="80"/>
      <c r="Q202" s="80"/>
      <c r="R202" s="85"/>
      <c r="S202" s="49">
        <v>1</v>
      </c>
      <c r="T202" s="49">
        <v>1</v>
      </c>
      <c r="U202" s="50">
        <v>0</v>
      </c>
      <c r="V202" s="50">
        <v>0.000779</v>
      </c>
      <c r="W202" s="50">
        <v>9.8E-05</v>
      </c>
      <c r="X202" s="50">
        <v>0.709412</v>
      </c>
      <c r="Y202" s="50">
        <v>0.5</v>
      </c>
      <c r="Z202" s="50">
        <v>0</v>
      </c>
      <c r="AA202" s="75">
        <v>202</v>
      </c>
      <c r="AB202" s="75"/>
      <c r="AC202" s="76"/>
      <c r="AD202" s="82" t="s">
        <v>786</v>
      </c>
      <c r="AE202" s="99" t="str">
        <f>HYPERLINK("http://en.wikipedia.org/wiki/User:Keneeso")</f>
        <v>http://en.wikipedia.org/wiki/User:Keneeso</v>
      </c>
      <c r="AF202" s="82" t="s">
        <v>806</v>
      </c>
      <c r="AG202" s="82"/>
      <c r="AH202" s="82"/>
      <c r="AI202" s="82">
        <v>0.403162</v>
      </c>
      <c r="AJ202" s="82">
        <v>23</v>
      </c>
      <c r="AK202" s="82"/>
      <c r="AL202" s="82" t="str">
        <f>REPLACE(INDEX(GroupVertices[Group],MATCH(Vertices[[#This Row],[Vertex]],GroupVertices[Vertex],0)),1,1,"")</f>
        <v>5</v>
      </c>
      <c r="AM202" s="49">
        <v>0</v>
      </c>
      <c r="AN202" s="50">
        <v>0</v>
      </c>
      <c r="AO202" s="49">
        <v>0</v>
      </c>
      <c r="AP202" s="50">
        <v>0</v>
      </c>
      <c r="AQ202" s="49">
        <v>0</v>
      </c>
      <c r="AR202" s="50">
        <v>0</v>
      </c>
      <c r="AS202" s="49">
        <v>15</v>
      </c>
      <c r="AT202" s="50">
        <v>100</v>
      </c>
      <c r="AU202" s="49">
        <v>15</v>
      </c>
      <c r="AV202" s="111" t="s">
        <v>1539</v>
      </c>
      <c r="AW202" s="111" t="s">
        <v>1539</v>
      </c>
      <c r="AX202" s="111" t="s">
        <v>1673</v>
      </c>
      <c r="AY202" s="111" t="s">
        <v>1673</v>
      </c>
      <c r="AZ202" s="2"/>
      <c r="BA202" s="3"/>
      <c r="BB202" s="3"/>
      <c r="BC202" s="3"/>
      <c r="BD202" s="3"/>
    </row>
    <row r="203" spans="1:56" ht="15">
      <c r="A203" s="68" t="s">
        <v>514</v>
      </c>
      <c r="B203" s="69"/>
      <c r="C203" s="69"/>
      <c r="D203" s="70">
        <v>50.56841036831163</v>
      </c>
      <c r="E203" s="72"/>
      <c r="F203" s="69"/>
      <c r="G203" s="69"/>
      <c r="H203" s="73" t="s">
        <v>514</v>
      </c>
      <c r="I203" s="74"/>
      <c r="J203" s="74"/>
      <c r="K203" s="73" t="s">
        <v>514</v>
      </c>
      <c r="L203" s="77">
        <v>4.225900793912786</v>
      </c>
      <c r="M203" s="78">
        <v>5551.4609375</v>
      </c>
      <c r="N203" s="78">
        <v>8699.3388671875</v>
      </c>
      <c r="O203" s="79"/>
      <c r="P203" s="80"/>
      <c r="Q203" s="80"/>
      <c r="R203" s="85"/>
      <c r="S203" s="49">
        <v>1</v>
      </c>
      <c r="T203" s="49">
        <v>1</v>
      </c>
      <c r="U203" s="50">
        <v>12</v>
      </c>
      <c r="V203" s="50">
        <v>0.000781</v>
      </c>
      <c r="W203" s="50">
        <v>0.000137</v>
      </c>
      <c r="X203" s="50">
        <v>0.704826</v>
      </c>
      <c r="Y203" s="50">
        <v>0</v>
      </c>
      <c r="Z203" s="50">
        <v>0</v>
      </c>
      <c r="AA203" s="75">
        <v>203</v>
      </c>
      <c r="AB203" s="75"/>
      <c r="AC203" s="76"/>
      <c r="AD203" s="82" t="s">
        <v>786</v>
      </c>
      <c r="AE203" s="99" t="str">
        <f>HYPERLINK("http://en.wikipedia.org/wiki/User:Kiatdd")</f>
        <v>http://en.wikipedia.org/wiki/User:Kiatdd</v>
      </c>
      <c r="AF203" s="82" t="s">
        <v>806</v>
      </c>
      <c r="AG203" s="82"/>
      <c r="AH203" s="82"/>
      <c r="AI203" s="82">
        <v>0.585017</v>
      </c>
      <c r="AJ203" s="82">
        <v>500</v>
      </c>
      <c r="AK203" s="82"/>
      <c r="AL203" s="82" t="str">
        <f>REPLACE(INDEX(GroupVertices[Group],MATCH(Vertices[[#This Row],[Vertex]],GroupVertices[Vertex],0)),1,1,"")</f>
        <v>5</v>
      </c>
      <c r="AM203" s="49">
        <v>0</v>
      </c>
      <c r="AN203" s="50">
        <v>0</v>
      </c>
      <c r="AO203" s="49">
        <v>0</v>
      </c>
      <c r="AP203" s="50">
        <v>0</v>
      </c>
      <c r="AQ203" s="49">
        <v>0</v>
      </c>
      <c r="AR203" s="50">
        <v>0</v>
      </c>
      <c r="AS203" s="49">
        <v>7</v>
      </c>
      <c r="AT203" s="50">
        <v>100</v>
      </c>
      <c r="AU203" s="49">
        <v>7</v>
      </c>
      <c r="AV203" s="111" t="s">
        <v>1540</v>
      </c>
      <c r="AW203" s="111" t="s">
        <v>1540</v>
      </c>
      <c r="AX203" s="111" t="s">
        <v>1674</v>
      </c>
      <c r="AY203" s="111" t="s">
        <v>1674</v>
      </c>
      <c r="AZ203" s="2"/>
      <c r="BA203" s="3"/>
      <c r="BB203" s="3"/>
      <c r="BC203" s="3"/>
      <c r="BD203" s="3"/>
    </row>
    <row r="204" spans="1:56" ht="15">
      <c r="A204" s="68" t="s">
        <v>515</v>
      </c>
      <c r="B204" s="69"/>
      <c r="C204" s="69"/>
      <c r="D204" s="70">
        <v>56.19962029303203</v>
      </c>
      <c r="E204" s="72"/>
      <c r="F204" s="69"/>
      <c r="G204" s="69"/>
      <c r="H204" s="73" t="s">
        <v>515</v>
      </c>
      <c r="I204" s="74"/>
      <c r="J204" s="74"/>
      <c r="K204" s="73" t="s">
        <v>515</v>
      </c>
      <c r="L204" s="77">
        <v>36.18472065288763</v>
      </c>
      <c r="M204" s="78">
        <v>5633.69287109375</v>
      </c>
      <c r="N204" s="78">
        <v>7483.25</v>
      </c>
      <c r="O204" s="79"/>
      <c r="P204" s="80"/>
      <c r="Q204" s="80"/>
      <c r="R204" s="85"/>
      <c r="S204" s="49">
        <v>2</v>
      </c>
      <c r="T204" s="49">
        <v>2</v>
      </c>
      <c r="U204" s="50">
        <v>130.883333</v>
      </c>
      <c r="V204" s="50">
        <v>0.000907</v>
      </c>
      <c r="W204" s="50">
        <v>0.000413</v>
      </c>
      <c r="X204" s="50">
        <v>0.994725</v>
      </c>
      <c r="Y204" s="50">
        <v>0</v>
      </c>
      <c r="Z204" s="50">
        <v>0</v>
      </c>
      <c r="AA204" s="75">
        <v>204</v>
      </c>
      <c r="AB204" s="75"/>
      <c r="AC204" s="76"/>
      <c r="AD204" s="82" t="s">
        <v>786</v>
      </c>
      <c r="AE204" s="99" t="str">
        <f>HYPERLINK("http://en.wikipedia.org/wiki/User:Daleylife")</f>
        <v>http://en.wikipedia.org/wiki/User:Daleylife</v>
      </c>
      <c r="AF204" s="82" t="s">
        <v>806</v>
      </c>
      <c r="AG204" s="82"/>
      <c r="AH204" s="82"/>
      <c r="AI204" s="82">
        <v>0.4706969</v>
      </c>
      <c r="AJ204" s="82">
        <v>173</v>
      </c>
      <c r="AK204" s="82"/>
      <c r="AL204" s="82" t="str">
        <f>REPLACE(INDEX(GroupVertices[Group],MATCH(Vertices[[#This Row],[Vertex]],GroupVertices[Vertex],0)),1,1,"")</f>
        <v>5</v>
      </c>
      <c r="AM204" s="49">
        <v>0</v>
      </c>
      <c r="AN204" s="50">
        <v>0</v>
      </c>
      <c r="AO204" s="49">
        <v>0</v>
      </c>
      <c r="AP204" s="50">
        <v>0</v>
      </c>
      <c r="AQ204" s="49">
        <v>0</v>
      </c>
      <c r="AR204" s="50">
        <v>0</v>
      </c>
      <c r="AS204" s="49">
        <v>10</v>
      </c>
      <c r="AT204" s="50">
        <v>100</v>
      </c>
      <c r="AU204" s="49">
        <v>10</v>
      </c>
      <c r="AV204" s="111" t="s">
        <v>1541</v>
      </c>
      <c r="AW204" s="111" t="s">
        <v>1541</v>
      </c>
      <c r="AX204" s="111" t="s">
        <v>1675</v>
      </c>
      <c r="AY204" s="111" t="s">
        <v>1675</v>
      </c>
      <c r="AZ204" s="2"/>
      <c r="BA204" s="3"/>
      <c r="BB204" s="3"/>
      <c r="BC204" s="3"/>
      <c r="BD204" s="3"/>
    </row>
    <row r="205" spans="1:56" ht="15">
      <c r="A205" s="68" t="s">
        <v>516</v>
      </c>
      <c r="B205" s="69"/>
      <c r="C205" s="69"/>
      <c r="D205" s="70">
        <v>74.57822220177489</v>
      </c>
      <c r="E205" s="72"/>
      <c r="F205" s="69"/>
      <c r="G205" s="69"/>
      <c r="H205" s="73" t="s">
        <v>516</v>
      </c>
      <c r="I205" s="74"/>
      <c r="J205" s="74"/>
      <c r="K205" s="73" t="s">
        <v>516</v>
      </c>
      <c r="L205" s="77">
        <v>140.48884632273442</v>
      </c>
      <c r="M205" s="78">
        <v>6463.78173828125</v>
      </c>
      <c r="N205" s="78">
        <v>6256.6005859375</v>
      </c>
      <c r="O205" s="79"/>
      <c r="P205" s="80"/>
      <c r="Q205" s="80"/>
      <c r="R205" s="85"/>
      <c r="S205" s="49">
        <v>2</v>
      </c>
      <c r="T205" s="49">
        <v>2</v>
      </c>
      <c r="U205" s="50">
        <v>518.883333</v>
      </c>
      <c r="V205" s="50">
        <v>0.0011</v>
      </c>
      <c r="W205" s="50">
        <v>0.002666</v>
      </c>
      <c r="X205" s="50">
        <v>0.929421</v>
      </c>
      <c r="Y205" s="50">
        <v>0</v>
      </c>
      <c r="Z205" s="50">
        <v>0</v>
      </c>
      <c r="AA205" s="75">
        <v>205</v>
      </c>
      <c r="AB205" s="75"/>
      <c r="AC205" s="76"/>
      <c r="AD205" s="82" t="s">
        <v>786</v>
      </c>
      <c r="AE205" s="99" t="str">
        <f>HYPERLINK("http://en.wikipedia.org/wiki/User:Buffaboy")</f>
        <v>http://en.wikipedia.org/wiki/User:Buffaboy</v>
      </c>
      <c r="AF205" s="82" t="s">
        <v>806</v>
      </c>
      <c r="AG205" s="82"/>
      <c r="AH205" s="82"/>
      <c r="AI205" s="82">
        <v>0.3864286</v>
      </c>
      <c r="AJ205" s="82">
        <v>500</v>
      </c>
      <c r="AK205" s="82"/>
      <c r="AL205" s="82" t="str">
        <f>REPLACE(INDEX(GroupVertices[Group],MATCH(Vertices[[#This Row],[Vertex]],GroupVertices[Vertex],0)),1,1,"")</f>
        <v>5</v>
      </c>
      <c r="AM205" s="49">
        <v>0</v>
      </c>
      <c r="AN205" s="50">
        <v>0</v>
      </c>
      <c r="AO205" s="49">
        <v>0</v>
      </c>
      <c r="AP205" s="50">
        <v>0</v>
      </c>
      <c r="AQ205" s="49">
        <v>0</v>
      </c>
      <c r="AR205" s="50">
        <v>0</v>
      </c>
      <c r="AS205" s="49">
        <v>7</v>
      </c>
      <c r="AT205" s="50">
        <v>100</v>
      </c>
      <c r="AU205" s="49">
        <v>7</v>
      </c>
      <c r="AV205" s="111" t="s">
        <v>1542</v>
      </c>
      <c r="AW205" s="111" t="s">
        <v>1558</v>
      </c>
      <c r="AX205" s="111" t="s">
        <v>1676</v>
      </c>
      <c r="AY205" s="111" t="s">
        <v>1676</v>
      </c>
      <c r="AZ205" s="2"/>
      <c r="BA205" s="3"/>
      <c r="BB205" s="3"/>
      <c r="BC205" s="3"/>
      <c r="BD205" s="3"/>
    </row>
    <row r="206" spans="1:56" ht="15">
      <c r="A206" s="86" t="s">
        <v>517</v>
      </c>
      <c r="B206" s="87"/>
      <c r="C206" s="87"/>
      <c r="D206" s="88">
        <v>50</v>
      </c>
      <c r="E206" s="89"/>
      <c r="F206" s="87"/>
      <c r="G206" s="87"/>
      <c r="H206" s="90" t="s">
        <v>517</v>
      </c>
      <c r="I206" s="91"/>
      <c r="J206" s="91"/>
      <c r="K206" s="90" t="s">
        <v>517</v>
      </c>
      <c r="L206" s="92">
        <v>1</v>
      </c>
      <c r="M206" s="93">
        <v>6060.607421875</v>
      </c>
      <c r="N206" s="93">
        <v>9594.30859375</v>
      </c>
      <c r="O206" s="94"/>
      <c r="P206" s="95"/>
      <c r="Q206" s="95"/>
      <c r="R206" s="96"/>
      <c r="S206" s="49">
        <v>1</v>
      </c>
      <c r="T206" s="49">
        <v>2</v>
      </c>
      <c r="U206" s="50">
        <v>0</v>
      </c>
      <c r="V206" s="50">
        <v>0.001099</v>
      </c>
      <c r="W206" s="50">
        <v>0.002652</v>
      </c>
      <c r="X206" s="50">
        <v>0.667822</v>
      </c>
      <c r="Y206" s="50">
        <v>0</v>
      </c>
      <c r="Z206" s="50">
        <v>0</v>
      </c>
      <c r="AA206" s="97">
        <v>206</v>
      </c>
      <c r="AB206" s="97"/>
      <c r="AC206" s="98"/>
      <c r="AD206" s="82" t="s">
        <v>786</v>
      </c>
      <c r="AE206" s="99" t="str">
        <f>HYPERLINK("http://en.wikipedia.org/wiki/User:Xyxyzyz")</f>
        <v>http://en.wikipedia.org/wiki/User:Xyxyzyz</v>
      </c>
      <c r="AF206" s="82" t="s">
        <v>806</v>
      </c>
      <c r="AG206" s="82"/>
      <c r="AH206" s="82"/>
      <c r="AI206" s="82">
        <v>0.6537601</v>
      </c>
      <c r="AJ206" s="82">
        <v>500</v>
      </c>
      <c r="AK206" s="82"/>
      <c r="AL206" s="82" t="str">
        <f>REPLACE(INDEX(GroupVertices[Group],MATCH(Vertices[[#This Row],[Vertex]],GroupVertices[Vertex],0)),1,1,"")</f>
        <v>5</v>
      </c>
      <c r="AM206" s="49">
        <v>0</v>
      </c>
      <c r="AN206" s="50">
        <v>0</v>
      </c>
      <c r="AO206" s="49">
        <v>0</v>
      </c>
      <c r="AP206" s="50">
        <v>0</v>
      </c>
      <c r="AQ206" s="49">
        <v>0</v>
      </c>
      <c r="AR206" s="50">
        <v>0</v>
      </c>
      <c r="AS206" s="49">
        <v>12</v>
      </c>
      <c r="AT206" s="50">
        <v>100</v>
      </c>
      <c r="AU206" s="49">
        <v>12</v>
      </c>
      <c r="AV206" s="111" t="s">
        <v>1543</v>
      </c>
      <c r="AW206" s="111" t="s">
        <v>1559</v>
      </c>
      <c r="AX206" s="111" t="s">
        <v>1677</v>
      </c>
      <c r="AY206" s="111" t="s">
        <v>1690</v>
      </c>
      <c r="AZ206" s="2"/>
      <c r="BA206" s="3"/>
      <c r="BB206" s="3"/>
      <c r="BC206" s="3"/>
      <c r="BD2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6"/>
    <dataValidation allowBlank="1" errorTitle="Invalid Vertex Visibility" error="You have entered an unrecognized vertex visibility.  Try selecting from the drop-down list instead." sqref="AZ3"/>
    <dataValidation allowBlank="1" showErrorMessage="1" sqref="A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6"/>
    <dataValidation allowBlank="1" showInputMessage="1" promptTitle="Vertex Tooltip" prompt="Enter optional text that will pop up when the mouse is hovered over the vertex." errorTitle="Invalid Vertex Image Key" sqref="K3:K2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6"/>
    <dataValidation allowBlank="1" showInputMessage="1" promptTitle="Vertex Label Fill Color" prompt="To select an optional fill color for the Label shape, right-click and select Select Color on the right-click menu." sqref="I3:I206"/>
    <dataValidation allowBlank="1" showInputMessage="1" promptTitle="Vertex Image File" prompt="Enter the path to an image file.  Hover over the column header for examples." errorTitle="Invalid Vertex Image Key" sqref="F3:F206"/>
    <dataValidation allowBlank="1" showInputMessage="1" promptTitle="Vertex Color" prompt="To select an optional vertex color, right-click and select Select Color on the right-click menu." sqref="B3:B206"/>
    <dataValidation allowBlank="1" showInputMessage="1" promptTitle="Vertex Opacity" prompt="Enter an optional vertex opacity between 0 (transparent) and 100 (opaque)." errorTitle="Invalid Vertex Opacity" error="The optional vertex opacity must be a whole number between 0 and 10." sqref="E3:E206"/>
    <dataValidation type="list" allowBlank="1" showInputMessage="1" showErrorMessage="1" promptTitle="Vertex Shape" prompt="Select an optional vertex shape." errorTitle="Invalid Vertex Shape" error="You have entered an invalid vertex shape.  Try selecting from the drop-down list instead." sqref="C3:C2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6">
      <formula1>ValidVertexLabelPositions</formula1>
    </dataValidation>
    <dataValidation allowBlank="1" showInputMessage="1" showErrorMessage="1" promptTitle="Vertex Name" prompt="Enter the name of the vertex." sqref="A3:A2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4"/>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hidden="1" customWidth="1"/>
    <col min="26" max="26" width="23.8515625" style="0" hidden="1" customWidth="1"/>
    <col min="27" max="27" width="19.140625" style="0" hidden="1" customWidth="1"/>
    <col min="28" max="28" width="23.8515625" style="0" hidden="1" customWidth="1"/>
    <col min="29" max="29" width="19.140625" style="0" hidden="1" customWidth="1"/>
    <col min="30" max="30" width="23.8515625" style="0" hidden="1" customWidth="1"/>
    <col min="31" max="31" width="18.140625" style="0" hidden="1" customWidth="1"/>
    <col min="32" max="32" width="22.28125" style="0" hidden="1" customWidth="1"/>
    <col min="33" max="33" width="16.421875" style="0" hidden="1" customWidth="1"/>
    <col min="34" max="34" width="16.00390625" style="0" hidden="1" customWidth="1"/>
    <col min="35" max="35" width="18.140625" style="0" hidden="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1237</v>
      </c>
      <c r="Z2" s="54" t="s">
        <v>1238</v>
      </c>
      <c r="AA2" s="54" t="s">
        <v>1239</v>
      </c>
      <c r="AB2" s="54" t="s">
        <v>1240</v>
      </c>
      <c r="AC2" s="54" t="s">
        <v>1241</v>
      </c>
      <c r="AD2" s="54" t="s">
        <v>1242</v>
      </c>
      <c r="AE2" s="54" t="s">
        <v>1243</v>
      </c>
      <c r="AF2" s="54" t="s">
        <v>1244</v>
      </c>
      <c r="AG2" s="54" t="s">
        <v>1247</v>
      </c>
      <c r="AH2" s="13" t="s">
        <v>1297</v>
      </c>
      <c r="AI2" s="13" t="s">
        <v>1405</v>
      </c>
    </row>
    <row r="3" spans="1:35" ht="15">
      <c r="A3" s="68" t="s">
        <v>807</v>
      </c>
      <c r="B3" s="69" t="s">
        <v>819</v>
      </c>
      <c r="C3" s="69" t="s">
        <v>56</v>
      </c>
      <c r="D3" s="101"/>
      <c r="E3" s="14"/>
      <c r="F3" s="15" t="s">
        <v>1693</v>
      </c>
      <c r="G3" s="64"/>
      <c r="H3" s="64"/>
      <c r="I3" s="102">
        <v>3</v>
      </c>
      <c r="J3" s="51"/>
      <c r="K3" s="49">
        <v>29</v>
      </c>
      <c r="L3" s="49">
        <v>54</v>
      </c>
      <c r="M3" s="49">
        <v>0</v>
      </c>
      <c r="N3" s="49">
        <v>54</v>
      </c>
      <c r="O3" s="49">
        <v>10</v>
      </c>
      <c r="P3" s="50">
        <v>0.2222222222222222</v>
      </c>
      <c r="Q3" s="50">
        <v>0.36363636363636365</v>
      </c>
      <c r="R3" s="49">
        <v>1</v>
      </c>
      <c r="S3" s="49">
        <v>0</v>
      </c>
      <c r="T3" s="49">
        <v>29</v>
      </c>
      <c r="U3" s="49">
        <v>54</v>
      </c>
      <c r="V3" s="49">
        <v>5</v>
      </c>
      <c r="W3" s="50">
        <v>2.406659</v>
      </c>
      <c r="X3" s="50">
        <v>0.054187192118226604</v>
      </c>
      <c r="Y3" s="49">
        <v>7</v>
      </c>
      <c r="Z3" s="50">
        <v>1.0263929618768328</v>
      </c>
      <c r="AA3" s="49">
        <v>17</v>
      </c>
      <c r="AB3" s="50">
        <v>2.4926686217008798</v>
      </c>
      <c r="AC3" s="49">
        <v>0</v>
      </c>
      <c r="AD3" s="50">
        <v>0</v>
      </c>
      <c r="AE3" s="49">
        <v>658</v>
      </c>
      <c r="AF3" s="50">
        <v>96.48093841642229</v>
      </c>
      <c r="AG3" s="49">
        <v>682</v>
      </c>
      <c r="AH3" s="103" t="s">
        <v>1298</v>
      </c>
      <c r="AI3" s="103" t="s">
        <v>1406</v>
      </c>
    </row>
    <row r="4" spans="1:35" ht="15">
      <c r="A4" s="114" t="s">
        <v>808</v>
      </c>
      <c r="B4" s="69" t="s">
        <v>820</v>
      </c>
      <c r="C4" s="69" t="s">
        <v>56</v>
      </c>
      <c r="D4" s="115"/>
      <c r="E4" s="14"/>
      <c r="F4" s="15" t="s">
        <v>1750</v>
      </c>
      <c r="G4" s="64"/>
      <c r="H4" s="64"/>
      <c r="I4" s="102">
        <v>4</v>
      </c>
      <c r="J4" s="116"/>
      <c r="K4" s="49">
        <v>24</v>
      </c>
      <c r="L4" s="49">
        <v>43</v>
      </c>
      <c r="M4" s="49">
        <v>0</v>
      </c>
      <c r="N4" s="49">
        <v>43</v>
      </c>
      <c r="O4" s="49">
        <v>6</v>
      </c>
      <c r="P4" s="50">
        <v>0.23333333333333334</v>
      </c>
      <c r="Q4" s="50">
        <v>0.3783783783783784</v>
      </c>
      <c r="R4" s="49">
        <v>1</v>
      </c>
      <c r="S4" s="49">
        <v>0</v>
      </c>
      <c r="T4" s="49">
        <v>24</v>
      </c>
      <c r="U4" s="49">
        <v>43</v>
      </c>
      <c r="V4" s="49">
        <v>6</v>
      </c>
      <c r="W4" s="50">
        <v>2.711806</v>
      </c>
      <c r="X4" s="50">
        <v>0.06702898550724638</v>
      </c>
      <c r="Y4" s="49">
        <v>6</v>
      </c>
      <c r="Z4" s="50">
        <v>2.4</v>
      </c>
      <c r="AA4" s="49">
        <v>3</v>
      </c>
      <c r="AB4" s="50">
        <v>1.2</v>
      </c>
      <c r="AC4" s="49">
        <v>0</v>
      </c>
      <c r="AD4" s="50">
        <v>0</v>
      </c>
      <c r="AE4" s="49">
        <v>241</v>
      </c>
      <c r="AF4" s="50">
        <v>96.4</v>
      </c>
      <c r="AG4" s="49">
        <v>250</v>
      </c>
      <c r="AH4" s="103" t="s">
        <v>1721</v>
      </c>
      <c r="AI4" s="103" t="s">
        <v>1407</v>
      </c>
    </row>
    <row r="5" spans="1:35" ht="15">
      <c r="A5" s="114" t="s">
        <v>809</v>
      </c>
      <c r="B5" s="69" t="s">
        <v>821</v>
      </c>
      <c r="C5" s="69" t="s">
        <v>56</v>
      </c>
      <c r="D5" s="115"/>
      <c r="E5" s="14"/>
      <c r="F5" s="15" t="s">
        <v>1694</v>
      </c>
      <c r="G5" s="64"/>
      <c r="H5" s="64"/>
      <c r="I5" s="102">
        <v>5</v>
      </c>
      <c r="J5" s="116"/>
      <c r="K5" s="49">
        <v>20</v>
      </c>
      <c r="L5" s="49">
        <v>27</v>
      </c>
      <c r="M5" s="49">
        <v>0</v>
      </c>
      <c r="N5" s="49">
        <v>27</v>
      </c>
      <c r="O5" s="49">
        <v>4</v>
      </c>
      <c r="P5" s="50">
        <v>0.09523809523809523</v>
      </c>
      <c r="Q5" s="50">
        <v>0.17391304347826086</v>
      </c>
      <c r="R5" s="49">
        <v>1</v>
      </c>
      <c r="S5" s="49">
        <v>0</v>
      </c>
      <c r="T5" s="49">
        <v>20</v>
      </c>
      <c r="U5" s="49">
        <v>27</v>
      </c>
      <c r="V5" s="49">
        <v>14</v>
      </c>
      <c r="W5" s="50">
        <v>5.55</v>
      </c>
      <c r="X5" s="50">
        <v>0.060526315789473685</v>
      </c>
      <c r="Y5" s="49">
        <v>1</v>
      </c>
      <c r="Z5" s="50">
        <v>0.2770083102493075</v>
      </c>
      <c r="AA5" s="49">
        <v>3</v>
      </c>
      <c r="AB5" s="50">
        <v>0.8310249307479224</v>
      </c>
      <c r="AC5" s="49">
        <v>0</v>
      </c>
      <c r="AD5" s="50">
        <v>0</v>
      </c>
      <c r="AE5" s="49">
        <v>357</v>
      </c>
      <c r="AF5" s="50">
        <v>98.89196675900277</v>
      </c>
      <c r="AG5" s="49">
        <v>361</v>
      </c>
      <c r="AH5" s="103" t="s">
        <v>1299</v>
      </c>
      <c r="AI5" s="103" t="s">
        <v>1408</v>
      </c>
    </row>
    <row r="6" spans="1:35" ht="15">
      <c r="A6" s="114" t="s">
        <v>810</v>
      </c>
      <c r="B6" s="69" t="s">
        <v>822</v>
      </c>
      <c r="C6" s="69" t="s">
        <v>56</v>
      </c>
      <c r="D6" s="115"/>
      <c r="E6" s="14"/>
      <c r="F6" s="15" t="s">
        <v>1751</v>
      </c>
      <c r="G6" s="64"/>
      <c r="H6" s="64"/>
      <c r="I6" s="102">
        <v>6</v>
      </c>
      <c r="J6" s="116"/>
      <c r="K6" s="49">
        <v>20</v>
      </c>
      <c r="L6" s="49">
        <v>28</v>
      </c>
      <c r="M6" s="49">
        <v>0</v>
      </c>
      <c r="N6" s="49">
        <v>28</v>
      </c>
      <c r="O6" s="49">
        <v>5</v>
      </c>
      <c r="P6" s="50">
        <v>0</v>
      </c>
      <c r="Q6" s="50">
        <v>0</v>
      </c>
      <c r="R6" s="49">
        <v>1</v>
      </c>
      <c r="S6" s="49">
        <v>0</v>
      </c>
      <c r="T6" s="49">
        <v>20</v>
      </c>
      <c r="U6" s="49">
        <v>28</v>
      </c>
      <c r="V6" s="49">
        <v>8</v>
      </c>
      <c r="W6" s="50">
        <v>3.14</v>
      </c>
      <c r="X6" s="50">
        <v>0.060526315789473685</v>
      </c>
      <c r="Y6" s="49">
        <v>3</v>
      </c>
      <c r="Z6" s="50">
        <v>1.1152416356877324</v>
      </c>
      <c r="AA6" s="49">
        <v>5</v>
      </c>
      <c r="AB6" s="50">
        <v>1.858736059479554</v>
      </c>
      <c r="AC6" s="49">
        <v>0</v>
      </c>
      <c r="AD6" s="50">
        <v>0</v>
      </c>
      <c r="AE6" s="49">
        <v>261</v>
      </c>
      <c r="AF6" s="50">
        <v>97.02602230483271</v>
      </c>
      <c r="AG6" s="49">
        <v>269</v>
      </c>
      <c r="AH6" s="103" t="s">
        <v>1722</v>
      </c>
      <c r="AI6" s="103" t="s">
        <v>1726</v>
      </c>
    </row>
    <row r="7" spans="1:35" ht="15">
      <c r="A7" s="114" t="s">
        <v>811</v>
      </c>
      <c r="B7" s="69" t="s">
        <v>823</v>
      </c>
      <c r="C7" s="69" t="s">
        <v>56</v>
      </c>
      <c r="D7" s="115"/>
      <c r="E7" s="14"/>
      <c r="F7" s="112" t="s">
        <v>1695</v>
      </c>
      <c r="G7" s="64"/>
      <c r="H7" s="64"/>
      <c r="I7" s="102">
        <v>7</v>
      </c>
      <c r="J7" s="116"/>
      <c r="K7" s="49">
        <v>19</v>
      </c>
      <c r="L7" s="49">
        <v>31</v>
      </c>
      <c r="M7" s="49">
        <v>0</v>
      </c>
      <c r="N7" s="49">
        <v>31</v>
      </c>
      <c r="O7" s="49">
        <v>8</v>
      </c>
      <c r="P7" s="50">
        <v>0.045454545454545456</v>
      </c>
      <c r="Q7" s="50">
        <v>0.08695652173913043</v>
      </c>
      <c r="R7" s="49">
        <v>1</v>
      </c>
      <c r="S7" s="49">
        <v>0</v>
      </c>
      <c r="T7" s="49">
        <v>19</v>
      </c>
      <c r="U7" s="49">
        <v>31</v>
      </c>
      <c r="V7" s="49">
        <v>8</v>
      </c>
      <c r="W7" s="50">
        <v>3.396122</v>
      </c>
      <c r="X7" s="50">
        <v>0.06725146198830409</v>
      </c>
      <c r="Y7" s="49">
        <v>8</v>
      </c>
      <c r="Z7" s="50">
        <v>1.7660044150110374</v>
      </c>
      <c r="AA7" s="49">
        <v>1</v>
      </c>
      <c r="AB7" s="50">
        <v>0.22075055187637968</v>
      </c>
      <c r="AC7" s="49">
        <v>0</v>
      </c>
      <c r="AD7" s="50">
        <v>0</v>
      </c>
      <c r="AE7" s="49">
        <v>444</v>
      </c>
      <c r="AF7" s="50">
        <v>98.01324503311258</v>
      </c>
      <c r="AG7" s="49">
        <v>453</v>
      </c>
      <c r="AH7" s="103" t="s">
        <v>1300</v>
      </c>
      <c r="AI7" s="103" t="s">
        <v>1409</v>
      </c>
    </row>
    <row r="8" spans="1:35" ht="15">
      <c r="A8" s="114" t="s">
        <v>812</v>
      </c>
      <c r="B8" s="69" t="s">
        <v>824</v>
      </c>
      <c r="C8" s="69" t="s">
        <v>56</v>
      </c>
      <c r="D8" s="115"/>
      <c r="E8" s="14"/>
      <c r="F8" s="15" t="s">
        <v>1696</v>
      </c>
      <c r="G8" s="64"/>
      <c r="H8" s="64"/>
      <c r="I8" s="102">
        <v>8</v>
      </c>
      <c r="J8" s="116"/>
      <c r="K8" s="49">
        <v>19</v>
      </c>
      <c r="L8" s="49">
        <v>27</v>
      </c>
      <c r="M8" s="49">
        <v>0</v>
      </c>
      <c r="N8" s="49">
        <v>27</v>
      </c>
      <c r="O8" s="49">
        <v>6</v>
      </c>
      <c r="P8" s="50">
        <v>0.16666666666666666</v>
      </c>
      <c r="Q8" s="50">
        <v>0.2857142857142857</v>
      </c>
      <c r="R8" s="49">
        <v>1</v>
      </c>
      <c r="S8" s="49">
        <v>0</v>
      </c>
      <c r="T8" s="49">
        <v>19</v>
      </c>
      <c r="U8" s="49">
        <v>27</v>
      </c>
      <c r="V8" s="49">
        <v>13</v>
      </c>
      <c r="W8" s="50">
        <v>4.853186</v>
      </c>
      <c r="X8" s="50">
        <v>0.06140350877192982</v>
      </c>
      <c r="Y8" s="49">
        <v>0</v>
      </c>
      <c r="Z8" s="50">
        <v>0</v>
      </c>
      <c r="AA8" s="49">
        <v>3</v>
      </c>
      <c r="AB8" s="50">
        <v>1.2345679012345678</v>
      </c>
      <c r="AC8" s="49">
        <v>0</v>
      </c>
      <c r="AD8" s="50">
        <v>0</v>
      </c>
      <c r="AE8" s="49">
        <v>240</v>
      </c>
      <c r="AF8" s="50">
        <v>98.76543209876543</v>
      </c>
      <c r="AG8" s="49">
        <v>243</v>
      </c>
      <c r="AH8" s="103" t="s">
        <v>1301</v>
      </c>
      <c r="AI8" s="103" t="s">
        <v>1410</v>
      </c>
    </row>
    <row r="9" spans="1:35" ht="15">
      <c r="A9" s="114" t="s">
        <v>813</v>
      </c>
      <c r="B9" s="69" t="s">
        <v>825</v>
      </c>
      <c r="C9" s="69" t="s">
        <v>56</v>
      </c>
      <c r="D9" s="115"/>
      <c r="E9" s="14"/>
      <c r="F9" s="15" t="s">
        <v>1697</v>
      </c>
      <c r="G9" s="64"/>
      <c r="H9" s="64"/>
      <c r="I9" s="102">
        <v>9</v>
      </c>
      <c r="J9" s="116"/>
      <c r="K9" s="49">
        <v>16</v>
      </c>
      <c r="L9" s="49">
        <v>27</v>
      </c>
      <c r="M9" s="49">
        <v>0</v>
      </c>
      <c r="N9" s="49">
        <v>27</v>
      </c>
      <c r="O9" s="49">
        <v>6</v>
      </c>
      <c r="P9" s="50">
        <v>0.10526315789473684</v>
      </c>
      <c r="Q9" s="50">
        <v>0.19047619047619047</v>
      </c>
      <c r="R9" s="49">
        <v>1</v>
      </c>
      <c r="S9" s="49">
        <v>0</v>
      </c>
      <c r="T9" s="49">
        <v>16</v>
      </c>
      <c r="U9" s="49">
        <v>27</v>
      </c>
      <c r="V9" s="49">
        <v>6</v>
      </c>
      <c r="W9" s="50">
        <v>2.867188</v>
      </c>
      <c r="X9" s="50">
        <v>0.0875</v>
      </c>
      <c r="Y9" s="49">
        <v>0</v>
      </c>
      <c r="Z9" s="50">
        <v>0</v>
      </c>
      <c r="AA9" s="49">
        <v>3</v>
      </c>
      <c r="AB9" s="50">
        <v>1.2987012987012987</v>
      </c>
      <c r="AC9" s="49">
        <v>0</v>
      </c>
      <c r="AD9" s="50">
        <v>0</v>
      </c>
      <c r="AE9" s="49">
        <v>228</v>
      </c>
      <c r="AF9" s="50">
        <v>98.7012987012987</v>
      </c>
      <c r="AG9" s="49">
        <v>231</v>
      </c>
      <c r="AH9" s="103" t="s">
        <v>1302</v>
      </c>
      <c r="AI9" s="103" t="s">
        <v>1411</v>
      </c>
    </row>
    <row r="10" spans="1:35" ht="14.25" customHeight="1">
      <c r="A10" s="114" t="s">
        <v>814</v>
      </c>
      <c r="B10" s="69" t="s">
        <v>826</v>
      </c>
      <c r="C10" s="69" t="s">
        <v>56</v>
      </c>
      <c r="D10" s="115"/>
      <c r="E10" s="14"/>
      <c r="F10" s="15" t="s">
        <v>1752</v>
      </c>
      <c r="G10" s="64"/>
      <c r="H10" s="64"/>
      <c r="I10" s="102">
        <v>10</v>
      </c>
      <c r="J10" s="116"/>
      <c r="K10" s="49">
        <v>16</v>
      </c>
      <c r="L10" s="49">
        <v>21</v>
      </c>
      <c r="M10" s="49">
        <v>0</v>
      </c>
      <c r="N10" s="49">
        <v>21</v>
      </c>
      <c r="O10" s="49">
        <v>6</v>
      </c>
      <c r="P10" s="50">
        <v>0</v>
      </c>
      <c r="Q10" s="50">
        <v>0</v>
      </c>
      <c r="R10" s="49">
        <v>1</v>
      </c>
      <c r="S10" s="49">
        <v>0</v>
      </c>
      <c r="T10" s="49">
        <v>16</v>
      </c>
      <c r="U10" s="49">
        <v>21</v>
      </c>
      <c r="V10" s="49">
        <v>11</v>
      </c>
      <c r="W10" s="50">
        <v>4.1875</v>
      </c>
      <c r="X10" s="50">
        <v>0.0625</v>
      </c>
      <c r="Y10" s="49">
        <v>0</v>
      </c>
      <c r="Z10" s="50">
        <v>0</v>
      </c>
      <c r="AA10" s="49">
        <v>4</v>
      </c>
      <c r="AB10" s="50">
        <v>2.1052631578947367</v>
      </c>
      <c r="AC10" s="49">
        <v>0</v>
      </c>
      <c r="AD10" s="50">
        <v>0</v>
      </c>
      <c r="AE10" s="49">
        <v>186</v>
      </c>
      <c r="AF10" s="50">
        <v>97.89473684210526</v>
      </c>
      <c r="AG10" s="49">
        <v>190</v>
      </c>
      <c r="AH10" s="103" t="s">
        <v>1723</v>
      </c>
      <c r="AI10" s="103" t="s">
        <v>1412</v>
      </c>
    </row>
    <row r="11" spans="1:35" ht="15">
      <c r="A11" s="114" t="s">
        <v>815</v>
      </c>
      <c r="B11" s="69" t="s">
        <v>827</v>
      </c>
      <c r="C11" s="69" t="s">
        <v>56</v>
      </c>
      <c r="D11" s="115"/>
      <c r="E11" s="14"/>
      <c r="F11" s="15" t="s">
        <v>1698</v>
      </c>
      <c r="G11" s="64"/>
      <c r="H11" s="64"/>
      <c r="I11" s="102">
        <v>11</v>
      </c>
      <c r="J11" s="116"/>
      <c r="K11" s="49">
        <v>13</v>
      </c>
      <c r="L11" s="49">
        <v>13</v>
      </c>
      <c r="M11" s="49">
        <v>0</v>
      </c>
      <c r="N11" s="49">
        <v>13</v>
      </c>
      <c r="O11" s="49">
        <v>1</v>
      </c>
      <c r="P11" s="50">
        <v>0</v>
      </c>
      <c r="Q11" s="50">
        <v>0</v>
      </c>
      <c r="R11" s="49">
        <v>1</v>
      </c>
      <c r="S11" s="49">
        <v>0</v>
      </c>
      <c r="T11" s="49">
        <v>13</v>
      </c>
      <c r="U11" s="49">
        <v>13</v>
      </c>
      <c r="V11" s="49">
        <v>10</v>
      </c>
      <c r="W11" s="50">
        <v>3.597633</v>
      </c>
      <c r="X11" s="50">
        <v>0.07692307692307693</v>
      </c>
      <c r="Y11" s="49">
        <v>0</v>
      </c>
      <c r="Z11" s="50">
        <v>0</v>
      </c>
      <c r="AA11" s="49">
        <v>4</v>
      </c>
      <c r="AB11" s="50">
        <v>3.7383177570093458</v>
      </c>
      <c r="AC11" s="49">
        <v>0</v>
      </c>
      <c r="AD11" s="50">
        <v>0</v>
      </c>
      <c r="AE11" s="49">
        <v>103</v>
      </c>
      <c r="AF11" s="50">
        <v>96.26168224299066</v>
      </c>
      <c r="AG11" s="49">
        <v>107</v>
      </c>
      <c r="AH11" s="103" t="s">
        <v>1303</v>
      </c>
      <c r="AI11" s="103" t="s">
        <v>1413</v>
      </c>
    </row>
    <row r="12" spans="1:35" ht="15">
      <c r="A12" s="114" t="s">
        <v>816</v>
      </c>
      <c r="B12" s="69" t="s">
        <v>828</v>
      </c>
      <c r="C12" s="69" t="s">
        <v>56</v>
      </c>
      <c r="D12" s="115"/>
      <c r="E12" s="14"/>
      <c r="F12" s="15" t="s">
        <v>1699</v>
      </c>
      <c r="G12" s="64"/>
      <c r="H12" s="64"/>
      <c r="I12" s="102">
        <v>12</v>
      </c>
      <c r="J12" s="116"/>
      <c r="K12" s="49">
        <v>12</v>
      </c>
      <c r="L12" s="49">
        <v>17</v>
      </c>
      <c r="M12" s="49">
        <v>0</v>
      </c>
      <c r="N12" s="49">
        <v>17</v>
      </c>
      <c r="O12" s="49">
        <v>4</v>
      </c>
      <c r="P12" s="50">
        <v>0.08333333333333333</v>
      </c>
      <c r="Q12" s="50">
        <v>0.15384615384615385</v>
      </c>
      <c r="R12" s="49">
        <v>1</v>
      </c>
      <c r="S12" s="49">
        <v>0</v>
      </c>
      <c r="T12" s="49">
        <v>12</v>
      </c>
      <c r="U12" s="49">
        <v>17</v>
      </c>
      <c r="V12" s="49">
        <v>4</v>
      </c>
      <c r="W12" s="50">
        <v>2.277778</v>
      </c>
      <c r="X12" s="50">
        <v>0.09848484848484848</v>
      </c>
      <c r="Y12" s="49">
        <v>6</v>
      </c>
      <c r="Z12" s="50">
        <v>3.9473684210526314</v>
      </c>
      <c r="AA12" s="49">
        <v>5</v>
      </c>
      <c r="AB12" s="50">
        <v>3.289473684210526</v>
      </c>
      <c r="AC12" s="49">
        <v>0</v>
      </c>
      <c r="AD12" s="50">
        <v>0</v>
      </c>
      <c r="AE12" s="49">
        <v>141</v>
      </c>
      <c r="AF12" s="50">
        <v>92.76315789473684</v>
      </c>
      <c r="AG12" s="49">
        <v>152</v>
      </c>
      <c r="AH12" s="103" t="s">
        <v>1304</v>
      </c>
      <c r="AI12" s="103" t="s">
        <v>1414</v>
      </c>
    </row>
    <row r="13" spans="1:35" ht="15">
      <c r="A13" s="114" t="s">
        <v>817</v>
      </c>
      <c r="B13" s="69" t="s">
        <v>829</v>
      </c>
      <c r="C13" s="69" t="s">
        <v>56</v>
      </c>
      <c r="D13" s="115"/>
      <c r="E13" s="14"/>
      <c r="F13" s="15" t="s">
        <v>1700</v>
      </c>
      <c r="G13" s="64"/>
      <c r="H13" s="64"/>
      <c r="I13" s="102">
        <v>13</v>
      </c>
      <c r="J13" s="116"/>
      <c r="K13" s="49">
        <v>10</v>
      </c>
      <c r="L13" s="49">
        <v>15</v>
      </c>
      <c r="M13" s="49">
        <v>0</v>
      </c>
      <c r="N13" s="49">
        <v>15</v>
      </c>
      <c r="O13" s="49">
        <v>4</v>
      </c>
      <c r="P13" s="50">
        <v>0</v>
      </c>
      <c r="Q13" s="50">
        <v>0</v>
      </c>
      <c r="R13" s="49">
        <v>1</v>
      </c>
      <c r="S13" s="49">
        <v>0</v>
      </c>
      <c r="T13" s="49">
        <v>10</v>
      </c>
      <c r="U13" s="49">
        <v>15</v>
      </c>
      <c r="V13" s="49">
        <v>5</v>
      </c>
      <c r="W13" s="50">
        <v>2.2</v>
      </c>
      <c r="X13" s="50">
        <v>0.12222222222222222</v>
      </c>
      <c r="Y13" s="49">
        <v>3</v>
      </c>
      <c r="Z13" s="50">
        <v>3.9473684210526314</v>
      </c>
      <c r="AA13" s="49">
        <v>2</v>
      </c>
      <c r="AB13" s="50">
        <v>2.6315789473684212</v>
      </c>
      <c r="AC13" s="49">
        <v>0</v>
      </c>
      <c r="AD13" s="50">
        <v>0</v>
      </c>
      <c r="AE13" s="49">
        <v>71</v>
      </c>
      <c r="AF13" s="50">
        <v>93.42105263157895</v>
      </c>
      <c r="AG13" s="49">
        <v>76</v>
      </c>
      <c r="AH13" s="103" t="s">
        <v>1305</v>
      </c>
      <c r="AI13" s="103" t="s">
        <v>1415</v>
      </c>
    </row>
    <row r="14" spans="1:35" ht="15">
      <c r="A14" s="114" t="s">
        <v>818</v>
      </c>
      <c r="B14" s="69" t="s">
        <v>830</v>
      </c>
      <c r="C14" s="69" t="s">
        <v>56</v>
      </c>
      <c r="D14" s="117"/>
      <c r="E14" s="118"/>
      <c r="F14" s="119" t="s">
        <v>1701</v>
      </c>
      <c r="G14" s="120"/>
      <c r="H14" s="120"/>
      <c r="I14" s="121">
        <v>14</v>
      </c>
      <c r="J14" s="122"/>
      <c r="K14" s="49">
        <v>6</v>
      </c>
      <c r="L14" s="49">
        <v>6</v>
      </c>
      <c r="M14" s="49">
        <v>0</v>
      </c>
      <c r="N14" s="49">
        <v>6</v>
      </c>
      <c r="O14" s="49">
        <v>1</v>
      </c>
      <c r="P14" s="50">
        <v>0</v>
      </c>
      <c r="Q14" s="50">
        <v>0</v>
      </c>
      <c r="R14" s="49">
        <v>1</v>
      </c>
      <c r="S14" s="49">
        <v>0</v>
      </c>
      <c r="T14" s="49">
        <v>6</v>
      </c>
      <c r="U14" s="49">
        <v>6</v>
      </c>
      <c r="V14" s="49">
        <v>5</v>
      </c>
      <c r="W14" s="50">
        <v>1.944444</v>
      </c>
      <c r="X14" s="50">
        <v>0.16666666666666666</v>
      </c>
      <c r="Y14" s="49">
        <v>2</v>
      </c>
      <c r="Z14" s="50">
        <v>5.405405405405405</v>
      </c>
      <c r="AA14" s="49">
        <v>1</v>
      </c>
      <c r="AB14" s="50">
        <v>2.7027027027027026</v>
      </c>
      <c r="AC14" s="49">
        <v>0</v>
      </c>
      <c r="AD14" s="50">
        <v>0</v>
      </c>
      <c r="AE14" s="49">
        <v>34</v>
      </c>
      <c r="AF14" s="50">
        <v>91.89189189189189</v>
      </c>
      <c r="AG14" s="49">
        <v>37</v>
      </c>
      <c r="AH14" s="103" t="s">
        <v>1306</v>
      </c>
      <c r="AI14" s="103" t="s">
        <v>1416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2" t="s">
        <v>807</v>
      </c>
      <c r="B2" s="103" t="s">
        <v>328</v>
      </c>
      <c r="C2" s="82">
        <f>VLOOKUP(GroupVertices[[#This Row],[Vertex]],Vertices[],MATCH("ID",Vertices[[#Headers],[Vertex]:[Top Word Pairs in Edit Comment by Salience]],0),FALSE)</f>
        <v>17</v>
      </c>
    </row>
    <row r="3" spans="1:3" ht="15">
      <c r="A3" s="83" t="s">
        <v>807</v>
      </c>
      <c r="B3" s="103" t="s">
        <v>462</v>
      </c>
      <c r="C3" s="82">
        <f>VLOOKUP(GroupVertices[[#This Row],[Vertex]],Vertices[],MATCH("ID",Vertices[[#Headers],[Vertex]:[Top Word Pairs in Edit Comment by Salience]],0),FALSE)</f>
        <v>152</v>
      </c>
    </row>
    <row r="4" spans="1:3" ht="15">
      <c r="A4" s="83" t="s">
        <v>807</v>
      </c>
      <c r="B4" s="103" t="s">
        <v>427</v>
      </c>
      <c r="C4" s="82">
        <f>VLOOKUP(GroupVertices[[#This Row],[Vertex]],Vertices[],MATCH("ID",Vertices[[#Headers],[Vertex]:[Top Word Pairs in Edit Comment by Salience]],0),FALSE)</f>
        <v>116</v>
      </c>
    </row>
    <row r="5" spans="1:3" ht="15">
      <c r="A5" s="83" t="s">
        <v>807</v>
      </c>
      <c r="B5" s="103" t="s">
        <v>426</v>
      </c>
      <c r="C5" s="82">
        <f>VLOOKUP(GroupVertices[[#This Row],[Vertex]],Vertices[],MATCH("ID",Vertices[[#Headers],[Vertex]:[Top Word Pairs in Edit Comment by Salience]],0),FALSE)</f>
        <v>115</v>
      </c>
    </row>
    <row r="6" spans="1:3" ht="15">
      <c r="A6" s="83" t="s">
        <v>807</v>
      </c>
      <c r="B6" s="103" t="s">
        <v>425</v>
      </c>
      <c r="C6" s="82">
        <f>VLOOKUP(GroupVertices[[#This Row],[Vertex]],Vertices[],MATCH("ID",Vertices[[#Headers],[Vertex]:[Top Word Pairs in Edit Comment by Salience]],0),FALSE)</f>
        <v>114</v>
      </c>
    </row>
    <row r="7" spans="1:3" ht="15">
      <c r="A7" s="83" t="s">
        <v>807</v>
      </c>
      <c r="B7" s="103" t="s">
        <v>424</v>
      </c>
      <c r="C7" s="82">
        <f>VLOOKUP(GroupVertices[[#This Row],[Vertex]],Vertices[],MATCH("ID",Vertices[[#Headers],[Vertex]:[Top Word Pairs in Edit Comment by Salience]],0),FALSE)</f>
        <v>113</v>
      </c>
    </row>
    <row r="8" spans="1:3" ht="15">
      <c r="A8" s="83" t="s">
        <v>807</v>
      </c>
      <c r="B8" s="103" t="s">
        <v>423</v>
      </c>
      <c r="C8" s="82">
        <f>VLOOKUP(GroupVertices[[#This Row],[Vertex]],Vertices[],MATCH("ID",Vertices[[#Headers],[Vertex]:[Top Word Pairs in Edit Comment by Salience]],0),FALSE)</f>
        <v>112</v>
      </c>
    </row>
    <row r="9" spans="1:3" ht="15">
      <c r="A9" s="83" t="s">
        <v>807</v>
      </c>
      <c r="B9" s="103" t="s">
        <v>414</v>
      </c>
      <c r="C9" s="82">
        <f>VLOOKUP(GroupVertices[[#This Row],[Vertex]],Vertices[],MATCH("ID",Vertices[[#Headers],[Vertex]:[Top Word Pairs in Edit Comment by Salience]],0),FALSE)</f>
        <v>103</v>
      </c>
    </row>
    <row r="10" spans="1:3" ht="15">
      <c r="A10" s="83" t="s">
        <v>807</v>
      </c>
      <c r="B10" s="103" t="s">
        <v>406</v>
      </c>
      <c r="C10" s="82">
        <f>VLOOKUP(GroupVertices[[#This Row],[Vertex]],Vertices[],MATCH("ID",Vertices[[#Headers],[Vertex]:[Top Word Pairs in Edit Comment by Salience]],0),FALSE)</f>
        <v>88</v>
      </c>
    </row>
    <row r="11" spans="1:3" ht="15">
      <c r="A11" s="83" t="s">
        <v>807</v>
      </c>
      <c r="B11" s="103" t="s">
        <v>405</v>
      </c>
      <c r="C11" s="82">
        <f>VLOOKUP(GroupVertices[[#This Row],[Vertex]],Vertices[],MATCH("ID",Vertices[[#Headers],[Vertex]:[Top Word Pairs in Edit Comment by Salience]],0),FALSE)</f>
        <v>95</v>
      </c>
    </row>
    <row r="12" spans="1:3" ht="15">
      <c r="A12" s="83" t="s">
        <v>807</v>
      </c>
      <c r="B12" s="103" t="s">
        <v>404</v>
      </c>
      <c r="C12" s="82">
        <f>VLOOKUP(GroupVertices[[#This Row],[Vertex]],Vertices[],MATCH("ID",Vertices[[#Headers],[Vertex]:[Top Word Pairs in Edit Comment by Salience]],0),FALSE)</f>
        <v>94</v>
      </c>
    </row>
    <row r="13" spans="1:3" ht="15">
      <c r="A13" s="83" t="s">
        <v>807</v>
      </c>
      <c r="B13" s="103" t="s">
        <v>403</v>
      </c>
      <c r="C13" s="82">
        <f>VLOOKUP(GroupVertices[[#This Row],[Vertex]],Vertices[],MATCH("ID",Vertices[[#Headers],[Vertex]:[Top Word Pairs in Edit Comment by Salience]],0),FALSE)</f>
        <v>93</v>
      </c>
    </row>
    <row r="14" spans="1:3" ht="15">
      <c r="A14" s="83" t="s">
        <v>807</v>
      </c>
      <c r="B14" s="103" t="s">
        <v>402</v>
      </c>
      <c r="C14" s="82">
        <f>VLOOKUP(GroupVertices[[#This Row],[Vertex]],Vertices[],MATCH("ID",Vertices[[#Headers],[Vertex]:[Top Word Pairs in Edit Comment by Salience]],0),FALSE)</f>
        <v>92</v>
      </c>
    </row>
    <row r="15" spans="1:3" ht="15">
      <c r="A15" s="83" t="s">
        <v>807</v>
      </c>
      <c r="B15" s="103" t="s">
        <v>401</v>
      </c>
      <c r="C15" s="82">
        <f>VLOOKUP(GroupVertices[[#This Row],[Vertex]],Vertices[],MATCH("ID",Vertices[[#Headers],[Vertex]:[Top Word Pairs in Edit Comment by Salience]],0),FALSE)</f>
        <v>91</v>
      </c>
    </row>
    <row r="16" spans="1:3" ht="15">
      <c r="A16" s="83" t="s">
        <v>807</v>
      </c>
      <c r="B16" s="103" t="s">
        <v>400</v>
      </c>
      <c r="C16" s="82">
        <f>VLOOKUP(GroupVertices[[#This Row],[Vertex]],Vertices[],MATCH("ID",Vertices[[#Headers],[Vertex]:[Top Word Pairs in Edit Comment by Salience]],0),FALSE)</f>
        <v>90</v>
      </c>
    </row>
    <row r="17" spans="1:3" ht="15">
      <c r="A17" s="83" t="s">
        <v>807</v>
      </c>
      <c r="B17" s="103" t="s">
        <v>399</v>
      </c>
      <c r="C17" s="82">
        <f>VLOOKUP(GroupVertices[[#This Row],[Vertex]],Vertices[],MATCH("ID",Vertices[[#Headers],[Vertex]:[Top Word Pairs in Edit Comment by Salience]],0),FALSE)</f>
        <v>89</v>
      </c>
    </row>
    <row r="18" spans="1:3" ht="15">
      <c r="A18" s="83" t="s">
        <v>807</v>
      </c>
      <c r="B18" s="103" t="s">
        <v>398</v>
      </c>
      <c r="C18" s="82">
        <f>VLOOKUP(GroupVertices[[#This Row],[Vertex]],Vertices[],MATCH("ID",Vertices[[#Headers],[Vertex]:[Top Word Pairs in Edit Comment by Salience]],0),FALSE)</f>
        <v>87</v>
      </c>
    </row>
    <row r="19" spans="1:3" ht="15">
      <c r="A19" s="83" t="s">
        <v>807</v>
      </c>
      <c r="B19" s="103" t="s">
        <v>381</v>
      </c>
      <c r="C19" s="82">
        <f>VLOOKUP(GroupVertices[[#This Row],[Vertex]],Vertices[],MATCH("ID",Vertices[[#Headers],[Vertex]:[Top Word Pairs in Edit Comment by Salience]],0),FALSE)</f>
        <v>70</v>
      </c>
    </row>
    <row r="20" spans="1:3" ht="15">
      <c r="A20" s="83" t="s">
        <v>807</v>
      </c>
      <c r="B20" s="103" t="s">
        <v>380</v>
      </c>
      <c r="C20" s="82">
        <f>VLOOKUP(GroupVertices[[#This Row],[Vertex]],Vertices[],MATCH("ID",Vertices[[#Headers],[Vertex]:[Top Word Pairs in Edit Comment by Salience]],0),FALSE)</f>
        <v>69</v>
      </c>
    </row>
    <row r="21" spans="1:3" ht="15">
      <c r="A21" s="83" t="s">
        <v>807</v>
      </c>
      <c r="B21" s="103" t="s">
        <v>379</v>
      </c>
      <c r="C21" s="82">
        <f>VLOOKUP(GroupVertices[[#This Row],[Vertex]],Vertices[],MATCH("ID",Vertices[[#Headers],[Vertex]:[Top Word Pairs in Edit Comment by Salience]],0),FALSE)</f>
        <v>68</v>
      </c>
    </row>
    <row r="22" spans="1:3" ht="15">
      <c r="A22" s="83" t="s">
        <v>807</v>
      </c>
      <c r="B22" s="103" t="s">
        <v>377</v>
      </c>
      <c r="C22" s="82">
        <f>VLOOKUP(GroupVertices[[#This Row],[Vertex]],Vertices[],MATCH("ID",Vertices[[#Headers],[Vertex]:[Top Word Pairs in Edit Comment by Salience]],0),FALSE)</f>
        <v>66</v>
      </c>
    </row>
    <row r="23" spans="1:3" ht="15">
      <c r="A23" s="83" t="s">
        <v>807</v>
      </c>
      <c r="B23" s="103" t="s">
        <v>363</v>
      </c>
      <c r="C23" s="82">
        <f>VLOOKUP(GroupVertices[[#This Row],[Vertex]],Vertices[],MATCH("ID",Vertices[[#Headers],[Vertex]:[Top Word Pairs in Edit Comment by Salience]],0),FALSE)</f>
        <v>52</v>
      </c>
    </row>
    <row r="24" spans="1:3" ht="15">
      <c r="A24" s="83" t="s">
        <v>807</v>
      </c>
      <c r="B24" s="103" t="s">
        <v>362</v>
      </c>
      <c r="C24" s="82">
        <f>VLOOKUP(GroupVertices[[#This Row],[Vertex]],Vertices[],MATCH("ID",Vertices[[#Headers],[Vertex]:[Top Word Pairs in Edit Comment by Salience]],0),FALSE)</f>
        <v>51</v>
      </c>
    </row>
    <row r="25" spans="1:3" ht="15">
      <c r="A25" s="83" t="s">
        <v>807</v>
      </c>
      <c r="B25" s="103" t="s">
        <v>355</v>
      </c>
      <c r="C25" s="82">
        <f>VLOOKUP(GroupVertices[[#This Row],[Vertex]],Vertices[],MATCH("ID",Vertices[[#Headers],[Vertex]:[Top Word Pairs in Edit Comment by Salience]],0),FALSE)</f>
        <v>44</v>
      </c>
    </row>
    <row r="26" spans="1:3" ht="15">
      <c r="A26" s="83" t="s">
        <v>807</v>
      </c>
      <c r="B26" s="103" t="s">
        <v>360</v>
      </c>
      <c r="C26" s="82">
        <f>VLOOKUP(GroupVertices[[#This Row],[Vertex]],Vertices[],MATCH("ID",Vertices[[#Headers],[Vertex]:[Top Word Pairs in Edit Comment by Salience]],0),FALSE)</f>
        <v>49</v>
      </c>
    </row>
    <row r="27" spans="1:3" ht="15">
      <c r="A27" s="83" t="s">
        <v>807</v>
      </c>
      <c r="B27" s="103" t="s">
        <v>359</v>
      </c>
      <c r="C27" s="82">
        <f>VLOOKUP(GroupVertices[[#This Row],[Vertex]],Vertices[],MATCH("ID",Vertices[[#Headers],[Vertex]:[Top Word Pairs in Edit Comment by Salience]],0),FALSE)</f>
        <v>48</v>
      </c>
    </row>
    <row r="28" spans="1:3" ht="15">
      <c r="A28" s="83" t="s">
        <v>807</v>
      </c>
      <c r="B28" s="103" t="s">
        <v>358</v>
      </c>
      <c r="C28" s="82">
        <f>VLOOKUP(GroupVertices[[#This Row],[Vertex]],Vertices[],MATCH("ID",Vertices[[#Headers],[Vertex]:[Top Word Pairs in Edit Comment by Salience]],0),FALSE)</f>
        <v>47</v>
      </c>
    </row>
    <row r="29" spans="1:3" ht="15">
      <c r="A29" s="83" t="s">
        <v>807</v>
      </c>
      <c r="B29" s="103" t="s">
        <v>357</v>
      </c>
      <c r="C29" s="82">
        <f>VLOOKUP(GroupVertices[[#This Row],[Vertex]],Vertices[],MATCH("ID",Vertices[[#Headers],[Vertex]:[Top Word Pairs in Edit Comment by Salience]],0),FALSE)</f>
        <v>46</v>
      </c>
    </row>
    <row r="30" spans="1:3" ht="15">
      <c r="A30" s="83" t="s">
        <v>807</v>
      </c>
      <c r="B30" s="103" t="s">
        <v>356</v>
      </c>
      <c r="C30" s="82">
        <f>VLOOKUP(GroupVertices[[#This Row],[Vertex]],Vertices[],MATCH("ID",Vertices[[#Headers],[Vertex]:[Top Word Pairs in Edit Comment by Salience]],0),FALSE)</f>
        <v>45</v>
      </c>
    </row>
    <row r="31" spans="1:3" ht="15">
      <c r="A31" s="83" t="s">
        <v>808</v>
      </c>
      <c r="B31" s="103" t="s">
        <v>329</v>
      </c>
      <c r="C31" s="82">
        <f>VLOOKUP(GroupVertices[[#This Row],[Vertex]],Vertices[],MATCH("ID",Vertices[[#Headers],[Vertex]:[Top Word Pairs in Edit Comment by Salience]],0),FALSE)</f>
        <v>18</v>
      </c>
    </row>
    <row r="32" spans="1:3" ht="15">
      <c r="A32" s="83" t="s">
        <v>808</v>
      </c>
      <c r="B32" s="103" t="s">
        <v>334</v>
      </c>
      <c r="C32" s="82">
        <f>VLOOKUP(GroupVertices[[#This Row],[Vertex]],Vertices[],MATCH("ID",Vertices[[#Headers],[Vertex]:[Top Word Pairs in Edit Comment by Salience]],0),FALSE)</f>
        <v>23</v>
      </c>
    </row>
    <row r="33" spans="1:3" ht="15">
      <c r="A33" s="83" t="s">
        <v>808</v>
      </c>
      <c r="B33" s="103" t="s">
        <v>338</v>
      </c>
      <c r="C33" s="82">
        <f>VLOOKUP(GroupVertices[[#This Row],[Vertex]],Vertices[],MATCH("ID",Vertices[[#Headers],[Vertex]:[Top Word Pairs in Edit Comment by Salience]],0),FALSE)</f>
        <v>27</v>
      </c>
    </row>
    <row r="34" spans="1:3" ht="15">
      <c r="A34" s="83" t="s">
        <v>808</v>
      </c>
      <c r="B34" s="103" t="s">
        <v>336</v>
      </c>
      <c r="C34" s="82">
        <f>VLOOKUP(GroupVertices[[#This Row],[Vertex]],Vertices[],MATCH("ID",Vertices[[#Headers],[Vertex]:[Top Word Pairs in Edit Comment by Salience]],0),FALSE)</f>
        <v>25</v>
      </c>
    </row>
    <row r="35" spans="1:3" ht="15">
      <c r="A35" s="83" t="s">
        <v>808</v>
      </c>
      <c r="B35" s="103" t="s">
        <v>337</v>
      </c>
      <c r="C35" s="82">
        <f>VLOOKUP(GroupVertices[[#This Row],[Vertex]],Vertices[],MATCH("ID",Vertices[[#Headers],[Vertex]:[Top Word Pairs in Edit Comment by Salience]],0),FALSE)</f>
        <v>26</v>
      </c>
    </row>
    <row r="36" spans="1:3" ht="15">
      <c r="A36" s="83" t="s">
        <v>808</v>
      </c>
      <c r="B36" s="103" t="s">
        <v>335</v>
      </c>
      <c r="C36" s="82">
        <f>VLOOKUP(GroupVertices[[#This Row],[Vertex]],Vertices[],MATCH("ID",Vertices[[#Headers],[Vertex]:[Top Word Pairs in Edit Comment by Salience]],0),FALSE)</f>
        <v>24</v>
      </c>
    </row>
    <row r="37" spans="1:3" ht="15">
      <c r="A37" s="83" t="s">
        <v>808</v>
      </c>
      <c r="B37" s="103" t="s">
        <v>333</v>
      </c>
      <c r="C37" s="82">
        <f>VLOOKUP(GroupVertices[[#This Row],[Vertex]],Vertices[],MATCH("ID",Vertices[[#Headers],[Vertex]:[Top Word Pairs in Edit Comment by Salience]],0),FALSE)</f>
        <v>22</v>
      </c>
    </row>
    <row r="38" spans="1:3" ht="15">
      <c r="A38" s="83" t="s">
        <v>808</v>
      </c>
      <c r="B38" s="103" t="s">
        <v>330</v>
      </c>
      <c r="C38" s="82">
        <f>VLOOKUP(GroupVertices[[#This Row],[Vertex]],Vertices[],MATCH("ID",Vertices[[#Headers],[Vertex]:[Top Word Pairs in Edit Comment by Salience]],0),FALSE)</f>
        <v>19</v>
      </c>
    </row>
    <row r="39" spans="1:3" ht="15">
      <c r="A39" s="83" t="s">
        <v>808</v>
      </c>
      <c r="B39" s="103" t="s">
        <v>332</v>
      </c>
      <c r="C39" s="82">
        <f>VLOOKUP(GroupVertices[[#This Row],[Vertex]],Vertices[],MATCH("ID",Vertices[[#Headers],[Vertex]:[Top Word Pairs in Edit Comment by Salience]],0),FALSE)</f>
        <v>21</v>
      </c>
    </row>
    <row r="40" spans="1:3" ht="15">
      <c r="A40" s="83" t="s">
        <v>808</v>
      </c>
      <c r="B40" s="103" t="s">
        <v>331</v>
      </c>
      <c r="C40" s="82">
        <f>VLOOKUP(GroupVertices[[#This Row],[Vertex]],Vertices[],MATCH("ID",Vertices[[#Headers],[Vertex]:[Top Word Pairs in Edit Comment by Salience]],0),FALSE)</f>
        <v>20</v>
      </c>
    </row>
    <row r="41" spans="1:3" ht="15">
      <c r="A41" s="83" t="s">
        <v>808</v>
      </c>
      <c r="B41" s="103" t="s">
        <v>316</v>
      </c>
      <c r="C41" s="82">
        <f>VLOOKUP(GroupVertices[[#This Row],[Vertex]],Vertices[],MATCH("ID",Vertices[[#Headers],[Vertex]:[Top Word Pairs in Edit Comment by Salience]],0),FALSE)</f>
        <v>5</v>
      </c>
    </row>
    <row r="42" spans="1:3" ht="15">
      <c r="A42" s="83" t="s">
        <v>808</v>
      </c>
      <c r="B42" s="103" t="s">
        <v>327</v>
      </c>
      <c r="C42" s="82">
        <f>VLOOKUP(GroupVertices[[#This Row],[Vertex]],Vertices[],MATCH("ID",Vertices[[#Headers],[Vertex]:[Top Word Pairs in Edit Comment by Salience]],0),FALSE)</f>
        <v>16</v>
      </c>
    </row>
    <row r="43" spans="1:3" ht="15">
      <c r="A43" s="83" t="s">
        <v>808</v>
      </c>
      <c r="B43" s="103" t="s">
        <v>326</v>
      </c>
      <c r="C43" s="82">
        <f>VLOOKUP(GroupVertices[[#This Row],[Vertex]],Vertices[],MATCH("ID",Vertices[[#Headers],[Vertex]:[Top Word Pairs in Edit Comment by Salience]],0),FALSE)</f>
        <v>15</v>
      </c>
    </row>
    <row r="44" spans="1:3" ht="15">
      <c r="A44" s="83" t="s">
        <v>808</v>
      </c>
      <c r="B44" s="103" t="s">
        <v>325</v>
      </c>
      <c r="C44" s="82">
        <f>VLOOKUP(GroupVertices[[#This Row],[Vertex]],Vertices[],MATCH("ID",Vertices[[#Headers],[Vertex]:[Top Word Pairs in Edit Comment by Salience]],0),FALSE)</f>
        <v>14</v>
      </c>
    </row>
    <row r="45" spans="1:3" ht="15">
      <c r="A45" s="83" t="s">
        <v>808</v>
      </c>
      <c r="B45" s="103" t="s">
        <v>324</v>
      </c>
      <c r="C45" s="82">
        <f>VLOOKUP(GroupVertices[[#This Row],[Vertex]],Vertices[],MATCH("ID",Vertices[[#Headers],[Vertex]:[Top Word Pairs in Edit Comment by Salience]],0),FALSE)</f>
        <v>13</v>
      </c>
    </row>
    <row r="46" spans="1:3" ht="15">
      <c r="A46" s="83" t="s">
        <v>808</v>
      </c>
      <c r="B46" s="103" t="s">
        <v>323</v>
      </c>
      <c r="C46" s="82">
        <f>VLOOKUP(GroupVertices[[#This Row],[Vertex]],Vertices[],MATCH("ID",Vertices[[#Headers],[Vertex]:[Top Word Pairs in Edit Comment by Salience]],0),FALSE)</f>
        <v>12</v>
      </c>
    </row>
    <row r="47" spans="1:3" ht="15">
      <c r="A47" s="83" t="s">
        <v>808</v>
      </c>
      <c r="B47" s="103" t="s">
        <v>322</v>
      </c>
      <c r="C47" s="82">
        <f>VLOOKUP(GroupVertices[[#This Row],[Vertex]],Vertices[],MATCH("ID",Vertices[[#Headers],[Vertex]:[Top Word Pairs in Edit Comment by Salience]],0),FALSE)</f>
        <v>11</v>
      </c>
    </row>
    <row r="48" spans="1:3" ht="15">
      <c r="A48" s="83" t="s">
        <v>808</v>
      </c>
      <c r="B48" s="103" t="s">
        <v>321</v>
      </c>
      <c r="C48" s="82">
        <f>VLOOKUP(GroupVertices[[#This Row],[Vertex]],Vertices[],MATCH("ID",Vertices[[#Headers],[Vertex]:[Top Word Pairs in Edit Comment by Salience]],0),FALSE)</f>
        <v>10</v>
      </c>
    </row>
    <row r="49" spans="1:3" ht="15">
      <c r="A49" s="83" t="s">
        <v>808</v>
      </c>
      <c r="B49" s="103" t="s">
        <v>320</v>
      </c>
      <c r="C49" s="82">
        <f>VLOOKUP(GroupVertices[[#This Row],[Vertex]],Vertices[],MATCH("ID",Vertices[[#Headers],[Vertex]:[Top Word Pairs in Edit Comment by Salience]],0),FALSE)</f>
        <v>9</v>
      </c>
    </row>
    <row r="50" spans="1:3" ht="15">
      <c r="A50" s="83" t="s">
        <v>808</v>
      </c>
      <c r="B50" s="103" t="s">
        <v>319</v>
      </c>
      <c r="C50" s="82">
        <f>VLOOKUP(GroupVertices[[#This Row],[Vertex]],Vertices[],MATCH("ID",Vertices[[#Headers],[Vertex]:[Top Word Pairs in Edit Comment by Salience]],0),FALSE)</f>
        <v>8</v>
      </c>
    </row>
    <row r="51" spans="1:3" ht="15">
      <c r="A51" s="83" t="s">
        <v>808</v>
      </c>
      <c r="B51" s="103" t="s">
        <v>318</v>
      </c>
      <c r="C51" s="82">
        <f>VLOOKUP(GroupVertices[[#This Row],[Vertex]],Vertices[],MATCH("ID",Vertices[[#Headers],[Vertex]:[Top Word Pairs in Edit Comment by Salience]],0),FALSE)</f>
        <v>7</v>
      </c>
    </row>
    <row r="52" spans="1:3" ht="15">
      <c r="A52" s="83" t="s">
        <v>808</v>
      </c>
      <c r="B52" s="103" t="s">
        <v>317</v>
      </c>
      <c r="C52" s="82">
        <f>VLOOKUP(GroupVertices[[#This Row],[Vertex]],Vertices[],MATCH("ID",Vertices[[#Headers],[Vertex]:[Top Word Pairs in Edit Comment by Salience]],0),FALSE)</f>
        <v>6</v>
      </c>
    </row>
    <row r="53" spans="1:3" ht="15">
      <c r="A53" s="83" t="s">
        <v>808</v>
      </c>
      <c r="B53" s="103" t="s">
        <v>518</v>
      </c>
      <c r="C53" s="82">
        <f>VLOOKUP(GroupVertices[[#This Row],[Vertex]],Vertices[],MATCH("ID",Vertices[[#Headers],[Vertex]:[Top Word Pairs in Edit Comment by Salience]],0),FALSE)</f>
        <v>3</v>
      </c>
    </row>
    <row r="54" spans="1:3" ht="15">
      <c r="A54" s="83" t="s">
        <v>808</v>
      </c>
      <c r="B54" s="103" t="s">
        <v>519</v>
      </c>
      <c r="C54" s="82">
        <f>VLOOKUP(GroupVertices[[#This Row],[Vertex]],Vertices[],MATCH("ID",Vertices[[#Headers],[Vertex]:[Top Word Pairs in Edit Comment by Salience]],0),FALSE)</f>
        <v>4</v>
      </c>
    </row>
    <row r="55" spans="1:3" ht="15">
      <c r="A55" s="83" t="s">
        <v>809</v>
      </c>
      <c r="B55" s="103" t="s">
        <v>498</v>
      </c>
      <c r="C55" s="82">
        <f>VLOOKUP(GroupVertices[[#This Row],[Vertex]],Vertices[],MATCH("ID",Vertices[[#Headers],[Vertex]:[Top Word Pairs in Edit Comment by Salience]],0),FALSE)</f>
        <v>186</v>
      </c>
    </row>
    <row r="56" spans="1:3" ht="15">
      <c r="A56" s="83" t="s">
        <v>809</v>
      </c>
      <c r="B56" s="103" t="s">
        <v>497</v>
      </c>
      <c r="C56" s="82">
        <f>VLOOKUP(GroupVertices[[#This Row],[Vertex]],Vertices[],MATCH("ID",Vertices[[#Headers],[Vertex]:[Top Word Pairs in Edit Comment by Salience]],0),FALSE)</f>
        <v>188</v>
      </c>
    </row>
    <row r="57" spans="1:3" ht="15">
      <c r="A57" s="83" t="s">
        <v>809</v>
      </c>
      <c r="B57" s="103" t="s">
        <v>496</v>
      </c>
      <c r="C57" s="82">
        <f>VLOOKUP(GroupVertices[[#This Row],[Vertex]],Vertices[],MATCH("ID",Vertices[[#Headers],[Vertex]:[Top Word Pairs in Edit Comment by Salience]],0),FALSE)</f>
        <v>187</v>
      </c>
    </row>
    <row r="58" spans="1:3" ht="15">
      <c r="A58" s="83" t="s">
        <v>809</v>
      </c>
      <c r="B58" s="103" t="s">
        <v>494</v>
      </c>
      <c r="C58" s="82">
        <f>VLOOKUP(GroupVertices[[#This Row],[Vertex]],Vertices[],MATCH("ID",Vertices[[#Headers],[Vertex]:[Top Word Pairs in Edit Comment by Salience]],0),FALSE)</f>
        <v>184</v>
      </c>
    </row>
    <row r="59" spans="1:3" ht="15">
      <c r="A59" s="83" t="s">
        <v>809</v>
      </c>
      <c r="B59" s="103" t="s">
        <v>495</v>
      </c>
      <c r="C59" s="82">
        <f>VLOOKUP(GroupVertices[[#This Row],[Vertex]],Vertices[],MATCH("ID",Vertices[[#Headers],[Vertex]:[Top Word Pairs in Edit Comment by Salience]],0),FALSE)</f>
        <v>185</v>
      </c>
    </row>
    <row r="60" spans="1:3" ht="15">
      <c r="A60" s="83" t="s">
        <v>809</v>
      </c>
      <c r="B60" s="103" t="s">
        <v>491</v>
      </c>
      <c r="C60" s="82">
        <f>VLOOKUP(GroupVertices[[#This Row],[Vertex]],Vertices[],MATCH("ID",Vertices[[#Headers],[Vertex]:[Top Word Pairs in Edit Comment by Salience]],0),FALSE)</f>
        <v>181</v>
      </c>
    </row>
    <row r="61" spans="1:3" ht="15">
      <c r="A61" s="83" t="s">
        <v>809</v>
      </c>
      <c r="B61" s="103" t="s">
        <v>493</v>
      </c>
      <c r="C61" s="82">
        <f>VLOOKUP(GroupVertices[[#This Row],[Vertex]],Vertices[],MATCH("ID",Vertices[[#Headers],[Vertex]:[Top Word Pairs in Edit Comment by Salience]],0),FALSE)</f>
        <v>183</v>
      </c>
    </row>
    <row r="62" spans="1:3" ht="15">
      <c r="A62" s="83" t="s">
        <v>809</v>
      </c>
      <c r="B62" s="103" t="s">
        <v>492</v>
      </c>
      <c r="C62" s="82">
        <f>VLOOKUP(GroupVertices[[#This Row],[Vertex]],Vertices[],MATCH("ID",Vertices[[#Headers],[Vertex]:[Top Word Pairs in Edit Comment by Salience]],0),FALSE)</f>
        <v>182</v>
      </c>
    </row>
    <row r="63" spans="1:3" ht="15">
      <c r="A63" s="83" t="s">
        <v>809</v>
      </c>
      <c r="B63" s="103" t="s">
        <v>490</v>
      </c>
      <c r="C63" s="82">
        <f>VLOOKUP(GroupVertices[[#This Row],[Vertex]],Vertices[],MATCH("ID",Vertices[[#Headers],[Vertex]:[Top Word Pairs in Edit Comment by Salience]],0),FALSE)</f>
        <v>180</v>
      </c>
    </row>
    <row r="64" spans="1:3" ht="15">
      <c r="A64" s="83" t="s">
        <v>809</v>
      </c>
      <c r="B64" s="103" t="s">
        <v>489</v>
      </c>
      <c r="C64" s="82">
        <f>VLOOKUP(GroupVertices[[#This Row],[Vertex]],Vertices[],MATCH("ID",Vertices[[#Headers],[Vertex]:[Top Word Pairs in Edit Comment by Salience]],0),FALSE)</f>
        <v>179</v>
      </c>
    </row>
    <row r="65" spans="1:3" ht="15">
      <c r="A65" s="83" t="s">
        <v>809</v>
      </c>
      <c r="B65" s="103" t="s">
        <v>488</v>
      </c>
      <c r="C65" s="82">
        <f>VLOOKUP(GroupVertices[[#This Row],[Vertex]],Vertices[],MATCH("ID",Vertices[[#Headers],[Vertex]:[Top Word Pairs in Edit Comment by Salience]],0),FALSE)</f>
        <v>178</v>
      </c>
    </row>
    <row r="66" spans="1:3" ht="15">
      <c r="A66" s="83" t="s">
        <v>809</v>
      </c>
      <c r="B66" s="103" t="s">
        <v>487</v>
      </c>
      <c r="C66" s="82">
        <f>VLOOKUP(GroupVertices[[#This Row],[Vertex]],Vertices[],MATCH("ID",Vertices[[#Headers],[Vertex]:[Top Word Pairs in Edit Comment by Salience]],0),FALSE)</f>
        <v>177</v>
      </c>
    </row>
    <row r="67" spans="1:3" ht="15">
      <c r="A67" s="83" t="s">
        <v>809</v>
      </c>
      <c r="B67" s="103" t="s">
        <v>486</v>
      </c>
      <c r="C67" s="82">
        <f>VLOOKUP(GroupVertices[[#This Row],[Vertex]],Vertices[],MATCH("ID",Vertices[[#Headers],[Vertex]:[Top Word Pairs in Edit Comment by Salience]],0),FALSE)</f>
        <v>176</v>
      </c>
    </row>
    <row r="68" spans="1:3" ht="15">
      <c r="A68" s="83" t="s">
        <v>809</v>
      </c>
      <c r="B68" s="103" t="s">
        <v>485</v>
      </c>
      <c r="C68" s="82">
        <f>VLOOKUP(GroupVertices[[#This Row],[Vertex]],Vertices[],MATCH("ID",Vertices[[#Headers],[Vertex]:[Top Word Pairs in Edit Comment by Salience]],0),FALSE)</f>
        <v>175</v>
      </c>
    </row>
    <row r="69" spans="1:3" ht="15">
      <c r="A69" s="83" t="s">
        <v>809</v>
      </c>
      <c r="B69" s="103" t="s">
        <v>484</v>
      </c>
      <c r="C69" s="82">
        <f>VLOOKUP(GroupVertices[[#This Row],[Vertex]],Vertices[],MATCH("ID",Vertices[[#Headers],[Vertex]:[Top Word Pairs in Edit Comment by Salience]],0),FALSE)</f>
        <v>174</v>
      </c>
    </row>
    <row r="70" spans="1:3" ht="15">
      <c r="A70" s="83" t="s">
        <v>809</v>
      </c>
      <c r="B70" s="103" t="s">
        <v>483</v>
      </c>
      <c r="C70" s="82">
        <f>VLOOKUP(GroupVertices[[#This Row],[Vertex]],Vertices[],MATCH("ID",Vertices[[#Headers],[Vertex]:[Top Word Pairs in Edit Comment by Salience]],0),FALSE)</f>
        <v>173</v>
      </c>
    </row>
    <row r="71" spans="1:3" ht="15">
      <c r="A71" s="83" t="s">
        <v>809</v>
      </c>
      <c r="B71" s="103" t="s">
        <v>482</v>
      </c>
      <c r="C71" s="82">
        <f>VLOOKUP(GroupVertices[[#This Row],[Vertex]],Vertices[],MATCH("ID",Vertices[[#Headers],[Vertex]:[Top Word Pairs in Edit Comment by Salience]],0),FALSE)</f>
        <v>172</v>
      </c>
    </row>
    <row r="72" spans="1:3" ht="15">
      <c r="A72" s="83" t="s">
        <v>809</v>
      </c>
      <c r="B72" s="103" t="s">
        <v>480</v>
      </c>
      <c r="C72" s="82">
        <f>VLOOKUP(GroupVertices[[#This Row],[Vertex]],Vertices[],MATCH("ID",Vertices[[#Headers],[Vertex]:[Top Word Pairs in Edit Comment by Salience]],0),FALSE)</f>
        <v>170</v>
      </c>
    </row>
    <row r="73" spans="1:3" ht="15">
      <c r="A73" s="83" t="s">
        <v>809</v>
      </c>
      <c r="B73" s="103" t="s">
        <v>481</v>
      </c>
      <c r="C73" s="82">
        <f>VLOOKUP(GroupVertices[[#This Row],[Vertex]],Vertices[],MATCH("ID",Vertices[[#Headers],[Vertex]:[Top Word Pairs in Edit Comment by Salience]],0),FALSE)</f>
        <v>171</v>
      </c>
    </row>
    <row r="74" spans="1:3" ht="15">
      <c r="A74" s="83" t="s">
        <v>809</v>
      </c>
      <c r="B74" s="103" t="s">
        <v>479</v>
      </c>
      <c r="C74" s="82">
        <f>VLOOKUP(GroupVertices[[#This Row],[Vertex]],Vertices[],MATCH("ID",Vertices[[#Headers],[Vertex]:[Top Word Pairs in Edit Comment by Salience]],0),FALSE)</f>
        <v>169</v>
      </c>
    </row>
    <row r="75" spans="1:3" ht="15">
      <c r="A75" s="83" t="s">
        <v>810</v>
      </c>
      <c r="B75" s="103" t="s">
        <v>442</v>
      </c>
      <c r="C75" s="82">
        <f>VLOOKUP(GroupVertices[[#This Row],[Vertex]],Vertices[],MATCH("ID",Vertices[[#Headers],[Vertex]:[Top Word Pairs in Edit Comment by Salience]],0),FALSE)</f>
        <v>132</v>
      </c>
    </row>
    <row r="76" spans="1:3" ht="15">
      <c r="A76" s="83" t="s">
        <v>810</v>
      </c>
      <c r="B76" s="103" t="s">
        <v>396</v>
      </c>
      <c r="C76" s="82">
        <f>VLOOKUP(GroupVertices[[#This Row],[Vertex]],Vertices[],MATCH("ID",Vertices[[#Headers],[Vertex]:[Top Word Pairs in Edit Comment by Salience]],0),FALSE)</f>
        <v>85</v>
      </c>
    </row>
    <row r="77" spans="1:3" ht="15">
      <c r="A77" s="83" t="s">
        <v>810</v>
      </c>
      <c r="B77" s="103" t="s">
        <v>407</v>
      </c>
      <c r="C77" s="82">
        <f>VLOOKUP(GroupVertices[[#This Row],[Vertex]],Vertices[],MATCH("ID",Vertices[[#Headers],[Vertex]:[Top Word Pairs in Edit Comment by Salience]],0),FALSE)</f>
        <v>96</v>
      </c>
    </row>
    <row r="78" spans="1:3" ht="15">
      <c r="A78" s="83" t="s">
        <v>810</v>
      </c>
      <c r="B78" s="103" t="s">
        <v>378</v>
      </c>
      <c r="C78" s="82">
        <f>VLOOKUP(GroupVertices[[#This Row],[Vertex]],Vertices[],MATCH("ID",Vertices[[#Headers],[Vertex]:[Top Word Pairs in Edit Comment by Salience]],0),FALSE)</f>
        <v>67</v>
      </c>
    </row>
    <row r="79" spans="1:3" ht="15">
      <c r="A79" s="83" t="s">
        <v>810</v>
      </c>
      <c r="B79" s="103" t="s">
        <v>397</v>
      </c>
      <c r="C79" s="82">
        <f>VLOOKUP(GroupVertices[[#This Row],[Vertex]],Vertices[],MATCH("ID",Vertices[[#Headers],[Vertex]:[Top Word Pairs in Edit Comment by Salience]],0),FALSE)</f>
        <v>86</v>
      </c>
    </row>
    <row r="80" spans="1:3" ht="15">
      <c r="A80" s="83" t="s">
        <v>810</v>
      </c>
      <c r="B80" s="103" t="s">
        <v>395</v>
      </c>
      <c r="C80" s="82">
        <f>VLOOKUP(GroupVertices[[#This Row],[Vertex]],Vertices[],MATCH("ID",Vertices[[#Headers],[Vertex]:[Top Word Pairs in Edit Comment by Salience]],0),FALSE)</f>
        <v>84</v>
      </c>
    </row>
    <row r="81" spans="1:3" ht="15">
      <c r="A81" s="83" t="s">
        <v>810</v>
      </c>
      <c r="B81" s="103" t="s">
        <v>394</v>
      </c>
      <c r="C81" s="82">
        <f>VLOOKUP(GroupVertices[[#This Row],[Vertex]],Vertices[],MATCH("ID",Vertices[[#Headers],[Vertex]:[Top Word Pairs in Edit Comment by Salience]],0),FALSE)</f>
        <v>83</v>
      </c>
    </row>
    <row r="82" spans="1:3" ht="15">
      <c r="A82" s="83" t="s">
        <v>810</v>
      </c>
      <c r="B82" s="103" t="s">
        <v>393</v>
      </c>
      <c r="C82" s="82">
        <f>VLOOKUP(GroupVertices[[#This Row],[Vertex]],Vertices[],MATCH("ID",Vertices[[#Headers],[Vertex]:[Top Word Pairs in Edit Comment by Salience]],0),FALSE)</f>
        <v>82</v>
      </c>
    </row>
    <row r="83" spans="1:3" ht="15">
      <c r="A83" s="83" t="s">
        <v>810</v>
      </c>
      <c r="B83" s="103" t="s">
        <v>392</v>
      </c>
      <c r="C83" s="82">
        <f>VLOOKUP(GroupVertices[[#This Row],[Vertex]],Vertices[],MATCH("ID",Vertices[[#Headers],[Vertex]:[Top Word Pairs in Edit Comment by Salience]],0),FALSE)</f>
        <v>81</v>
      </c>
    </row>
    <row r="84" spans="1:3" ht="15">
      <c r="A84" s="83" t="s">
        <v>810</v>
      </c>
      <c r="B84" s="103" t="s">
        <v>361</v>
      </c>
      <c r="C84" s="82">
        <f>VLOOKUP(GroupVertices[[#This Row],[Vertex]],Vertices[],MATCH("ID",Vertices[[#Headers],[Vertex]:[Top Word Pairs in Edit Comment by Salience]],0),FALSE)</f>
        <v>50</v>
      </c>
    </row>
    <row r="85" spans="1:3" ht="15">
      <c r="A85" s="83" t="s">
        <v>810</v>
      </c>
      <c r="B85" s="103" t="s">
        <v>388</v>
      </c>
      <c r="C85" s="82">
        <f>VLOOKUP(GroupVertices[[#This Row],[Vertex]],Vertices[],MATCH("ID",Vertices[[#Headers],[Vertex]:[Top Word Pairs in Edit Comment by Salience]],0),FALSE)</f>
        <v>77</v>
      </c>
    </row>
    <row r="86" spans="1:3" ht="15">
      <c r="A86" s="83" t="s">
        <v>810</v>
      </c>
      <c r="B86" s="103" t="s">
        <v>391</v>
      </c>
      <c r="C86" s="82">
        <f>VLOOKUP(GroupVertices[[#This Row],[Vertex]],Vertices[],MATCH("ID",Vertices[[#Headers],[Vertex]:[Top Word Pairs in Edit Comment by Salience]],0),FALSE)</f>
        <v>80</v>
      </c>
    </row>
    <row r="87" spans="1:3" ht="15">
      <c r="A87" s="83" t="s">
        <v>810</v>
      </c>
      <c r="B87" s="103" t="s">
        <v>390</v>
      </c>
      <c r="C87" s="82">
        <f>VLOOKUP(GroupVertices[[#This Row],[Vertex]],Vertices[],MATCH("ID",Vertices[[#Headers],[Vertex]:[Top Word Pairs in Edit Comment by Salience]],0),FALSE)</f>
        <v>79</v>
      </c>
    </row>
    <row r="88" spans="1:3" ht="15">
      <c r="A88" s="83" t="s">
        <v>810</v>
      </c>
      <c r="B88" s="103" t="s">
        <v>389</v>
      </c>
      <c r="C88" s="82">
        <f>VLOOKUP(GroupVertices[[#This Row],[Vertex]],Vertices[],MATCH("ID",Vertices[[#Headers],[Vertex]:[Top Word Pairs in Edit Comment by Salience]],0),FALSE)</f>
        <v>78</v>
      </c>
    </row>
    <row r="89" spans="1:3" ht="15">
      <c r="A89" s="83" t="s">
        <v>810</v>
      </c>
      <c r="B89" s="103" t="s">
        <v>387</v>
      </c>
      <c r="C89" s="82">
        <f>VLOOKUP(GroupVertices[[#This Row],[Vertex]],Vertices[],MATCH("ID",Vertices[[#Headers],[Vertex]:[Top Word Pairs in Edit Comment by Salience]],0),FALSE)</f>
        <v>76</v>
      </c>
    </row>
    <row r="90" spans="1:3" ht="15">
      <c r="A90" s="83" t="s">
        <v>810</v>
      </c>
      <c r="B90" s="103" t="s">
        <v>386</v>
      </c>
      <c r="C90" s="82">
        <f>VLOOKUP(GroupVertices[[#This Row],[Vertex]],Vertices[],MATCH("ID",Vertices[[#Headers],[Vertex]:[Top Word Pairs in Edit Comment by Salience]],0),FALSE)</f>
        <v>75</v>
      </c>
    </row>
    <row r="91" spans="1:3" ht="15">
      <c r="A91" s="83" t="s">
        <v>810</v>
      </c>
      <c r="B91" s="103" t="s">
        <v>385</v>
      </c>
      <c r="C91" s="82">
        <f>VLOOKUP(GroupVertices[[#This Row],[Vertex]],Vertices[],MATCH("ID",Vertices[[#Headers],[Vertex]:[Top Word Pairs in Edit Comment by Salience]],0),FALSE)</f>
        <v>74</v>
      </c>
    </row>
    <row r="92" spans="1:3" ht="15">
      <c r="A92" s="83" t="s">
        <v>810</v>
      </c>
      <c r="B92" s="103" t="s">
        <v>384</v>
      </c>
      <c r="C92" s="82">
        <f>VLOOKUP(GroupVertices[[#This Row],[Vertex]],Vertices[],MATCH("ID",Vertices[[#Headers],[Vertex]:[Top Word Pairs in Edit Comment by Salience]],0),FALSE)</f>
        <v>73</v>
      </c>
    </row>
    <row r="93" spans="1:3" ht="15">
      <c r="A93" s="83" t="s">
        <v>810</v>
      </c>
      <c r="B93" s="103" t="s">
        <v>383</v>
      </c>
      <c r="C93" s="82">
        <f>VLOOKUP(GroupVertices[[#This Row],[Vertex]],Vertices[],MATCH("ID",Vertices[[#Headers],[Vertex]:[Top Word Pairs in Edit Comment by Salience]],0),FALSE)</f>
        <v>72</v>
      </c>
    </row>
    <row r="94" spans="1:3" ht="15">
      <c r="A94" s="83" t="s">
        <v>810</v>
      </c>
      <c r="B94" s="103" t="s">
        <v>382</v>
      </c>
      <c r="C94" s="82">
        <f>VLOOKUP(GroupVertices[[#This Row],[Vertex]],Vertices[],MATCH("ID",Vertices[[#Headers],[Vertex]:[Top Word Pairs in Edit Comment by Salience]],0),FALSE)</f>
        <v>71</v>
      </c>
    </row>
    <row r="95" spans="1:3" ht="15">
      <c r="A95" s="83" t="s">
        <v>811</v>
      </c>
      <c r="B95" s="103" t="s">
        <v>517</v>
      </c>
      <c r="C95" s="82">
        <f>VLOOKUP(GroupVertices[[#This Row],[Vertex]],Vertices[],MATCH("ID",Vertices[[#Headers],[Vertex]:[Top Word Pairs in Edit Comment by Salience]],0),FALSE)</f>
        <v>206</v>
      </c>
    </row>
    <row r="96" spans="1:3" ht="15">
      <c r="A96" s="83" t="s">
        <v>811</v>
      </c>
      <c r="B96" s="103" t="s">
        <v>505</v>
      </c>
      <c r="C96" s="82">
        <f>VLOOKUP(GroupVertices[[#This Row],[Vertex]],Vertices[],MATCH("ID",Vertices[[#Headers],[Vertex]:[Top Word Pairs in Edit Comment by Salience]],0),FALSE)</f>
        <v>128</v>
      </c>
    </row>
    <row r="97" spans="1:3" ht="15">
      <c r="A97" s="83" t="s">
        <v>811</v>
      </c>
      <c r="B97" s="103" t="s">
        <v>499</v>
      </c>
      <c r="C97" s="82">
        <f>VLOOKUP(GroupVertices[[#This Row],[Vertex]],Vertices[],MATCH("ID",Vertices[[#Headers],[Vertex]:[Top Word Pairs in Edit Comment by Salience]],0),FALSE)</f>
        <v>189</v>
      </c>
    </row>
    <row r="98" spans="1:3" ht="15">
      <c r="A98" s="83" t="s">
        <v>811</v>
      </c>
      <c r="B98" s="103" t="s">
        <v>516</v>
      </c>
      <c r="C98" s="82">
        <f>VLOOKUP(GroupVertices[[#This Row],[Vertex]],Vertices[],MATCH("ID",Vertices[[#Headers],[Vertex]:[Top Word Pairs in Edit Comment by Salience]],0),FALSE)</f>
        <v>205</v>
      </c>
    </row>
    <row r="99" spans="1:3" ht="15">
      <c r="A99" s="83" t="s">
        <v>811</v>
      </c>
      <c r="B99" s="103" t="s">
        <v>515</v>
      </c>
      <c r="C99" s="82">
        <f>VLOOKUP(GroupVertices[[#This Row],[Vertex]],Vertices[],MATCH("ID",Vertices[[#Headers],[Vertex]:[Top Word Pairs in Edit Comment by Salience]],0),FALSE)</f>
        <v>204</v>
      </c>
    </row>
    <row r="100" spans="1:3" ht="15">
      <c r="A100" s="83" t="s">
        <v>811</v>
      </c>
      <c r="B100" s="103" t="s">
        <v>514</v>
      </c>
      <c r="C100" s="82">
        <f>VLOOKUP(GroupVertices[[#This Row],[Vertex]],Vertices[],MATCH("ID",Vertices[[#Headers],[Vertex]:[Top Word Pairs in Edit Comment by Salience]],0),FALSE)</f>
        <v>203</v>
      </c>
    </row>
    <row r="101" spans="1:3" ht="15">
      <c r="A101" s="83" t="s">
        <v>811</v>
      </c>
      <c r="B101" s="103" t="s">
        <v>511</v>
      </c>
      <c r="C101" s="82">
        <f>VLOOKUP(GroupVertices[[#This Row],[Vertex]],Vertices[],MATCH("ID",Vertices[[#Headers],[Vertex]:[Top Word Pairs in Edit Comment by Salience]],0),FALSE)</f>
        <v>200</v>
      </c>
    </row>
    <row r="102" spans="1:3" ht="15">
      <c r="A102" s="83" t="s">
        <v>811</v>
      </c>
      <c r="B102" s="103" t="s">
        <v>513</v>
      </c>
      <c r="C102" s="82">
        <f>VLOOKUP(GroupVertices[[#This Row],[Vertex]],Vertices[],MATCH("ID",Vertices[[#Headers],[Vertex]:[Top Word Pairs in Edit Comment by Salience]],0),FALSE)</f>
        <v>202</v>
      </c>
    </row>
    <row r="103" spans="1:3" ht="15">
      <c r="A103" s="83" t="s">
        <v>811</v>
      </c>
      <c r="B103" s="103" t="s">
        <v>512</v>
      </c>
      <c r="C103" s="82">
        <f>VLOOKUP(GroupVertices[[#This Row],[Vertex]],Vertices[],MATCH("ID",Vertices[[#Headers],[Vertex]:[Top Word Pairs in Edit Comment by Salience]],0),FALSE)</f>
        <v>201</v>
      </c>
    </row>
    <row r="104" spans="1:3" ht="15">
      <c r="A104" s="83" t="s">
        <v>811</v>
      </c>
      <c r="B104" s="103" t="s">
        <v>510</v>
      </c>
      <c r="C104" s="82">
        <f>VLOOKUP(GroupVertices[[#This Row],[Vertex]],Vertices[],MATCH("ID",Vertices[[#Headers],[Vertex]:[Top Word Pairs in Edit Comment by Salience]],0),FALSE)</f>
        <v>199</v>
      </c>
    </row>
    <row r="105" spans="1:3" ht="15">
      <c r="A105" s="83" t="s">
        <v>811</v>
      </c>
      <c r="B105" s="103" t="s">
        <v>509</v>
      </c>
      <c r="C105" s="82">
        <f>VLOOKUP(GroupVertices[[#This Row],[Vertex]],Vertices[],MATCH("ID",Vertices[[#Headers],[Vertex]:[Top Word Pairs in Edit Comment by Salience]],0),FALSE)</f>
        <v>198</v>
      </c>
    </row>
    <row r="106" spans="1:3" ht="15">
      <c r="A106" s="83" t="s">
        <v>811</v>
      </c>
      <c r="B106" s="103" t="s">
        <v>508</v>
      </c>
      <c r="C106" s="82">
        <f>VLOOKUP(GroupVertices[[#This Row],[Vertex]],Vertices[],MATCH("ID",Vertices[[#Headers],[Vertex]:[Top Word Pairs in Edit Comment by Salience]],0),FALSE)</f>
        <v>197</v>
      </c>
    </row>
    <row r="107" spans="1:3" ht="15">
      <c r="A107" s="83" t="s">
        <v>811</v>
      </c>
      <c r="B107" s="103" t="s">
        <v>507</v>
      </c>
      <c r="C107" s="82">
        <f>VLOOKUP(GroupVertices[[#This Row],[Vertex]],Vertices[],MATCH("ID",Vertices[[#Headers],[Vertex]:[Top Word Pairs in Edit Comment by Salience]],0),FALSE)</f>
        <v>196</v>
      </c>
    </row>
    <row r="108" spans="1:3" ht="15">
      <c r="A108" s="83" t="s">
        <v>811</v>
      </c>
      <c r="B108" s="103" t="s">
        <v>506</v>
      </c>
      <c r="C108" s="82">
        <f>VLOOKUP(GroupVertices[[#This Row],[Vertex]],Vertices[],MATCH("ID",Vertices[[#Headers],[Vertex]:[Top Word Pairs in Edit Comment by Salience]],0),FALSE)</f>
        <v>195</v>
      </c>
    </row>
    <row r="109" spans="1:3" ht="15">
      <c r="A109" s="83" t="s">
        <v>811</v>
      </c>
      <c r="B109" s="103" t="s">
        <v>504</v>
      </c>
      <c r="C109" s="82">
        <f>VLOOKUP(GroupVertices[[#This Row],[Vertex]],Vertices[],MATCH("ID",Vertices[[#Headers],[Vertex]:[Top Word Pairs in Edit Comment by Salience]],0),FALSE)</f>
        <v>194</v>
      </c>
    </row>
    <row r="110" spans="1:3" ht="15">
      <c r="A110" s="83" t="s">
        <v>811</v>
      </c>
      <c r="B110" s="103" t="s">
        <v>503</v>
      </c>
      <c r="C110" s="82">
        <f>VLOOKUP(GroupVertices[[#This Row],[Vertex]],Vertices[],MATCH("ID",Vertices[[#Headers],[Vertex]:[Top Word Pairs in Edit Comment by Salience]],0),FALSE)</f>
        <v>193</v>
      </c>
    </row>
    <row r="111" spans="1:3" ht="15">
      <c r="A111" s="83" t="s">
        <v>811</v>
      </c>
      <c r="B111" s="103" t="s">
        <v>502</v>
      </c>
      <c r="C111" s="82">
        <f>VLOOKUP(GroupVertices[[#This Row],[Vertex]],Vertices[],MATCH("ID",Vertices[[#Headers],[Vertex]:[Top Word Pairs in Edit Comment by Salience]],0),FALSE)</f>
        <v>192</v>
      </c>
    </row>
    <row r="112" spans="1:3" ht="15">
      <c r="A112" s="83" t="s">
        <v>811</v>
      </c>
      <c r="B112" s="103" t="s">
        <v>501</v>
      </c>
      <c r="C112" s="82">
        <f>VLOOKUP(GroupVertices[[#This Row],[Vertex]],Vertices[],MATCH("ID",Vertices[[#Headers],[Vertex]:[Top Word Pairs in Edit Comment by Salience]],0),FALSE)</f>
        <v>191</v>
      </c>
    </row>
    <row r="113" spans="1:3" ht="15">
      <c r="A113" s="83" t="s">
        <v>811</v>
      </c>
      <c r="B113" s="103" t="s">
        <v>500</v>
      </c>
      <c r="C113" s="82">
        <f>VLOOKUP(GroupVertices[[#This Row],[Vertex]],Vertices[],MATCH("ID",Vertices[[#Headers],[Vertex]:[Top Word Pairs in Edit Comment by Salience]],0),FALSE)</f>
        <v>190</v>
      </c>
    </row>
    <row r="114" spans="1:3" ht="15">
      <c r="A114" s="83" t="s">
        <v>812</v>
      </c>
      <c r="B114" s="103" t="s">
        <v>461</v>
      </c>
      <c r="C114" s="82">
        <f>VLOOKUP(GroupVertices[[#This Row],[Vertex]],Vertices[],MATCH("ID",Vertices[[#Headers],[Vertex]:[Top Word Pairs in Edit Comment by Salience]],0),FALSE)</f>
        <v>151</v>
      </c>
    </row>
    <row r="115" spans="1:3" ht="15">
      <c r="A115" s="83" t="s">
        <v>812</v>
      </c>
      <c r="B115" s="103" t="s">
        <v>460</v>
      </c>
      <c r="C115" s="82">
        <f>VLOOKUP(GroupVertices[[#This Row],[Vertex]],Vertices[],MATCH("ID",Vertices[[#Headers],[Vertex]:[Top Word Pairs in Edit Comment by Salience]],0),FALSE)</f>
        <v>150</v>
      </c>
    </row>
    <row r="116" spans="1:3" ht="15">
      <c r="A116" s="83" t="s">
        <v>812</v>
      </c>
      <c r="B116" s="103" t="s">
        <v>458</v>
      </c>
      <c r="C116" s="82">
        <f>VLOOKUP(GroupVertices[[#This Row],[Vertex]],Vertices[],MATCH("ID",Vertices[[#Headers],[Vertex]:[Top Word Pairs in Edit Comment by Salience]],0),FALSE)</f>
        <v>148</v>
      </c>
    </row>
    <row r="117" spans="1:3" ht="15">
      <c r="A117" s="83" t="s">
        <v>812</v>
      </c>
      <c r="B117" s="103" t="s">
        <v>459</v>
      </c>
      <c r="C117" s="82">
        <f>VLOOKUP(GroupVertices[[#This Row],[Vertex]],Vertices[],MATCH("ID",Vertices[[#Headers],[Vertex]:[Top Word Pairs in Edit Comment by Salience]],0),FALSE)</f>
        <v>149</v>
      </c>
    </row>
    <row r="118" spans="1:3" ht="15">
      <c r="A118" s="83" t="s">
        <v>812</v>
      </c>
      <c r="B118" s="103" t="s">
        <v>457</v>
      </c>
      <c r="C118" s="82">
        <f>VLOOKUP(GroupVertices[[#This Row],[Vertex]],Vertices[],MATCH("ID",Vertices[[#Headers],[Vertex]:[Top Word Pairs in Edit Comment by Salience]],0),FALSE)</f>
        <v>147</v>
      </c>
    </row>
    <row r="119" spans="1:3" ht="15">
      <c r="A119" s="83" t="s">
        <v>812</v>
      </c>
      <c r="B119" s="103" t="s">
        <v>456</v>
      </c>
      <c r="C119" s="82">
        <f>VLOOKUP(GroupVertices[[#This Row],[Vertex]],Vertices[],MATCH("ID",Vertices[[#Headers],[Vertex]:[Top Word Pairs in Edit Comment by Salience]],0),FALSE)</f>
        <v>146</v>
      </c>
    </row>
    <row r="120" spans="1:3" ht="15">
      <c r="A120" s="83" t="s">
        <v>812</v>
      </c>
      <c r="B120" s="103" t="s">
        <v>455</v>
      </c>
      <c r="C120" s="82">
        <f>VLOOKUP(GroupVertices[[#This Row],[Vertex]],Vertices[],MATCH("ID",Vertices[[#Headers],[Vertex]:[Top Word Pairs in Edit Comment by Salience]],0),FALSE)</f>
        <v>145</v>
      </c>
    </row>
    <row r="121" spans="1:3" ht="15">
      <c r="A121" s="83" t="s">
        <v>812</v>
      </c>
      <c r="B121" s="103" t="s">
        <v>454</v>
      </c>
      <c r="C121" s="82">
        <f>VLOOKUP(GroupVertices[[#This Row],[Vertex]],Vertices[],MATCH("ID",Vertices[[#Headers],[Vertex]:[Top Word Pairs in Edit Comment by Salience]],0),FALSE)</f>
        <v>144</v>
      </c>
    </row>
    <row r="122" spans="1:3" ht="15">
      <c r="A122" s="83" t="s">
        <v>812</v>
      </c>
      <c r="B122" s="103" t="s">
        <v>452</v>
      </c>
      <c r="C122" s="82">
        <f>VLOOKUP(GroupVertices[[#This Row],[Vertex]],Vertices[],MATCH("ID",Vertices[[#Headers],[Vertex]:[Top Word Pairs in Edit Comment by Salience]],0),FALSE)</f>
        <v>142</v>
      </c>
    </row>
    <row r="123" spans="1:3" ht="15">
      <c r="A123" s="83" t="s">
        <v>812</v>
      </c>
      <c r="B123" s="103" t="s">
        <v>453</v>
      </c>
      <c r="C123" s="82">
        <f>VLOOKUP(GroupVertices[[#This Row],[Vertex]],Vertices[],MATCH("ID",Vertices[[#Headers],[Vertex]:[Top Word Pairs in Edit Comment by Salience]],0),FALSE)</f>
        <v>143</v>
      </c>
    </row>
    <row r="124" spans="1:3" ht="15">
      <c r="A124" s="83" t="s">
        <v>812</v>
      </c>
      <c r="B124" s="103" t="s">
        <v>445</v>
      </c>
      <c r="C124" s="82">
        <f>VLOOKUP(GroupVertices[[#This Row],[Vertex]],Vertices[],MATCH("ID",Vertices[[#Headers],[Vertex]:[Top Word Pairs in Edit Comment by Salience]],0),FALSE)</f>
        <v>135</v>
      </c>
    </row>
    <row r="125" spans="1:3" ht="15">
      <c r="A125" s="83" t="s">
        <v>812</v>
      </c>
      <c r="B125" s="103" t="s">
        <v>451</v>
      </c>
      <c r="C125" s="82">
        <f>VLOOKUP(GroupVertices[[#This Row],[Vertex]],Vertices[],MATCH("ID",Vertices[[#Headers],[Vertex]:[Top Word Pairs in Edit Comment by Salience]],0),FALSE)</f>
        <v>141</v>
      </c>
    </row>
    <row r="126" spans="1:3" ht="15">
      <c r="A126" s="83" t="s">
        <v>812</v>
      </c>
      <c r="B126" s="103" t="s">
        <v>450</v>
      </c>
      <c r="C126" s="82">
        <f>VLOOKUP(GroupVertices[[#This Row],[Vertex]],Vertices[],MATCH("ID",Vertices[[#Headers],[Vertex]:[Top Word Pairs in Edit Comment by Salience]],0),FALSE)</f>
        <v>140</v>
      </c>
    </row>
    <row r="127" spans="1:3" ht="15">
      <c r="A127" s="83" t="s">
        <v>812</v>
      </c>
      <c r="B127" s="103" t="s">
        <v>449</v>
      </c>
      <c r="C127" s="82">
        <f>VLOOKUP(GroupVertices[[#This Row],[Vertex]],Vertices[],MATCH("ID",Vertices[[#Headers],[Vertex]:[Top Word Pairs in Edit Comment by Salience]],0),FALSE)</f>
        <v>139</v>
      </c>
    </row>
    <row r="128" spans="1:3" ht="15">
      <c r="A128" s="83" t="s">
        <v>812</v>
      </c>
      <c r="B128" s="103" t="s">
        <v>447</v>
      </c>
      <c r="C128" s="82">
        <f>VLOOKUP(GroupVertices[[#This Row],[Vertex]],Vertices[],MATCH("ID",Vertices[[#Headers],[Vertex]:[Top Word Pairs in Edit Comment by Salience]],0),FALSE)</f>
        <v>137</v>
      </c>
    </row>
    <row r="129" spans="1:3" ht="15">
      <c r="A129" s="83" t="s">
        <v>812</v>
      </c>
      <c r="B129" s="103" t="s">
        <v>448</v>
      </c>
      <c r="C129" s="82">
        <f>VLOOKUP(GroupVertices[[#This Row],[Vertex]],Vertices[],MATCH("ID",Vertices[[#Headers],[Vertex]:[Top Word Pairs in Edit Comment by Salience]],0),FALSE)</f>
        <v>138</v>
      </c>
    </row>
    <row r="130" spans="1:3" ht="15">
      <c r="A130" s="83" t="s">
        <v>812</v>
      </c>
      <c r="B130" s="103" t="s">
        <v>446</v>
      </c>
      <c r="C130" s="82">
        <f>VLOOKUP(GroupVertices[[#This Row],[Vertex]],Vertices[],MATCH("ID",Vertices[[#Headers],[Vertex]:[Top Word Pairs in Edit Comment by Salience]],0),FALSE)</f>
        <v>136</v>
      </c>
    </row>
    <row r="131" spans="1:3" ht="15">
      <c r="A131" s="83" t="s">
        <v>812</v>
      </c>
      <c r="B131" s="103" t="s">
        <v>444</v>
      </c>
      <c r="C131" s="82">
        <f>VLOOKUP(GroupVertices[[#This Row],[Vertex]],Vertices[],MATCH("ID",Vertices[[#Headers],[Vertex]:[Top Word Pairs in Edit Comment by Salience]],0),FALSE)</f>
        <v>134</v>
      </c>
    </row>
    <row r="132" spans="1:3" ht="15">
      <c r="A132" s="83" t="s">
        <v>812</v>
      </c>
      <c r="B132" s="103" t="s">
        <v>443</v>
      </c>
      <c r="C132" s="82">
        <f>VLOOKUP(GroupVertices[[#This Row],[Vertex]],Vertices[],MATCH("ID",Vertices[[#Headers],[Vertex]:[Top Word Pairs in Edit Comment by Salience]],0),FALSE)</f>
        <v>133</v>
      </c>
    </row>
    <row r="133" spans="1:3" ht="15">
      <c r="A133" s="83" t="s">
        <v>813</v>
      </c>
      <c r="B133" s="103" t="s">
        <v>477</v>
      </c>
      <c r="C133" s="82">
        <f>VLOOKUP(GroupVertices[[#This Row],[Vertex]],Vertices[],MATCH("ID",Vertices[[#Headers],[Vertex]:[Top Word Pairs in Edit Comment by Salience]],0),FALSE)</f>
        <v>167</v>
      </c>
    </row>
    <row r="134" spans="1:3" ht="15">
      <c r="A134" s="83" t="s">
        <v>813</v>
      </c>
      <c r="B134" s="103" t="s">
        <v>467</v>
      </c>
      <c r="C134" s="82">
        <f>VLOOKUP(GroupVertices[[#This Row],[Vertex]],Vertices[],MATCH("ID",Vertices[[#Headers],[Vertex]:[Top Word Pairs in Edit Comment by Salience]],0),FALSE)</f>
        <v>157</v>
      </c>
    </row>
    <row r="135" spans="1:3" ht="15">
      <c r="A135" s="83" t="s">
        <v>813</v>
      </c>
      <c r="B135" s="103" t="s">
        <v>478</v>
      </c>
      <c r="C135" s="82">
        <f>VLOOKUP(GroupVertices[[#This Row],[Vertex]],Vertices[],MATCH("ID",Vertices[[#Headers],[Vertex]:[Top Word Pairs in Edit Comment by Salience]],0),FALSE)</f>
        <v>168</v>
      </c>
    </row>
    <row r="136" spans="1:3" ht="15">
      <c r="A136" s="83" t="s">
        <v>813</v>
      </c>
      <c r="B136" s="103" t="s">
        <v>476</v>
      </c>
      <c r="C136" s="82">
        <f>VLOOKUP(GroupVertices[[#This Row],[Vertex]],Vertices[],MATCH("ID",Vertices[[#Headers],[Vertex]:[Top Word Pairs in Edit Comment by Salience]],0),FALSE)</f>
        <v>166</v>
      </c>
    </row>
    <row r="137" spans="1:3" ht="15">
      <c r="A137" s="83" t="s">
        <v>813</v>
      </c>
      <c r="B137" s="103" t="s">
        <v>474</v>
      </c>
      <c r="C137" s="82">
        <f>VLOOKUP(GroupVertices[[#This Row],[Vertex]],Vertices[],MATCH("ID",Vertices[[#Headers],[Vertex]:[Top Word Pairs in Edit Comment by Salience]],0),FALSE)</f>
        <v>164</v>
      </c>
    </row>
    <row r="138" spans="1:3" ht="15">
      <c r="A138" s="83" t="s">
        <v>813</v>
      </c>
      <c r="B138" s="103" t="s">
        <v>465</v>
      </c>
      <c r="C138" s="82">
        <f>VLOOKUP(GroupVertices[[#This Row],[Vertex]],Vertices[],MATCH("ID",Vertices[[#Headers],[Vertex]:[Top Word Pairs in Edit Comment by Salience]],0),FALSE)</f>
        <v>155</v>
      </c>
    </row>
    <row r="139" spans="1:3" ht="15">
      <c r="A139" s="83" t="s">
        <v>813</v>
      </c>
      <c r="B139" s="103" t="s">
        <v>475</v>
      </c>
      <c r="C139" s="82">
        <f>VLOOKUP(GroupVertices[[#This Row],[Vertex]],Vertices[],MATCH("ID",Vertices[[#Headers],[Vertex]:[Top Word Pairs in Edit Comment by Salience]],0),FALSE)</f>
        <v>165</v>
      </c>
    </row>
    <row r="140" spans="1:3" ht="15">
      <c r="A140" s="83" t="s">
        <v>813</v>
      </c>
      <c r="B140" s="103" t="s">
        <v>473</v>
      </c>
      <c r="C140" s="82">
        <f>VLOOKUP(GroupVertices[[#This Row],[Vertex]],Vertices[],MATCH("ID",Vertices[[#Headers],[Vertex]:[Top Word Pairs in Edit Comment by Salience]],0),FALSE)</f>
        <v>163</v>
      </c>
    </row>
    <row r="141" spans="1:3" ht="15">
      <c r="A141" s="83" t="s">
        <v>813</v>
      </c>
      <c r="B141" s="103" t="s">
        <v>472</v>
      </c>
      <c r="C141" s="82">
        <f>VLOOKUP(GroupVertices[[#This Row],[Vertex]],Vertices[],MATCH("ID",Vertices[[#Headers],[Vertex]:[Top Word Pairs in Edit Comment by Salience]],0),FALSE)</f>
        <v>162</v>
      </c>
    </row>
    <row r="142" spans="1:3" ht="15">
      <c r="A142" s="83" t="s">
        <v>813</v>
      </c>
      <c r="B142" s="103" t="s">
        <v>471</v>
      </c>
      <c r="C142" s="82">
        <f>VLOOKUP(GroupVertices[[#This Row],[Vertex]],Vertices[],MATCH("ID",Vertices[[#Headers],[Vertex]:[Top Word Pairs in Edit Comment by Salience]],0),FALSE)</f>
        <v>161</v>
      </c>
    </row>
    <row r="143" spans="1:3" ht="15">
      <c r="A143" s="83" t="s">
        <v>813</v>
      </c>
      <c r="B143" s="103" t="s">
        <v>470</v>
      </c>
      <c r="C143" s="82">
        <f>VLOOKUP(GroupVertices[[#This Row],[Vertex]],Vertices[],MATCH("ID",Vertices[[#Headers],[Vertex]:[Top Word Pairs in Edit Comment by Salience]],0),FALSE)</f>
        <v>160</v>
      </c>
    </row>
    <row r="144" spans="1:3" ht="15">
      <c r="A144" s="83" t="s">
        <v>813</v>
      </c>
      <c r="B144" s="103" t="s">
        <v>469</v>
      </c>
      <c r="C144" s="82">
        <f>VLOOKUP(GroupVertices[[#This Row],[Vertex]],Vertices[],MATCH("ID",Vertices[[#Headers],[Vertex]:[Top Word Pairs in Edit Comment by Salience]],0),FALSE)</f>
        <v>159</v>
      </c>
    </row>
    <row r="145" spans="1:3" ht="15">
      <c r="A145" s="83" t="s">
        <v>813</v>
      </c>
      <c r="B145" s="103" t="s">
        <v>468</v>
      </c>
      <c r="C145" s="82">
        <f>VLOOKUP(GroupVertices[[#This Row],[Vertex]],Vertices[],MATCH("ID",Vertices[[#Headers],[Vertex]:[Top Word Pairs in Edit Comment by Salience]],0),FALSE)</f>
        <v>158</v>
      </c>
    </row>
    <row r="146" spans="1:3" ht="15">
      <c r="A146" s="83" t="s">
        <v>813</v>
      </c>
      <c r="B146" s="103" t="s">
        <v>466</v>
      </c>
      <c r="C146" s="82">
        <f>VLOOKUP(GroupVertices[[#This Row],[Vertex]],Vertices[],MATCH("ID",Vertices[[#Headers],[Vertex]:[Top Word Pairs in Edit Comment by Salience]],0),FALSE)</f>
        <v>156</v>
      </c>
    </row>
    <row r="147" spans="1:3" ht="15">
      <c r="A147" s="83" t="s">
        <v>813</v>
      </c>
      <c r="B147" s="103" t="s">
        <v>464</v>
      </c>
      <c r="C147" s="82">
        <f>VLOOKUP(GroupVertices[[#This Row],[Vertex]],Vertices[],MATCH("ID",Vertices[[#Headers],[Vertex]:[Top Word Pairs in Edit Comment by Salience]],0),FALSE)</f>
        <v>154</v>
      </c>
    </row>
    <row r="148" spans="1:3" ht="15">
      <c r="A148" s="83" t="s">
        <v>813</v>
      </c>
      <c r="B148" s="103" t="s">
        <v>463</v>
      </c>
      <c r="C148" s="82">
        <f>VLOOKUP(GroupVertices[[#This Row],[Vertex]],Vertices[],MATCH("ID",Vertices[[#Headers],[Vertex]:[Top Word Pairs in Edit Comment by Salience]],0),FALSE)</f>
        <v>153</v>
      </c>
    </row>
    <row r="149" spans="1:3" ht="15">
      <c r="A149" s="83" t="s">
        <v>814</v>
      </c>
      <c r="B149" s="103" t="s">
        <v>354</v>
      </c>
      <c r="C149" s="82">
        <f>VLOOKUP(GroupVertices[[#This Row],[Vertex]],Vertices[],MATCH("ID",Vertices[[#Headers],[Vertex]:[Top Word Pairs in Edit Comment by Salience]],0),FALSE)</f>
        <v>43</v>
      </c>
    </row>
    <row r="150" spans="1:3" ht="15">
      <c r="A150" s="83" t="s">
        <v>814</v>
      </c>
      <c r="B150" s="103" t="s">
        <v>353</v>
      </c>
      <c r="C150" s="82">
        <f>VLOOKUP(GroupVertices[[#This Row],[Vertex]],Vertices[],MATCH("ID",Vertices[[#Headers],[Vertex]:[Top Word Pairs in Edit Comment by Salience]],0),FALSE)</f>
        <v>42</v>
      </c>
    </row>
    <row r="151" spans="1:3" ht="15">
      <c r="A151" s="83" t="s">
        <v>814</v>
      </c>
      <c r="B151" s="103" t="s">
        <v>352</v>
      </c>
      <c r="C151" s="82">
        <f>VLOOKUP(GroupVertices[[#This Row],[Vertex]],Vertices[],MATCH("ID",Vertices[[#Headers],[Vertex]:[Top Word Pairs in Edit Comment by Salience]],0),FALSE)</f>
        <v>41</v>
      </c>
    </row>
    <row r="152" spans="1:3" ht="15">
      <c r="A152" s="83" t="s">
        <v>814</v>
      </c>
      <c r="B152" s="103" t="s">
        <v>349</v>
      </c>
      <c r="C152" s="82">
        <f>VLOOKUP(GroupVertices[[#This Row],[Vertex]],Vertices[],MATCH("ID",Vertices[[#Headers],[Vertex]:[Top Word Pairs in Edit Comment by Salience]],0),FALSE)</f>
        <v>38</v>
      </c>
    </row>
    <row r="153" spans="1:3" ht="15">
      <c r="A153" s="83" t="s">
        <v>814</v>
      </c>
      <c r="B153" s="103" t="s">
        <v>351</v>
      </c>
      <c r="C153" s="82">
        <f>VLOOKUP(GroupVertices[[#This Row],[Vertex]],Vertices[],MATCH("ID",Vertices[[#Headers],[Vertex]:[Top Word Pairs in Edit Comment by Salience]],0),FALSE)</f>
        <v>40</v>
      </c>
    </row>
    <row r="154" spans="1:3" ht="15">
      <c r="A154" s="83" t="s">
        <v>814</v>
      </c>
      <c r="B154" s="103" t="s">
        <v>350</v>
      </c>
      <c r="C154" s="82">
        <f>VLOOKUP(GroupVertices[[#This Row],[Vertex]],Vertices[],MATCH("ID",Vertices[[#Headers],[Vertex]:[Top Word Pairs in Edit Comment by Salience]],0),FALSE)</f>
        <v>39</v>
      </c>
    </row>
    <row r="155" spans="1:3" ht="15">
      <c r="A155" s="83" t="s">
        <v>814</v>
      </c>
      <c r="B155" s="103" t="s">
        <v>341</v>
      </c>
      <c r="C155" s="82">
        <f>VLOOKUP(GroupVertices[[#This Row],[Vertex]],Vertices[],MATCH("ID",Vertices[[#Headers],[Vertex]:[Top Word Pairs in Edit Comment by Salience]],0),FALSE)</f>
        <v>30</v>
      </c>
    </row>
    <row r="156" spans="1:3" ht="15">
      <c r="A156" s="83" t="s">
        <v>814</v>
      </c>
      <c r="B156" s="103" t="s">
        <v>348</v>
      </c>
      <c r="C156" s="82">
        <f>VLOOKUP(GroupVertices[[#This Row],[Vertex]],Vertices[],MATCH("ID",Vertices[[#Headers],[Vertex]:[Top Word Pairs in Edit Comment by Salience]],0),FALSE)</f>
        <v>37</v>
      </c>
    </row>
    <row r="157" spans="1:3" ht="15">
      <c r="A157" s="83" t="s">
        <v>814</v>
      </c>
      <c r="B157" s="103" t="s">
        <v>347</v>
      </c>
      <c r="C157" s="82">
        <f>VLOOKUP(GroupVertices[[#This Row],[Vertex]],Vertices[],MATCH("ID",Vertices[[#Headers],[Vertex]:[Top Word Pairs in Edit Comment by Salience]],0),FALSE)</f>
        <v>36</v>
      </c>
    </row>
    <row r="158" spans="1:3" ht="15">
      <c r="A158" s="83" t="s">
        <v>814</v>
      </c>
      <c r="B158" s="103" t="s">
        <v>346</v>
      </c>
      <c r="C158" s="82" t="e">
        <f>VLOOKUP(GroupVertices[[#This Row],[Vertex]],Vertices[],MATCH("ID",Vertices[[#Headers],[Vertex]:[Top Word Pairs in Edit Comment by Salience]],0),FALSE)</f>
        <v>#N/A</v>
      </c>
    </row>
    <row r="159" spans="1:3" ht="15">
      <c r="A159" s="83" t="s">
        <v>814</v>
      </c>
      <c r="B159" s="103" t="s">
        <v>345</v>
      </c>
      <c r="C159" s="82">
        <f>VLOOKUP(GroupVertices[[#This Row],[Vertex]],Vertices[],MATCH("ID",Vertices[[#Headers],[Vertex]:[Top Word Pairs in Edit Comment by Salience]],0),FALSE)</f>
        <v>34</v>
      </c>
    </row>
    <row r="160" spans="1:3" ht="15">
      <c r="A160" s="83" t="s">
        <v>814</v>
      </c>
      <c r="B160" s="103" t="s">
        <v>344</v>
      </c>
      <c r="C160" s="82">
        <f>VLOOKUP(GroupVertices[[#This Row],[Vertex]],Vertices[],MATCH("ID",Vertices[[#Headers],[Vertex]:[Top Word Pairs in Edit Comment by Salience]],0),FALSE)</f>
        <v>33</v>
      </c>
    </row>
    <row r="161" spans="1:3" ht="15">
      <c r="A161" s="83" t="s">
        <v>814</v>
      </c>
      <c r="B161" s="103" t="s">
        <v>343</v>
      </c>
      <c r="C161" s="82">
        <f>VLOOKUP(GroupVertices[[#This Row],[Vertex]],Vertices[],MATCH("ID",Vertices[[#Headers],[Vertex]:[Top Word Pairs in Edit Comment by Salience]],0),FALSE)</f>
        <v>32</v>
      </c>
    </row>
    <row r="162" spans="1:3" ht="15">
      <c r="A162" s="83" t="s">
        <v>814</v>
      </c>
      <c r="B162" s="103" t="s">
        <v>342</v>
      </c>
      <c r="C162" s="82">
        <f>VLOOKUP(GroupVertices[[#This Row],[Vertex]],Vertices[],MATCH("ID",Vertices[[#Headers],[Vertex]:[Top Word Pairs in Edit Comment by Salience]],0),FALSE)</f>
        <v>31</v>
      </c>
    </row>
    <row r="163" spans="1:3" ht="15">
      <c r="A163" s="83" t="s">
        <v>814</v>
      </c>
      <c r="B163" s="103" t="s">
        <v>340</v>
      </c>
      <c r="C163" s="82">
        <f>VLOOKUP(GroupVertices[[#This Row],[Vertex]],Vertices[],MATCH("ID",Vertices[[#Headers],[Vertex]:[Top Word Pairs in Edit Comment by Salience]],0),FALSE)</f>
        <v>29</v>
      </c>
    </row>
    <row r="164" spans="1:3" ht="15">
      <c r="A164" s="83" t="s">
        <v>814</v>
      </c>
      <c r="B164" s="103" t="s">
        <v>339</v>
      </c>
      <c r="C164" s="82">
        <f>VLOOKUP(GroupVertices[[#This Row],[Vertex]],Vertices[],MATCH("ID",Vertices[[#Headers],[Vertex]:[Top Word Pairs in Edit Comment by Salience]],0),FALSE)</f>
        <v>28</v>
      </c>
    </row>
    <row r="165" spans="1:3" ht="15">
      <c r="A165" s="83" t="s">
        <v>815</v>
      </c>
      <c r="B165" s="103" t="s">
        <v>376</v>
      </c>
      <c r="C165" s="82">
        <f>VLOOKUP(GroupVertices[[#This Row],[Vertex]],Vertices[],MATCH("ID",Vertices[[#Headers],[Vertex]:[Top Word Pairs in Edit Comment by Salience]],0),FALSE)</f>
        <v>65</v>
      </c>
    </row>
    <row r="166" spans="1:3" ht="15">
      <c r="A166" s="83" t="s">
        <v>815</v>
      </c>
      <c r="B166" s="103" t="s">
        <v>369</v>
      </c>
      <c r="C166" s="82">
        <f>VLOOKUP(GroupVertices[[#This Row],[Vertex]],Vertices[],MATCH("ID",Vertices[[#Headers],[Vertex]:[Top Word Pairs in Edit Comment by Salience]],0),FALSE)</f>
        <v>58</v>
      </c>
    </row>
    <row r="167" spans="1:3" ht="15">
      <c r="A167" s="83" t="s">
        <v>815</v>
      </c>
      <c r="B167" s="103" t="s">
        <v>375</v>
      </c>
      <c r="C167" s="82">
        <f>VLOOKUP(GroupVertices[[#This Row],[Vertex]],Vertices[],MATCH("ID",Vertices[[#Headers],[Vertex]:[Top Word Pairs in Edit Comment by Salience]],0),FALSE)</f>
        <v>64</v>
      </c>
    </row>
    <row r="168" spans="1:3" ht="15">
      <c r="A168" s="83" t="s">
        <v>815</v>
      </c>
      <c r="B168" s="103" t="s">
        <v>374</v>
      </c>
      <c r="C168" s="82">
        <f>VLOOKUP(GroupVertices[[#This Row],[Vertex]],Vertices[],MATCH("ID",Vertices[[#Headers],[Vertex]:[Top Word Pairs in Edit Comment by Salience]],0),FALSE)</f>
        <v>63</v>
      </c>
    </row>
    <row r="169" spans="1:3" ht="15">
      <c r="A169" s="83" t="s">
        <v>815</v>
      </c>
      <c r="B169" s="103" t="s">
        <v>373</v>
      </c>
      <c r="C169" s="82">
        <f>VLOOKUP(GroupVertices[[#This Row],[Vertex]],Vertices[],MATCH("ID",Vertices[[#Headers],[Vertex]:[Top Word Pairs in Edit Comment by Salience]],0),FALSE)</f>
        <v>62</v>
      </c>
    </row>
    <row r="170" spans="1:3" ht="15">
      <c r="A170" s="83" t="s">
        <v>815</v>
      </c>
      <c r="B170" s="103" t="s">
        <v>372</v>
      </c>
      <c r="C170" s="82">
        <f>VLOOKUP(GroupVertices[[#This Row],[Vertex]],Vertices[],MATCH("ID",Vertices[[#Headers],[Vertex]:[Top Word Pairs in Edit Comment by Salience]],0),FALSE)</f>
        <v>61</v>
      </c>
    </row>
    <row r="171" spans="1:3" ht="15">
      <c r="A171" s="83" t="s">
        <v>815</v>
      </c>
      <c r="B171" s="103" t="s">
        <v>371</v>
      </c>
      <c r="C171" s="82">
        <f>VLOOKUP(GroupVertices[[#This Row],[Vertex]],Vertices[],MATCH("ID",Vertices[[#Headers],[Vertex]:[Top Word Pairs in Edit Comment by Salience]],0),FALSE)</f>
        <v>60</v>
      </c>
    </row>
    <row r="172" spans="1:3" ht="15">
      <c r="A172" s="83" t="s">
        <v>815</v>
      </c>
      <c r="B172" s="103" t="s">
        <v>370</v>
      </c>
      <c r="C172" s="82">
        <f>VLOOKUP(GroupVertices[[#This Row],[Vertex]],Vertices[],MATCH("ID",Vertices[[#Headers],[Vertex]:[Top Word Pairs in Edit Comment by Salience]],0),FALSE)</f>
        <v>59</v>
      </c>
    </row>
    <row r="173" spans="1:3" ht="15">
      <c r="A173" s="83" t="s">
        <v>815</v>
      </c>
      <c r="B173" s="103" t="s">
        <v>368</v>
      </c>
      <c r="C173" s="82">
        <f>VLOOKUP(GroupVertices[[#This Row],[Vertex]],Vertices[],MATCH("ID",Vertices[[#Headers],[Vertex]:[Top Word Pairs in Edit Comment by Salience]],0),FALSE)</f>
        <v>57</v>
      </c>
    </row>
    <row r="174" spans="1:3" ht="15">
      <c r="A174" s="83" t="s">
        <v>815</v>
      </c>
      <c r="B174" s="103" t="s">
        <v>367</v>
      </c>
      <c r="C174" s="82">
        <f>VLOOKUP(GroupVertices[[#This Row],[Vertex]],Vertices[],MATCH("ID",Vertices[[#Headers],[Vertex]:[Top Word Pairs in Edit Comment by Salience]],0),FALSE)</f>
        <v>56</v>
      </c>
    </row>
    <row r="175" spans="1:3" ht="15">
      <c r="A175" s="83" t="s">
        <v>815</v>
      </c>
      <c r="B175" s="103" t="s">
        <v>366</v>
      </c>
      <c r="C175" s="82">
        <f>VLOOKUP(GroupVertices[[#This Row],[Vertex]],Vertices[],MATCH("ID",Vertices[[#Headers],[Vertex]:[Top Word Pairs in Edit Comment by Salience]],0),FALSE)</f>
        <v>55</v>
      </c>
    </row>
    <row r="176" spans="1:3" ht="15">
      <c r="A176" s="83" t="s">
        <v>815</v>
      </c>
      <c r="B176" s="103" t="s">
        <v>365</v>
      </c>
      <c r="C176" s="82">
        <f>VLOOKUP(GroupVertices[[#This Row],[Vertex]],Vertices[],MATCH("ID",Vertices[[#Headers],[Vertex]:[Top Word Pairs in Edit Comment by Salience]],0),FALSE)</f>
        <v>54</v>
      </c>
    </row>
    <row r="177" spans="1:3" ht="15">
      <c r="A177" s="83" t="s">
        <v>815</v>
      </c>
      <c r="B177" s="103" t="s">
        <v>364</v>
      </c>
      <c r="C177" s="82">
        <f>VLOOKUP(GroupVertices[[#This Row],[Vertex]],Vertices[],MATCH("ID",Vertices[[#Headers],[Vertex]:[Top Word Pairs in Edit Comment by Salience]],0),FALSE)</f>
        <v>53</v>
      </c>
    </row>
    <row r="178" spans="1:3" ht="15">
      <c r="A178" s="83" t="s">
        <v>816</v>
      </c>
      <c r="B178" s="103" t="s">
        <v>417</v>
      </c>
      <c r="C178" s="82">
        <f>VLOOKUP(GroupVertices[[#This Row],[Vertex]],Vertices[],MATCH("ID",Vertices[[#Headers],[Vertex]:[Top Word Pairs in Edit Comment by Salience]],0),FALSE)</f>
        <v>106</v>
      </c>
    </row>
    <row r="179" spans="1:3" ht="15">
      <c r="A179" s="83" t="s">
        <v>816</v>
      </c>
      <c r="B179" s="103" t="s">
        <v>431</v>
      </c>
      <c r="C179" s="82">
        <f>VLOOKUP(GroupVertices[[#This Row],[Vertex]],Vertices[],MATCH("ID",Vertices[[#Headers],[Vertex]:[Top Word Pairs in Edit Comment by Salience]],0),FALSE)</f>
        <v>120</v>
      </c>
    </row>
    <row r="180" spans="1:3" ht="15">
      <c r="A180" s="83" t="s">
        <v>816</v>
      </c>
      <c r="B180" s="103" t="s">
        <v>430</v>
      </c>
      <c r="C180" s="82">
        <f>VLOOKUP(GroupVertices[[#This Row],[Vertex]],Vertices[],MATCH("ID",Vertices[[#Headers],[Vertex]:[Top Word Pairs in Edit Comment by Salience]],0),FALSE)</f>
        <v>119</v>
      </c>
    </row>
    <row r="181" spans="1:3" ht="15">
      <c r="A181" s="83" t="s">
        <v>816</v>
      </c>
      <c r="B181" s="103" t="s">
        <v>429</v>
      </c>
      <c r="C181" s="82">
        <f>VLOOKUP(GroupVertices[[#This Row],[Vertex]],Vertices[],MATCH("ID",Vertices[[#Headers],[Vertex]:[Top Word Pairs in Edit Comment by Salience]],0),FALSE)</f>
        <v>118</v>
      </c>
    </row>
    <row r="182" spans="1:3" ht="15">
      <c r="A182" s="83" t="s">
        <v>816</v>
      </c>
      <c r="B182" s="103" t="s">
        <v>428</v>
      </c>
      <c r="C182" s="82">
        <f>VLOOKUP(GroupVertices[[#This Row],[Vertex]],Vertices[],MATCH("ID",Vertices[[#Headers],[Vertex]:[Top Word Pairs in Edit Comment by Salience]],0),FALSE)</f>
        <v>117</v>
      </c>
    </row>
    <row r="183" spans="1:3" ht="15">
      <c r="A183" s="83" t="s">
        <v>816</v>
      </c>
      <c r="B183" s="103" t="s">
        <v>422</v>
      </c>
      <c r="C183" s="82">
        <f>VLOOKUP(GroupVertices[[#This Row],[Vertex]],Vertices[],MATCH("ID",Vertices[[#Headers],[Vertex]:[Top Word Pairs in Edit Comment by Salience]],0),FALSE)</f>
        <v>111</v>
      </c>
    </row>
    <row r="184" spans="1:3" ht="15">
      <c r="A184" s="83" t="s">
        <v>816</v>
      </c>
      <c r="B184" s="103" t="s">
        <v>421</v>
      </c>
      <c r="C184" s="82">
        <f>VLOOKUP(GroupVertices[[#This Row],[Vertex]],Vertices[],MATCH("ID",Vertices[[#Headers],[Vertex]:[Top Word Pairs in Edit Comment by Salience]],0),FALSE)</f>
        <v>110</v>
      </c>
    </row>
    <row r="185" spans="1:3" ht="15">
      <c r="A185" s="83" t="s">
        <v>816</v>
      </c>
      <c r="B185" s="103" t="s">
        <v>420</v>
      </c>
      <c r="C185" s="82">
        <f>VLOOKUP(GroupVertices[[#This Row],[Vertex]],Vertices[],MATCH("ID",Vertices[[#Headers],[Vertex]:[Top Word Pairs in Edit Comment by Salience]],0),FALSE)</f>
        <v>109</v>
      </c>
    </row>
    <row r="186" spans="1:3" ht="15">
      <c r="A186" s="83" t="s">
        <v>816</v>
      </c>
      <c r="B186" s="103" t="s">
        <v>419</v>
      </c>
      <c r="C186" s="82">
        <f>VLOOKUP(GroupVertices[[#This Row],[Vertex]],Vertices[],MATCH("ID",Vertices[[#Headers],[Vertex]:[Top Word Pairs in Edit Comment by Salience]],0),FALSE)</f>
        <v>108</v>
      </c>
    </row>
    <row r="187" spans="1:3" ht="15">
      <c r="A187" s="83" t="s">
        <v>816</v>
      </c>
      <c r="B187" s="103" t="s">
        <v>418</v>
      </c>
      <c r="C187" s="82">
        <f>VLOOKUP(GroupVertices[[#This Row],[Vertex]],Vertices[],MATCH("ID",Vertices[[#Headers],[Vertex]:[Top Word Pairs in Edit Comment by Salience]],0),FALSE)</f>
        <v>107</v>
      </c>
    </row>
    <row r="188" spans="1:3" ht="15">
      <c r="A188" s="83" t="s">
        <v>816</v>
      </c>
      <c r="B188" s="103" t="s">
        <v>416</v>
      </c>
      <c r="C188" s="82">
        <f>VLOOKUP(GroupVertices[[#This Row],[Vertex]],Vertices[],MATCH("ID",Vertices[[#Headers],[Vertex]:[Top Word Pairs in Edit Comment by Salience]],0),FALSE)</f>
        <v>105</v>
      </c>
    </row>
    <row r="189" spans="1:3" ht="15">
      <c r="A189" s="83" t="s">
        <v>816</v>
      </c>
      <c r="B189" s="103" t="s">
        <v>415</v>
      </c>
      <c r="C189" s="82">
        <f>VLOOKUP(GroupVertices[[#This Row],[Vertex]],Vertices[],MATCH("ID",Vertices[[#Headers],[Vertex]:[Top Word Pairs in Edit Comment by Salience]],0),FALSE)</f>
        <v>104</v>
      </c>
    </row>
    <row r="190" spans="1:3" ht="15">
      <c r="A190" s="83" t="s">
        <v>817</v>
      </c>
      <c r="B190" s="103" t="s">
        <v>441</v>
      </c>
      <c r="C190" s="82">
        <f>VLOOKUP(GroupVertices[[#This Row],[Vertex]],Vertices[],MATCH("ID",Vertices[[#Headers],[Vertex]:[Top Word Pairs in Edit Comment by Salience]],0),FALSE)</f>
        <v>131</v>
      </c>
    </row>
    <row r="191" spans="1:3" ht="15">
      <c r="A191" s="83" t="s">
        <v>817</v>
      </c>
      <c r="B191" s="103" t="s">
        <v>440</v>
      </c>
      <c r="C191" s="82">
        <f>VLOOKUP(GroupVertices[[#This Row],[Vertex]],Vertices[],MATCH("ID",Vertices[[#Headers],[Vertex]:[Top Word Pairs in Edit Comment by Salience]],0),FALSE)</f>
        <v>130</v>
      </c>
    </row>
    <row r="192" spans="1:3" ht="15">
      <c r="A192" s="83" t="s">
        <v>817</v>
      </c>
      <c r="B192" s="103" t="s">
        <v>439</v>
      </c>
      <c r="C192" s="82">
        <f>VLOOKUP(GroupVertices[[#This Row],[Vertex]],Vertices[],MATCH("ID",Vertices[[#Headers],[Vertex]:[Top Word Pairs in Edit Comment by Salience]],0),FALSE)</f>
        <v>129</v>
      </c>
    </row>
    <row r="193" spans="1:3" ht="15">
      <c r="A193" s="83" t="s">
        <v>817</v>
      </c>
      <c r="B193" s="103" t="s">
        <v>435</v>
      </c>
      <c r="C193" s="82">
        <f>VLOOKUP(GroupVertices[[#This Row],[Vertex]],Vertices[],MATCH("ID",Vertices[[#Headers],[Vertex]:[Top Word Pairs in Edit Comment by Salience]],0),FALSE)</f>
        <v>122</v>
      </c>
    </row>
    <row r="194" spans="1:3" ht="15">
      <c r="A194" s="83" t="s">
        <v>817</v>
      </c>
      <c r="B194" s="103" t="s">
        <v>438</v>
      </c>
      <c r="C194" s="82">
        <f>VLOOKUP(GroupVertices[[#This Row],[Vertex]],Vertices[],MATCH("ID",Vertices[[#Headers],[Vertex]:[Top Word Pairs in Edit Comment by Salience]],0),FALSE)</f>
        <v>127</v>
      </c>
    </row>
    <row r="195" spans="1:3" ht="15">
      <c r="A195" s="83" t="s">
        <v>817</v>
      </c>
      <c r="B195" s="103" t="s">
        <v>437</v>
      </c>
      <c r="C195" s="82">
        <f>VLOOKUP(GroupVertices[[#This Row],[Vertex]],Vertices[],MATCH("ID",Vertices[[#Headers],[Vertex]:[Top Word Pairs in Edit Comment by Salience]],0),FALSE)</f>
        <v>126</v>
      </c>
    </row>
    <row r="196" spans="1:3" ht="15">
      <c r="A196" s="83" t="s">
        <v>817</v>
      </c>
      <c r="B196" s="103" t="s">
        <v>436</v>
      </c>
      <c r="C196" s="82">
        <f>VLOOKUP(GroupVertices[[#This Row],[Vertex]],Vertices[],MATCH("ID",Vertices[[#Headers],[Vertex]:[Top Word Pairs in Edit Comment by Salience]],0),FALSE)</f>
        <v>125</v>
      </c>
    </row>
    <row r="197" spans="1:3" ht="15">
      <c r="A197" s="83" t="s">
        <v>817</v>
      </c>
      <c r="B197" s="103" t="s">
        <v>433</v>
      </c>
      <c r="C197" s="82">
        <f>VLOOKUP(GroupVertices[[#This Row],[Vertex]],Vertices[],MATCH("ID",Vertices[[#Headers],[Vertex]:[Top Word Pairs in Edit Comment by Salience]],0),FALSE)</f>
        <v>123</v>
      </c>
    </row>
    <row r="198" spans="1:3" ht="15">
      <c r="A198" s="83" t="s">
        <v>817</v>
      </c>
      <c r="B198" s="103" t="s">
        <v>434</v>
      </c>
      <c r="C198" s="82">
        <f>VLOOKUP(GroupVertices[[#This Row],[Vertex]],Vertices[],MATCH("ID",Vertices[[#Headers],[Vertex]:[Top Word Pairs in Edit Comment by Salience]],0),FALSE)</f>
        <v>124</v>
      </c>
    </row>
    <row r="199" spans="1:3" ht="15">
      <c r="A199" s="83" t="s">
        <v>817</v>
      </c>
      <c r="B199" s="103" t="s">
        <v>432</v>
      </c>
      <c r="C199" s="82">
        <f>VLOOKUP(GroupVertices[[#This Row],[Vertex]],Vertices[],MATCH("ID",Vertices[[#Headers],[Vertex]:[Top Word Pairs in Edit Comment by Salience]],0),FALSE)</f>
        <v>121</v>
      </c>
    </row>
    <row r="200" spans="1:3" ht="15">
      <c r="A200" s="83" t="s">
        <v>818</v>
      </c>
      <c r="B200" s="103" t="s">
        <v>413</v>
      </c>
      <c r="C200" s="82">
        <f>VLOOKUP(GroupVertices[[#This Row],[Vertex]],Vertices[],MATCH("ID",Vertices[[#Headers],[Vertex]:[Top Word Pairs in Edit Comment by Salience]],0),FALSE)</f>
        <v>102</v>
      </c>
    </row>
    <row r="201" spans="1:3" ht="15">
      <c r="A201" s="83" t="s">
        <v>818</v>
      </c>
      <c r="B201" s="103" t="s">
        <v>412</v>
      </c>
      <c r="C201" s="82">
        <f>VLOOKUP(GroupVertices[[#This Row],[Vertex]],Vertices[],MATCH("ID",Vertices[[#Headers],[Vertex]:[Top Word Pairs in Edit Comment by Salience]],0),FALSE)</f>
        <v>101</v>
      </c>
    </row>
    <row r="202" spans="1:3" ht="15">
      <c r="A202" s="83" t="s">
        <v>818</v>
      </c>
      <c r="B202" s="103" t="s">
        <v>411</v>
      </c>
      <c r="C202" s="82">
        <f>VLOOKUP(GroupVertices[[#This Row],[Vertex]],Vertices[],MATCH("ID",Vertices[[#Headers],[Vertex]:[Top Word Pairs in Edit Comment by Salience]],0),FALSE)</f>
        <v>100</v>
      </c>
    </row>
    <row r="203" spans="1:3" ht="15">
      <c r="A203" s="83" t="s">
        <v>818</v>
      </c>
      <c r="B203" s="103" t="s">
        <v>410</v>
      </c>
      <c r="C203" s="82">
        <f>VLOOKUP(GroupVertices[[#This Row],[Vertex]],Vertices[],MATCH("ID",Vertices[[#Headers],[Vertex]:[Top Word Pairs in Edit Comment by Salience]],0),FALSE)</f>
        <v>99</v>
      </c>
    </row>
    <row r="204" spans="1:3" ht="15">
      <c r="A204" s="83" t="s">
        <v>818</v>
      </c>
      <c r="B204" s="103" t="s">
        <v>409</v>
      </c>
      <c r="C204" s="82">
        <f>VLOOKUP(GroupVertices[[#This Row],[Vertex]],Vertices[],MATCH("ID",Vertices[[#Headers],[Vertex]:[Top Word Pairs in Edit Comment by Salience]],0),FALSE)</f>
        <v>98</v>
      </c>
    </row>
    <row r="205" spans="1:3" ht="15">
      <c r="A205" s="83" t="s">
        <v>818</v>
      </c>
      <c r="B205" s="103" t="s">
        <v>408</v>
      </c>
      <c r="C205" s="82">
        <f>VLOOKUP(GroupVertices[[#This Row],[Vertex]],Vertices[],MATCH("ID",Vertices[[#Headers],[Vertex]:[Top Word Pairs in Edit Comment by Salience]],0),FALSE)</f>
        <v>97</v>
      </c>
    </row>
  </sheetData>
  <dataValidations count="3" xWindow="58" yWindow="226">
    <dataValidation allowBlank="1" showInputMessage="1" showErrorMessage="1" promptTitle="Group Name" prompt="Enter the name of the group.  The group name must also be entered on the Groups worksheet." sqref="A2:A205"/>
    <dataValidation allowBlank="1" showInputMessage="1" showErrorMessage="1" promptTitle="Vertex Name" prompt="Enter the name of a vertex to include in the group." sqref="B2:B205"/>
    <dataValidation allowBlank="1" showInputMessage="1" promptTitle="Vertex ID" prompt="This is the value of the hidden ID cell in the Vertices worksheet.  It gets filled in by the items on the NodeXL, Analysis, Groups menu." sqref="C2:C2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1251</v>
      </c>
      <c r="B2" s="35" t="s">
        <v>306</v>
      </c>
      <c r="D2" s="32">
        <f>MIN(Vertices[Degree])</f>
        <v>0</v>
      </c>
      <c r="E2" s="3">
        <f>COUNTIF(Vertices[Degree],"&gt;= "&amp;D2)-COUNTIF(Vertices[Degree],"&gt;="&amp;D3)</f>
        <v>0</v>
      </c>
      <c r="F2" s="38">
        <f>MIN(Vertices[In-Degree])</f>
        <v>1</v>
      </c>
      <c r="G2" s="39">
        <f>COUNTIF(Vertices[In-Degree],"&gt;= "&amp;F2)-COUNTIF(Vertices[In-Degree],"&gt;="&amp;F3)</f>
        <v>125</v>
      </c>
      <c r="H2" s="38">
        <f>MIN(Vertices[Out-Degree])</f>
        <v>0</v>
      </c>
      <c r="I2" s="39">
        <f>COUNTIF(Vertices[Out-Degree],"&gt;= "&amp;H2)-COUNTIF(Vertices[Out-Degree],"&gt;="&amp;H3)</f>
        <v>1</v>
      </c>
      <c r="J2" s="38">
        <f>MIN(Vertices[Betweenness Centrality])</f>
        <v>0</v>
      </c>
      <c r="K2" s="39">
        <f>COUNTIF(Vertices[Betweenness Centrality],"&gt;= "&amp;J2)-COUNTIF(Vertices[Betweenness Centrality],"&gt;="&amp;J3)</f>
        <v>154</v>
      </c>
      <c r="L2" s="38">
        <f>MIN(Vertices[Closeness Centrality])</f>
        <v>0.000441</v>
      </c>
      <c r="M2" s="39">
        <f>COUNTIF(Vertices[Closeness Centrality],"&gt;= "&amp;L2)-COUNTIF(Vertices[Closeness Centrality],"&gt;="&amp;L3)</f>
        <v>1</v>
      </c>
      <c r="N2" s="38">
        <f>MIN(Vertices[Eigenvector Centrality])</f>
        <v>0</v>
      </c>
      <c r="O2" s="39">
        <f>COUNTIF(Vertices[Eigenvector Centrality],"&gt;= "&amp;N2)-COUNTIF(Vertices[Eigenvector Centrality],"&gt;="&amp;N3)</f>
        <v>102</v>
      </c>
      <c r="P2" s="38">
        <f>MIN(Vertices[PageRank])</f>
        <v>0.391038</v>
      </c>
      <c r="Q2" s="39">
        <f>COUNTIF(Vertices[PageRank],"&gt;= "&amp;P2)-COUNTIF(Vertices[PageRank],"&gt;="&amp;P3)</f>
        <v>37</v>
      </c>
      <c r="R2" s="38">
        <f>MIN(Vertices[Clustering Coefficient])</f>
        <v>0</v>
      </c>
      <c r="S2" s="44">
        <f>COUNTIF(Vertices[Clustering Coefficient],"&gt;= "&amp;R2)-COUNTIF(Vertices[Clustering Coefficient],"&gt;="&amp;R3)</f>
        <v>157</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0"/>
      <c r="B3" s="110"/>
      <c r="D3" s="33">
        <f aca="true" t="shared" si="1" ref="D3:D26">D2+($D$50-$D$2)/BinDivisor</f>
        <v>0</v>
      </c>
      <c r="E3" s="3">
        <f>COUNTIF(Vertices[Degree],"&gt;= "&amp;D3)-COUNTIF(Vertices[Degree],"&gt;="&amp;D4)</f>
        <v>0</v>
      </c>
      <c r="F3" s="40">
        <f aca="true" t="shared" si="2" ref="F3:F26">F2+($F$50-$F$2)/BinDivisor</f>
        <v>1.625</v>
      </c>
      <c r="G3" s="41">
        <f>COUNTIF(Vertices[In-Degree],"&gt;= "&amp;F3)-COUNTIF(Vertices[In-Degree],"&gt;="&amp;F4)</f>
        <v>51</v>
      </c>
      <c r="H3" s="40">
        <f aca="true" t="shared" si="3" ref="H3:H26">H2+($H$50-$H$2)/BinDivisor</f>
        <v>0.625</v>
      </c>
      <c r="I3" s="41">
        <f>COUNTIF(Vertices[Out-Degree],"&gt;= "&amp;H3)-COUNTIF(Vertices[Out-Degree],"&gt;="&amp;H4)</f>
        <v>121</v>
      </c>
      <c r="J3" s="40">
        <f aca="true" t="shared" si="4" ref="J3:J26">J2+($J$50-$J$2)/BinDivisor</f>
        <v>774.8223394583333</v>
      </c>
      <c r="K3" s="41">
        <f>COUNTIF(Vertices[Betweenness Centrality],"&gt;= "&amp;J3)-COUNTIF(Vertices[Betweenness Centrality],"&gt;="&amp;J4)</f>
        <v>25</v>
      </c>
      <c r="L3" s="40">
        <f aca="true" t="shared" si="5" ref="L3:L26">L2+($L$50-$L$2)/BinDivisor</f>
        <v>0.00047010416666666663</v>
      </c>
      <c r="M3" s="41">
        <f>COUNTIF(Vertices[Closeness Centrality],"&gt;= "&amp;L3)-COUNTIF(Vertices[Closeness Centrality],"&gt;="&amp;L4)</f>
        <v>2</v>
      </c>
      <c r="N3" s="40">
        <f aca="true" t="shared" si="6" ref="N3:N26">N2+($N$50-$N$2)/BinDivisor</f>
        <v>0.0019016458333333333</v>
      </c>
      <c r="O3" s="41">
        <f>COUNTIF(Vertices[Eigenvector Centrality],"&gt;= "&amp;N3)-COUNTIF(Vertices[Eigenvector Centrality],"&gt;="&amp;N4)</f>
        <v>46</v>
      </c>
      <c r="P3" s="40">
        <f aca="true" t="shared" si="7" ref="P3:P26">P2+($P$50-$P$2)/BinDivisor</f>
        <v>0.6841885833333333</v>
      </c>
      <c r="Q3" s="41">
        <f>COUNTIF(Vertices[PageRank],"&gt;= "&amp;P3)-COUNTIF(Vertices[PageRank],"&gt;="&amp;P4)</f>
        <v>106</v>
      </c>
      <c r="R3" s="40">
        <f aca="true" t="shared" si="8" ref="R3:R26">R2+($R$50-$R$2)/BinDivisor</f>
        <v>0.020833333333333332</v>
      </c>
      <c r="S3" s="45">
        <f>COUNTIF(Vertices[Clustering Coefficient],"&gt;= "&amp;R3)-COUNTIF(Vertices[Clustering Coefficient],"&gt;="&amp;R4)</f>
        <v>3</v>
      </c>
      <c r="T3" s="40" t="e">
        <f aca="true" t="shared" si="9" ref="T3:T26">T2+($T$50-$T$2)/BinDivisor</f>
        <v>#REF!</v>
      </c>
      <c r="U3" s="41" t="e">
        <f ca="1" t="shared" si="0"/>
        <v>#REF!</v>
      </c>
      <c r="W3" t="s">
        <v>125</v>
      </c>
      <c r="X3" t="s">
        <v>85</v>
      </c>
    </row>
    <row r="4" spans="1:24" ht="15">
      <c r="A4" s="35" t="s">
        <v>146</v>
      </c>
      <c r="B4" s="35">
        <v>204</v>
      </c>
      <c r="D4" s="33">
        <f t="shared" si="1"/>
        <v>0</v>
      </c>
      <c r="E4" s="3">
        <f>COUNTIF(Vertices[Degree],"&gt;= "&amp;D4)-COUNTIF(Vertices[Degree],"&gt;="&amp;D5)</f>
        <v>0</v>
      </c>
      <c r="F4" s="38">
        <f t="shared" si="2"/>
        <v>2.25</v>
      </c>
      <c r="G4" s="39">
        <f>COUNTIF(Vertices[In-Degree],"&gt;= "&amp;F4)-COUNTIF(Vertices[In-Degree],"&gt;="&amp;F5)</f>
        <v>0</v>
      </c>
      <c r="H4" s="38">
        <f t="shared" si="3"/>
        <v>1.25</v>
      </c>
      <c r="I4" s="39">
        <f>COUNTIF(Vertices[Out-Degree],"&gt;= "&amp;H4)-COUNTIF(Vertices[Out-Degree],"&gt;="&amp;H5)</f>
        <v>0</v>
      </c>
      <c r="J4" s="38">
        <f t="shared" si="4"/>
        <v>1549.6446789166666</v>
      </c>
      <c r="K4" s="39">
        <f>COUNTIF(Vertices[Betweenness Centrality],"&gt;= "&amp;J4)-COUNTIF(Vertices[Betweenness Centrality],"&gt;="&amp;J5)</f>
        <v>12</v>
      </c>
      <c r="L4" s="38">
        <f t="shared" si="5"/>
        <v>0.0004992083333333333</v>
      </c>
      <c r="M4" s="39">
        <f>COUNTIF(Vertices[Closeness Centrality],"&gt;= "&amp;L4)-COUNTIF(Vertices[Closeness Centrality],"&gt;="&amp;L5)</f>
        <v>3</v>
      </c>
      <c r="N4" s="38">
        <f t="shared" si="6"/>
        <v>0.0038032916666666666</v>
      </c>
      <c r="O4" s="39">
        <f>COUNTIF(Vertices[Eigenvector Centrality],"&gt;= "&amp;N4)-COUNTIF(Vertices[Eigenvector Centrality],"&gt;="&amp;N5)</f>
        <v>2</v>
      </c>
      <c r="P4" s="38">
        <f t="shared" si="7"/>
        <v>0.9773391666666666</v>
      </c>
      <c r="Q4" s="39">
        <f>COUNTIF(Vertices[PageRank],"&gt;= "&amp;P4)-COUNTIF(Vertices[PageRank],"&gt;="&amp;P5)</f>
        <v>34</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0"/>
      <c r="B5" s="110"/>
      <c r="D5" s="33">
        <f t="shared" si="1"/>
        <v>0</v>
      </c>
      <c r="E5" s="3">
        <f>COUNTIF(Vertices[Degree],"&gt;= "&amp;D5)-COUNTIF(Vertices[Degree],"&gt;="&amp;D6)</f>
        <v>0</v>
      </c>
      <c r="F5" s="40">
        <f t="shared" si="2"/>
        <v>2.875</v>
      </c>
      <c r="G5" s="41">
        <f>COUNTIF(Vertices[In-Degree],"&gt;= "&amp;F5)-COUNTIF(Vertices[In-Degree],"&gt;="&amp;F6)</f>
        <v>18</v>
      </c>
      <c r="H5" s="40">
        <f t="shared" si="3"/>
        <v>1.875</v>
      </c>
      <c r="I5" s="41">
        <f>COUNTIF(Vertices[Out-Degree],"&gt;= "&amp;H5)-COUNTIF(Vertices[Out-Degree],"&gt;="&amp;H6)</f>
        <v>56</v>
      </c>
      <c r="J5" s="40">
        <f t="shared" si="4"/>
        <v>2324.467018375</v>
      </c>
      <c r="K5" s="41">
        <f>COUNTIF(Vertices[Betweenness Centrality],"&gt;= "&amp;J5)-COUNTIF(Vertices[Betweenness Centrality],"&gt;="&amp;J6)</f>
        <v>1</v>
      </c>
      <c r="L5" s="40">
        <f t="shared" si="5"/>
        <v>0.0005283124999999999</v>
      </c>
      <c r="M5" s="41">
        <f>COUNTIF(Vertices[Closeness Centrality],"&gt;= "&amp;L5)-COUNTIF(Vertices[Closeness Centrality],"&gt;="&amp;L6)</f>
        <v>0</v>
      </c>
      <c r="N5" s="40">
        <f t="shared" si="6"/>
        <v>0.0057049375</v>
      </c>
      <c r="O5" s="41">
        <f>COUNTIF(Vertices[Eigenvector Centrality],"&gt;= "&amp;N5)-COUNTIF(Vertices[Eigenvector Centrality],"&gt;="&amp;N6)</f>
        <v>2</v>
      </c>
      <c r="P5" s="40">
        <f t="shared" si="7"/>
        <v>1.2704897499999999</v>
      </c>
      <c r="Q5" s="41">
        <f>COUNTIF(Vertices[PageRank],"&gt;= "&amp;P5)-COUNTIF(Vertices[PageRank],"&gt;="&amp;P6)</f>
        <v>15</v>
      </c>
      <c r="R5" s="40">
        <f t="shared" si="8"/>
        <v>0.0625</v>
      </c>
      <c r="S5" s="45">
        <f>COUNTIF(Vertices[Clustering Coefficient],"&gt;= "&amp;R5)-COUNTIF(Vertices[Clustering Coefficient],"&gt;="&amp;R6)</f>
        <v>3</v>
      </c>
      <c r="T5" s="40" t="e">
        <f ca="1" t="shared" si="9"/>
        <v>#REF!</v>
      </c>
      <c r="U5" s="41" t="e">
        <f ca="1" t="shared" si="0"/>
        <v>#REF!</v>
      </c>
    </row>
    <row r="6" spans="1:21" ht="15">
      <c r="A6" s="35" t="s">
        <v>148</v>
      </c>
      <c r="B6" s="35">
        <v>359</v>
      </c>
      <c r="D6" s="33">
        <f t="shared" si="1"/>
        <v>0</v>
      </c>
      <c r="E6" s="3">
        <f>COUNTIF(Vertices[Degree],"&gt;= "&amp;D6)-COUNTIF(Vertices[Degree],"&gt;="&amp;D7)</f>
        <v>0</v>
      </c>
      <c r="F6" s="38">
        <f t="shared" si="2"/>
        <v>3.5</v>
      </c>
      <c r="G6" s="39">
        <f>COUNTIF(Vertices[In-Degree],"&gt;= "&amp;F6)-COUNTIF(Vertices[In-Degree],"&gt;="&amp;F7)</f>
        <v>4</v>
      </c>
      <c r="H6" s="38">
        <f t="shared" si="3"/>
        <v>2.5</v>
      </c>
      <c r="I6" s="39">
        <f>COUNTIF(Vertices[Out-Degree],"&gt;= "&amp;H6)-COUNTIF(Vertices[Out-Degree],"&gt;="&amp;H7)</f>
        <v>15</v>
      </c>
      <c r="J6" s="38">
        <f t="shared" si="4"/>
        <v>3099.2893578333333</v>
      </c>
      <c r="K6" s="39">
        <f>COUNTIF(Vertices[Betweenness Centrality],"&gt;= "&amp;J6)-COUNTIF(Vertices[Betweenness Centrality],"&gt;="&amp;J7)</f>
        <v>4</v>
      </c>
      <c r="L6" s="38">
        <f t="shared" si="5"/>
        <v>0.0005574166666666666</v>
      </c>
      <c r="M6" s="39">
        <f>COUNTIF(Vertices[Closeness Centrality],"&gt;= "&amp;L6)-COUNTIF(Vertices[Closeness Centrality],"&gt;="&amp;L7)</f>
        <v>4</v>
      </c>
      <c r="N6" s="38">
        <f t="shared" si="6"/>
        <v>0.007606583333333333</v>
      </c>
      <c r="O6" s="39">
        <f>COUNTIF(Vertices[Eigenvector Centrality],"&gt;= "&amp;N6)-COUNTIF(Vertices[Eigenvector Centrality],"&gt;="&amp;N7)</f>
        <v>0</v>
      </c>
      <c r="P6" s="38">
        <f t="shared" si="7"/>
        <v>1.5636403333333333</v>
      </c>
      <c r="Q6" s="39">
        <f>COUNTIF(Vertices[PageRank],"&gt;= "&amp;P6)-COUNTIF(Vertices[PageRank],"&gt;="&amp;P7)</f>
        <v>4</v>
      </c>
      <c r="R6" s="38">
        <f t="shared" si="8"/>
        <v>0.08333333333333333</v>
      </c>
      <c r="S6" s="44">
        <f>COUNTIF(Vertices[Clustering Coefficient],"&gt;= "&amp;R6)-COUNTIF(Vertices[Clustering Coefficient],"&gt;="&amp;R7)</f>
        <v>9</v>
      </c>
      <c r="T6" s="38" t="e">
        <f ca="1" t="shared" si="9"/>
        <v>#REF!</v>
      </c>
      <c r="U6" s="39" t="e">
        <f ca="1" t="shared" si="0"/>
        <v>#REF!</v>
      </c>
    </row>
    <row r="7" spans="1:21" ht="15">
      <c r="A7" s="35" t="s">
        <v>149</v>
      </c>
      <c r="B7" s="35">
        <v>0</v>
      </c>
      <c r="D7" s="33">
        <f t="shared" si="1"/>
        <v>0</v>
      </c>
      <c r="E7" s="3">
        <f>COUNTIF(Vertices[Degree],"&gt;= "&amp;D7)-COUNTIF(Vertices[Degree],"&gt;="&amp;D8)</f>
        <v>0</v>
      </c>
      <c r="F7" s="40">
        <f t="shared" si="2"/>
        <v>4.125</v>
      </c>
      <c r="G7" s="41">
        <f>COUNTIF(Vertices[In-Degree],"&gt;= "&amp;F7)-COUNTIF(Vertices[In-Degree],"&gt;="&amp;F8)</f>
        <v>0</v>
      </c>
      <c r="H7" s="40">
        <f t="shared" si="3"/>
        <v>3.125</v>
      </c>
      <c r="I7" s="41">
        <f>COUNTIF(Vertices[Out-Degree],"&gt;= "&amp;H7)-COUNTIF(Vertices[Out-Degree],"&gt;="&amp;H8)</f>
        <v>0</v>
      </c>
      <c r="J7" s="40">
        <f t="shared" si="4"/>
        <v>3874.1116972916666</v>
      </c>
      <c r="K7" s="41">
        <f>COUNTIF(Vertices[Betweenness Centrality],"&gt;= "&amp;J7)-COUNTIF(Vertices[Betweenness Centrality],"&gt;="&amp;J8)</f>
        <v>4</v>
      </c>
      <c r="L7" s="40">
        <f t="shared" si="5"/>
        <v>0.0005865208333333332</v>
      </c>
      <c r="M7" s="41">
        <f>COUNTIF(Vertices[Closeness Centrality],"&gt;= "&amp;L7)-COUNTIF(Vertices[Closeness Centrality],"&gt;="&amp;L8)</f>
        <v>0</v>
      </c>
      <c r="N7" s="40">
        <f t="shared" si="6"/>
        <v>0.009508229166666667</v>
      </c>
      <c r="O7" s="41">
        <f>COUNTIF(Vertices[Eigenvector Centrality],"&gt;= "&amp;N7)-COUNTIF(Vertices[Eigenvector Centrality],"&gt;="&amp;N8)</f>
        <v>0</v>
      </c>
      <c r="P7" s="40">
        <f t="shared" si="7"/>
        <v>1.8567909166666667</v>
      </c>
      <c r="Q7" s="41">
        <f>COUNTIF(Vertices[PageRank],"&gt;= "&amp;P7)-COUNTIF(Vertices[PageRank],"&gt;="&amp;P8)</f>
        <v>3</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359</v>
      </c>
      <c r="D8" s="33">
        <f t="shared" si="1"/>
        <v>0</v>
      </c>
      <c r="E8" s="3">
        <f>COUNTIF(Vertices[Degree],"&gt;= "&amp;D8)-COUNTIF(Vertices[Degree],"&gt;="&amp;D9)</f>
        <v>0</v>
      </c>
      <c r="F8" s="38">
        <f t="shared" si="2"/>
        <v>4.75</v>
      </c>
      <c r="G8" s="39">
        <f>COUNTIF(Vertices[In-Degree],"&gt;= "&amp;F8)-COUNTIF(Vertices[In-Degree],"&gt;="&amp;F9)</f>
        <v>3</v>
      </c>
      <c r="H8" s="38">
        <f t="shared" si="3"/>
        <v>3.75</v>
      </c>
      <c r="I8" s="39">
        <f>COUNTIF(Vertices[Out-Degree],"&gt;= "&amp;H8)-COUNTIF(Vertices[Out-Degree],"&gt;="&amp;H9)</f>
        <v>5</v>
      </c>
      <c r="J8" s="38">
        <f t="shared" si="4"/>
        <v>4648.93403675</v>
      </c>
      <c r="K8" s="39">
        <f>COUNTIF(Vertices[Betweenness Centrality],"&gt;= "&amp;J8)-COUNTIF(Vertices[Betweenness Centrality],"&gt;="&amp;J9)</f>
        <v>0</v>
      </c>
      <c r="L8" s="38">
        <f t="shared" si="5"/>
        <v>0.0006156249999999999</v>
      </c>
      <c r="M8" s="39">
        <f>COUNTIF(Vertices[Closeness Centrality],"&gt;= "&amp;L8)-COUNTIF(Vertices[Closeness Centrality],"&gt;="&amp;L9)</f>
        <v>4</v>
      </c>
      <c r="N8" s="38">
        <f t="shared" si="6"/>
        <v>0.011409875</v>
      </c>
      <c r="O8" s="39">
        <f>COUNTIF(Vertices[Eigenvector Centrality],"&gt;= "&amp;N8)-COUNTIF(Vertices[Eigenvector Centrality],"&gt;="&amp;N9)</f>
        <v>28</v>
      </c>
      <c r="P8" s="38">
        <f t="shared" si="7"/>
        <v>2.1499415</v>
      </c>
      <c r="Q8" s="39">
        <f>COUNTIF(Vertices[PageRank],"&gt;= "&amp;P8)-COUNTIF(Vertices[PageRank],"&gt;="&amp;P9)</f>
        <v>1</v>
      </c>
      <c r="R8" s="38">
        <f t="shared" si="8"/>
        <v>0.12499999999999999</v>
      </c>
      <c r="S8" s="44">
        <f>COUNTIF(Vertices[Clustering Coefficient],"&gt;= "&amp;R8)-COUNTIF(Vertices[Clustering Coefficient],"&gt;="&amp;R9)</f>
        <v>0</v>
      </c>
      <c r="T8" s="38" t="e">
        <f ca="1" t="shared" si="9"/>
        <v>#REF!</v>
      </c>
      <c r="U8" s="39" t="e">
        <f ca="1" t="shared" si="0"/>
        <v>#REF!</v>
      </c>
    </row>
    <row r="9" spans="1:21" ht="15">
      <c r="A9" s="110"/>
      <c r="B9" s="110"/>
      <c r="D9" s="33">
        <f t="shared" si="1"/>
        <v>0</v>
      </c>
      <c r="E9" s="3">
        <f>COUNTIF(Vertices[Degree],"&gt;= "&amp;D9)-COUNTIF(Vertices[Degree],"&gt;="&amp;D10)</f>
        <v>0</v>
      </c>
      <c r="F9" s="40">
        <f t="shared" si="2"/>
        <v>5.375</v>
      </c>
      <c r="G9" s="41">
        <f>COUNTIF(Vertices[In-Degree],"&gt;= "&amp;F9)-COUNTIF(Vertices[In-Degree],"&gt;="&amp;F10)</f>
        <v>0</v>
      </c>
      <c r="H9" s="40">
        <f t="shared" si="3"/>
        <v>4.375</v>
      </c>
      <c r="I9" s="41">
        <f>COUNTIF(Vertices[Out-Degree],"&gt;= "&amp;H9)-COUNTIF(Vertices[Out-Degree],"&gt;="&amp;H10)</f>
        <v>0</v>
      </c>
      <c r="J9" s="40">
        <f t="shared" si="4"/>
        <v>5423.756376208334</v>
      </c>
      <c r="K9" s="41">
        <f>COUNTIF(Vertices[Betweenness Centrality],"&gt;= "&amp;J9)-COUNTIF(Vertices[Betweenness Centrality],"&gt;="&amp;J10)</f>
        <v>1</v>
      </c>
      <c r="L9" s="40">
        <f t="shared" si="5"/>
        <v>0.0006447291666666665</v>
      </c>
      <c r="M9" s="41">
        <f>COUNTIF(Vertices[Closeness Centrality],"&gt;= "&amp;L9)-COUNTIF(Vertices[Closeness Centrality],"&gt;="&amp;L10)</f>
        <v>1</v>
      </c>
      <c r="N9" s="40">
        <f t="shared" si="6"/>
        <v>0.013311520833333333</v>
      </c>
      <c r="O9" s="41">
        <f>COUNTIF(Vertices[Eigenvector Centrality],"&gt;= "&amp;N9)-COUNTIF(Vertices[Eigenvector Centrality],"&gt;="&amp;N10)</f>
        <v>8</v>
      </c>
      <c r="P9" s="40">
        <f t="shared" si="7"/>
        <v>2.4430920833333336</v>
      </c>
      <c r="Q9" s="41">
        <f>COUNTIF(Vertices[PageRank],"&gt;= "&amp;P9)-COUNTIF(Vertices[PageRank],"&gt;="&amp;P10)</f>
        <v>1</v>
      </c>
      <c r="R9" s="40">
        <f t="shared" si="8"/>
        <v>0.14583333333333331</v>
      </c>
      <c r="S9" s="45">
        <f>COUNTIF(Vertices[Clustering Coefficient],"&gt;= "&amp;R9)-COUNTIF(Vertices[Clustering Coefficient],"&gt;="&amp;R10)</f>
        <v>0</v>
      </c>
      <c r="T9" s="40" t="e">
        <f ca="1" t="shared" si="9"/>
        <v>#REF!</v>
      </c>
      <c r="U9" s="41" t="e">
        <f ca="1" t="shared" si="0"/>
        <v>#REF!</v>
      </c>
    </row>
    <row r="10" spans="1:21" ht="15">
      <c r="A10" s="35" t="s">
        <v>151</v>
      </c>
      <c r="B10" s="35">
        <v>61</v>
      </c>
      <c r="D10" s="33">
        <f t="shared" si="1"/>
        <v>0</v>
      </c>
      <c r="E10" s="3">
        <f>COUNTIF(Vertices[Degree],"&gt;= "&amp;D10)-COUNTIF(Vertices[Degree],"&gt;="&amp;D11)</f>
        <v>0</v>
      </c>
      <c r="F10" s="38">
        <f t="shared" si="2"/>
        <v>6</v>
      </c>
      <c r="G10" s="39">
        <f>COUNTIF(Vertices[In-Degree],"&gt;= "&amp;F10)-COUNTIF(Vertices[In-Degree],"&gt;="&amp;F11)</f>
        <v>1</v>
      </c>
      <c r="H10" s="38">
        <f t="shared" si="3"/>
        <v>5</v>
      </c>
      <c r="I10" s="39">
        <f>COUNTIF(Vertices[Out-Degree],"&gt;= "&amp;H10)-COUNTIF(Vertices[Out-Degree],"&gt;="&amp;H11)</f>
        <v>2</v>
      </c>
      <c r="J10" s="38">
        <f t="shared" si="4"/>
        <v>6198.5787156666665</v>
      </c>
      <c r="K10" s="39">
        <f>COUNTIF(Vertices[Betweenness Centrality],"&gt;= "&amp;J10)-COUNTIF(Vertices[Betweenness Centrality],"&gt;="&amp;J11)</f>
        <v>1</v>
      </c>
      <c r="L10" s="38">
        <f t="shared" si="5"/>
        <v>0.0006738333333333331</v>
      </c>
      <c r="M10" s="39">
        <f>COUNTIF(Vertices[Closeness Centrality],"&gt;= "&amp;L10)-COUNTIF(Vertices[Closeness Centrality],"&gt;="&amp;L11)</f>
        <v>2</v>
      </c>
      <c r="N10" s="38">
        <f t="shared" si="6"/>
        <v>0.015213166666666667</v>
      </c>
      <c r="O10" s="39">
        <f>COUNTIF(Vertices[Eigenvector Centrality],"&gt;= "&amp;N10)-COUNTIF(Vertices[Eigenvector Centrality],"&gt;="&amp;N11)</f>
        <v>9</v>
      </c>
      <c r="P10" s="38">
        <f t="shared" si="7"/>
        <v>2.736242666666667</v>
      </c>
      <c r="Q10" s="39">
        <f>COUNTIF(Vertices[PageRank],"&gt;= "&amp;P10)-COUNTIF(Vertices[PageRank],"&gt;="&amp;P11)</f>
        <v>0</v>
      </c>
      <c r="R10" s="38">
        <f t="shared" si="8"/>
        <v>0.16666666666666666</v>
      </c>
      <c r="S10" s="44">
        <f>COUNTIF(Vertices[Clustering Coefficient],"&gt;= "&amp;R10)-COUNTIF(Vertices[Clustering Coefficient],"&gt;="&amp;R11)</f>
        <v>11</v>
      </c>
      <c r="T10" s="38" t="e">
        <f ca="1" t="shared" si="9"/>
        <v>#REF!</v>
      </c>
      <c r="U10" s="39" t="e">
        <f ca="1" t="shared" si="0"/>
        <v>#REF!</v>
      </c>
    </row>
    <row r="11" spans="1:21" ht="15">
      <c r="A11" s="110"/>
      <c r="B11" s="110"/>
      <c r="D11" s="33">
        <f t="shared" si="1"/>
        <v>0</v>
      </c>
      <c r="E11" s="3">
        <f>COUNTIF(Vertices[Degree],"&gt;= "&amp;D11)-COUNTIF(Vertices[Degree],"&gt;="&amp;D12)</f>
        <v>0</v>
      </c>
      <c r="F11" s="40">
        <f t="shared" si="2"/>
        <v>6.625</v>
      </c>
      <c r="G11" s="41">
        <f>COUNTIF(Vertices[In-Degree],"&gt;= "&amp;F11)-COUNTIF(Vertices[In-Degree],"&gt;="&amp;F12)</f>
        <v>0</v>
      </c>
      <c r="H11" s="40">
        <f t="shared" si="3"/>
        <v>5.625</v>
      </c>
      <c r="I11" s="41">
        <f>COUNTIF(Vertices[Out-Degree],"&gt;= "&amp;H11)-COUNTIF(Vertices[Out-Degree],"&gt;="&amp;H12)</f>
        <v>2</v>
      </c>
      <c r="J11" s="40">
        <f t="shared" si="4"/>
        <v>6973.401055124999</v>
      </c>
      <c r="K11" s="41">
        <f>COUNTIF(Vertices[Betweenness Centrality],"&gt;= "&amp;J11)-COUNTIF(Vertices[Betweenness Centrality],"&gt;="&amp;J12)</f>
        <v>1</v>
      </c>
      <c r="L11" s="40">
        <f t="shared" si="5"/>
        <v>0.0007029374999999998</v>
      </c>
      <c r="M11" s="41">
        <f>COUNTIF(Vertices[Closeness Centrality],"&gt;= "&amp;L11)-COUNTIF(Vertices[Closeness Centrality],"&gt;="&amp;L12)</f>
        <v>5</v>
      </c>
      <c r="N11" s="40">
        <f t="shared" si="6"/>
        <v>0.0171148125</v>
      </c>
      <c r="O11" s="41">
        <f>COUNTIF(Vertices[Eigenvector Centrality],"&gt;= "&amp;N11)-COUNTIF(Vertices[Eigenvector Centrality],"&gt;="&amp;N12)</f>
        <v>3</v>
      </c>
      <c r="P11" s="40">
        <f t="shared" si="7"/>
        <v>3.0293932500000005</v>
      </c>
      <c r="Q11" s="41">
        <f>COUNTIF(Vertices[PageRank],"&gt;= "&amp;P11)-COUNTIF(Vertices[PageRank],"&gt;="&amp;P12)</f>
        <v>1</v>
      </c>
      <c r="R11" s="40">
        <f t="shared" si="8"/>
        <v>0.1875</v>
      </c>
      <c r="S11" s="45">
        <f>COUNTIF(Vertices[Clustering Coefficient],"&gt;= "&amp;R11)-COUNTIF(Vertices[Clustering Coefficient],"&gt;="&amp;R12)</f>
        <v>0</v>
      </c>
      <c r="T11" s="40" t="e">
        <f ca="1" t="shared" si="9"/>
        <v>#REF!</v>
      </c>
      <c r="U11" s="41" t="e">
        <f ca="1" t="shared" si="0"/>
        <v>#REF!</v>
      </c>
    </row>
    <row r="12" spans="1:21" ht="15">
      <c r="A12" s="35" t="s">
        <v>170</v>
      </c>
      <c r="B12" s="35">
        <v>0.10780669144981413</v>
      </c>
      <c r="D12" s="33">
        <f t="shared" si="1"/>
        <v>0</v>
      </c>
      <c r="E12" s="3">
        <f>COUNTIF(Vertices[Degree],"&gt;= "&amp;D12)-COUNTIF(Vertices[Degree],"&gt;="&amp;D13)</f>
        <v>0</v>
      </c>
      <c r="F12" s="38">
        <f t="shared" si="2"/>
        <v>7.25</v>
      </c>
      <c r="G12" s="39">
        <f>COUNTIF(Vertices[In-Degree],"&gt;= "&amp;F12)-COUNTIF(Vertices[In-Degree],"&gt;="&amp;F13)</f>
        <v>0</v>
      </c>
      <c r="H12" s="38">
        <f t="shared" si="3"/>
        <v>6.25</v>
      </c>
      <c r="I12" s="39">
        <f>COUNTIF(Vertices[Out-Degree],"&gt;= "&amp;H12)-COUNTIF(Vertices[Out-Degree],"&gt;="&amp;H13)</f>
        <v>0</v>
      </c>
      <c r="J12" s="38">
        <f t="shared" si="4"/>
        <v>7748.223394583332</v>
      </c>
      <c r="K12" s="39">
        <f>COUNTIF(Vertices[Betweenness Centrality],"&gt;= "&amp;J12)-COUNTIF(Vertices[Betweenness Centrality],"&gt;="&amp;J13)</f>
        <v>0</v>
      </c>
      <c r="L12" s="38">
        <f t="shared" si="5"/>
        <v>0.0007320416666666664</v>
      </c>
      <c r="M12" s="39">
        <f>COUNTIF(Vertices[Closeness Centrality],"&gt;= "&amp;L12)-COUNTIF(Vertices[Closeness Centrality],"&gt;="&amp;L13)</f>
        <v>6</v>
      </c>
      <c r="N12" s="38">
        <f t="shared" si="6"/>
        <v>0.019016458333333333</v>
      </c>
      <c r="O12" s="39">
        <f>COUNTIF(Vertices[Eigenvector Centrality],"&gt;= "&amp;N12)-COUNTIF(Vertices[Eigenvector Centrality],"&gt;="&amp;N13)</f>
        <v>2</v>
      </c>
      <c r="P12" s="38">
        <f t="shared" si="7"/>
        <v>3.322543833333334</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171</v>
      </c>
      <c r="B13" s="35">
        <v>0.19463087248322147</v>
      </c>
      <c r="D13" s="33">
        <f t="shared" si="1"/>
        <v>0</v>
      </c>
      <c r="E13" s="3">
        <f>COUNTIF(Vertices[Degree],"&gt;= "&amp;D13)-COUNTIF(Vertices[Degree],"&gt;="&amp;D14)</f>
        <v>0</v>
      </c>
      <c r="F13" s="40">
        <f t="shared" si="2"/>
        <v>7.875</v>
      </c>
      <c r="G13" s="41">
        <f>COUNTIF(Vertices[In-Degree],"&gt;= "&amp;F13)-COUNTIF(Vertices[In-Degree],"&gt;="&amp;F14)</f>
        <v>0</v>
      </c>
      <c r="H13" s="40">
        <f t="shared" si="3"/>
        <v>6.875</v>
      </c>
      <c r="I13" s="41">
        <f>COUNTIF(Vertices[Out-Degree],"&gt;= "&amp;H13)-COUNTIF(Vertices[Out-Degree],"&gt;="&amp;H14)</f>
        <v>0</v>
      </c>
      <c r="J13" s="40">
        <f t="shared" si="4"/>
        <v>8523.045734041665</v>
      </c>
      <c r="K13" s="41">
        <f>COUNTIF(Vertices[Betweenness Centrality],"&gt;= "&amp;J13)-COUNTIF(Vertices[Betweenness Centrality],"&gt;="&amp;J14)</f>
        <v>0</v>
      </c>
      <c r="L13" s="40">
        <f t="shared" si="5"/>
        <v>0.0007611458333333331</v>
      </c>
      <c r="M13" s="41">
        <f>COUNTIF(Vertices[Closeness Centrality],"&gt;= "&amp;L13)-COUNTIF(Vertices[Closeness Centrality],"&gt;="&amp;L14)</f>
        <v>11</v>
      </c>
      <c r="N13" s="40">
        <f t="shared" si="6"/>
        <v>0.020918104166666666</v>
      </c>
      <c r="O13" s="41">
        <f>COUNTIF(Vertices[Eigenvector Centrality],"&gt;= "&amp;N13)-COUNTIF(Vertices[Eigenvector Centrality],"&gt;="&amp;N14)</f>
        <v>1</v>
      </c>
      <c r="P13" s="40">
        <f t="shared" si="7"/>
        <v>3.6156944166666674</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110"/>
      <c r="B14" s="110"/>
      <c r="D14" s="33">
        <f t="shared" si="1"/>
        <v>0</v>
      </c>
      <c r="E14" s="3">
        <f>COUNTIF(Vertices[Degree],"&gt;= "&amp;D14)-COUNTIF(Vertices[Degree],"&gt;="&amp;D15)</f>
        <v>0</v>
      </c>
      <c r="F14" s="38">
        <f t="shared" si="2"/>
        <v>8.5</v>
      </c>
      <c r="G14" s="39">
        <f>COUNTIF(Vertices[In-Degree],"&gt;= "&amp;F14)-COUNTIF(Vertices[In-Degree],"&gt;="&amp;F15)</f>
        <v>0</v>
      </c>
      <c r="H14" s="38">
        <f t="shared" si="3"/>
        <v>7.5</v>
      </c>
      <c r="I14" s="39">
        <f>COUNTIF(Vertices[Out-Degree],"&gt;= "&amp;H14)-COUNTIF(Vertices[Out-Degree],"&gt;="&amp;H15)</f>
        <v>0</v>
      </c>
      <c r="J14" s="38">
        <f t="shared" si="4"/>
        <v>9297.868073499998</v>
      </c>
      <c r="K14" s="39">
        <f>COUNTIF(Vertices[Betweenness Centrality],"&gt;= "&amp;J14)-COUNTIF(Vertices[Betweenness Centrality],"&gt;="&amp;J15)</f>
        <v>0</v>
      </c>
      <c r="L14" s="38">
        <f t="shared" si="5"/>
        <v>0.0007902499999999997</v>
      </c>
      <c r="M14" s="39">
        <f>COUNTIF(Vertices[Closeness Centrality],"&gt;= "&amp;L14)-COUNTIF(Vertices[Closeness Centrality],"&gt;="&amp;L15)</f>
        <v>5</v>
      </c>
      <c r="N14" s="38">
        <f t="shared" si="6"/>
        <v>0.02281975</v>
      </c>
      <c r="O14" s="39">
        <f>COUNTIF(Vertices[Eigenvector Centrality],"&gt;= "&amp;N14)-COUNTIF(Vertices[Eigenvector Centrality],"&gt;="&amp;N15)</f>
        <v>0</v>
      </c>
      <c r="P14" s="38">
        <f t="shared" si="7"/>
        <v>3.908845000000001</v>
      </c>
      <c r="Q14" s="39">
        <f>COUNTIF(Vertices[PageRank],"&gt;= "&amp;P14)-COUNTIF(Vertices[PageRank],"&gt;="&amp;P15)</f>
        <v>0</v>
      </c>
      <c r="R14" s="38">
        <f t="shared" si="8"/>
        <v>0.25</v>
      </c>
      <c r="S14" s="44">
        <f>COUNTIF(Vertices[Clustering Coefficient],"&gt;= "&amp;R14)-COUNTIF(Vertices[Clustering Coefficient],"&gt;="&amp;R15)</f>
        <v>1</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9.125</v>
      </c>
      <c r="G15" s="41">
        <f>COUNTIF(Vertices[In-Degree],"&gt;= "&amp;F15)-COUNTIF(Vertices[In-Degree],"&gt;="&amp;F16)</f>
        <v>0</v>
      </c>
      <c r="H15" s="40">
        <f t="shared" si="3"/>
        <v>8.125</v>
      </c>
      <c r="I15" s="41">
        <f>COUNTIF(Vertices[Out-Degree],"&gt;= "&amp;H15)-COUNTIF(Vertices[Out-Degree],"&gt;="&amp;H16)</f>
        <v>0</v>
      </c>
      <c r="J15" s="40">
        <f t="shared" si="4"/>
        <v>10072.69041295833</v>
      </c>
      <c r="K15" s="41">
        <f>COUNTIF(Vertices[Betweenness Centrality],"&gt;= "&amp;J15)-COUNTIF(Vertices[Betweenness Centrality],"&gt;="&amp;J16)</f>
        <v>0</v>
      </c>
      <c r="L15" s="40">
        <f t="shared" si="5"/>
        <v>0.0008193541666666664</v>
      </c>
      <c r="M15" s="41">
        <f>COUNTIF(Vertices[Closeness Centrality],"&gt;= "&amp;L15)-COUNTIF(Vertices[Closeness Centrality],"&gt;="&amp;L16)</f>
        <v>2</v>
      </c>
      <c r="N15" s="40">
        <f t="shared" si="6"/>
        <v>0.024721395833333333</v>
      </c>
      <c r="O15" s="41">
        <f>COUNTIF(Vertices[Eigenvector Centrality],"&gt;= "&amp;N15)-COUNTIF(Vertices[Eigenvector Centrality],"&gt;="&amp;N16)</f>
        <v>0</v>
      </c>
      <c r="P15" s="40">
        <f t="shared" si="7"/>
        <v>4.201995583333334</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9.75</v>
      </c>
      <c r="G16" s="39">
        <f>COUNTIF(Vertices[In-Degree],"&gt;= "&amp;F16)-COUNTIF(Vertices[In-Degree],"&gt;="&amp;F17)</f>
        <v>1</v>
      </c>
      <c r="H16" s="38">
        <f t="shared" si="3"/>
        <v>8.75</v>
      </c>
      <c r="I16" s="39">
        <f>COUNTIF(Vertices[Out-Degree],"&gt;= "&amp;H16)-COUNTIF(Vertices[Out-Degree],"&gt;="&amp;H17)</f>
        <v>1</v>
      </c>
      <c r="J16" s="38">
        <f t="shared" si="4"/>
        <v>10847.512752416664</v>
      </c>
      <c r="K16" s="39">
        <f>COUNTIF(Vertices[Betweenness Centrality],"&gt;= "&amp;J16)-COUNTIF(Vertices[Betweenness Centrality],"&gt;="&amp;J17)</f>
        <v>0</v>
      </c>
      <c r="L16" s="38">
        <f t="shared" si="5"/>
        <v>0.000848458333333333</v>
      </c>
      <c r="M16" s="39">
        <f>COUNTIF(Vertices[Closeness Centrality],"&gt;= "&amp;L16)-COUNTIF(Vertices[Closeness Centrality],"&gt;="&amp;L17)</f>
        <v>0</v>
      </c>
      <c r="N16" s="38">
        <f t="shared" si="6"/>
        <v>0.026623041666666666</v>
      </c>
      <c r="O16" s="39">
        <f>COUNTIF(Vertices[Eigenvector Centrality],"&gt;= "&amp;N16)-COUNTIF(Vertices[Eigenvector Centrality],"&gt;="&amp;N17)</f>
        <v>0</v>
      </c>
      <c r="P16" s="38">
        <f t="shared" si="7"/>
        <v>4.495146166666667</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35" t="s">
        <v>154</v>
      </c>
      <c r="B17" s="35">
        <v>204</v>
      </c>
      <c r="D17" s="33">
        <f t="shared" si="1"/>
        <v>0</v>
      </c>
      <c r="E17" s="3">
        <f>COUNTIF(Vertices[Degree],"&gt;= "&amp;D17)-COUNTIF(Vertices[Degree],"&gt;="&amp;D18)</f>
        <v>0</v>
      </c>
      <c r="F17" s="40">
        <f t="shared" si="2"/>
        <v>10.375</v>
      </c>
      <c r="G17" s="41">
        <f>COUNTIF(Vertices[In-Degree],"&gt;= "&amp;F17)-COUNTIF(Vertices[In-Degree],"&gt;="&amp;F18)</f>
        <v>0</v>
      </c>
      <c r="H17" s="40">
        <f t="shared" si="3"/>
        <v>9.375</v>
      </c>
      <c r="I17" s="41">
        <f>COUNTIF(Vertices[Out-Degree],"&gt;= "&amp;H17)-COUNTIF(Vertices[Out-Degree],"&gt;="&amp;H18)</f>
        <v>0</v>
      </c>
      <c r="J17" s="40">
        <f t="shared" si="4"/>
        <v>11622.335091874997</v>
      </c>
      <c r="K17" s="41">
        <f>COUNTIF(Vertices[Betweenness Centrality],"&gt;= "&amp;J17)-COUNTIF(Vertices[Betweenness Centrality],"&gt;="&amp;J18)</f>
        <v>0</v>
      </c>
      <c r="L17" s="40">
        <f t="shared" si="5"/>
        <v>0.0008775624999999997</v>
      </c>
      <c r="M17" s="41">
        <f>COUNTIF(Vertices[Closeness Centrality],"&gt;= "&amp;L17)-COUNTIF(Vertices[Closeness Centrality],"&gt;="&amp;L18)</f>
        <v>23</v>
      </c>
      <c r="N17" s="40">
        <f t="shared" si="6"/>
        <v>0.0285246875</v>
      </c>
      <c r="O17" s="41">
        <f>COUNTIF(Vertices[Eigenvector Centrality],"&gt;= "&amp;N17)-COUNTIF(Vertices[Eigenvector Centrality],"&gt;="&amp;N18)</f>
        <v>0</v>
      </c>
      <c r="P17" s="40">
        <f t="shared" si="7"/>
        <v>4.788296750000001</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155</v>
      </c>
      <c r="B18" s="35">
        <v>359</v>
      </c>
      <c r="D18" s="33">
        <f t="shared" si="1"/>
        <v>0</v>
      </c>
      <c r="E18" s="3">
        <f>COUNTIF(Vertices[Degree],"&gt;= "&amp;D18)-COUNTIF(Vertices[Degree],"&gt;="&amp;D19)</f>
        <v>0</v>
      </c>
      <c r="F18" s="38">
        <f t="shared" si="2"/>
        <v>11</v>
      </c>
      <c r="G18" s="39">
        <f>COUNTIF(Vertices[In-Degree],"&gt;= "&amp;F18)-COUNTIF(Vertices[In-Degree],"&gt;="&amp;F19)</f>
        <v>0</v>
      </c>
      <c r="H18" s="38">
        <f t="shared" si="3"/>
        <v>10</v>
      </c>
      <c r="I18" s="39">
        <f>COUNTIF(Vertices[Out-Degree],"&gt;= "&amp;H18)-COUNTIF(Vertices[Out-Degree],"&gt;="&amp;H19)</f>
        <v>0</v>
      </c>
      <c r="J18" s="38">
        <f t="shared" si="4"/>
        <v>12397.15743133333</v>
      </c>
      <c r="K18" s="39">
        <f>COUNTIF(Vertices[Betweenness Centrality],"&gt;= "&amp;J18)-COUNTIF(Vertices[Betweenness Centrality],"&gt;="&amp;J19)</f>
        <v>0</v>
      </c>
      <c r="L18" s="38">
        <f t="shared" si="5"/>
        <v>0.0009066666666666663</v>
      </c>
      <c r="M18" s="39">
        <f>COUNTIF(Vertices[Closeness Centrality],"&gt;= "&amp;L18)-COUNTIF(Vertices[Closeness Centrality],"&gt;="&amp;L19)</f>
        <v>15</v>
      </c>
      <c r="N18" s="38">
        <f t="shared" si="6"/>
        <v>0.030426333333333333</v>
      </c>
      <c r="O18" s="39">
        <f>COUNTIF(Vertices[Eigenvector Centrality],"&gt;= "&amp;N18)-COUNTIF(Vertices[Eigenvector Centrality],"&gt;="&amp;N19)</f>
        <v>0</v>
      </c>
      <c r="P18" s="38">
        <f t="shared" si="7"/>
        <v>5.081447333333334</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110"/>
      <c r="B19" s="110"/>
      <c r="D19" s="33">
        <f t="shared" si="1"/>
        <v>0</v>
      </c>
      <c r="E19" s="3">
        <f>COUNTIF(Vertices[Degree],"&gt;= "&amp;D19)-COUNTIF(Vertices[Degree],"&gt;="&amp;D20)</f>
        <v>0</v>
      </c>
      <c r="F19" s="40">
        <f t="shared" si="2"/>
        <v>11.625</v>
      </c>
      <c r="G19" s="41">
        <f>COUNTIF(Vertices[In-Degree],"&gt;= "&amp;F19)-COUNTIF(Vertices[In-Degree],"&gt;="&amp;F20)</f>
        <v>0</v>
      </c>
      <c r="H19" s="40">
        <f t="shared" si="3"/>
        <v>10.625</v>
      </c>
      <c r="I19" s="41">
        <f>COUNTIF(Vertices[Out-Degree],"&gt;= "&amp;H19)-COUNTIF(Vertices[Out-Degree],"&gt;="&amp;H20)</f>
        <v>0</v>
      </c>
      <c r="J19" s="40">
        <f t="shared" si="4"/>
        <v>13171.979770791662</v>
      </c>
      <c r="K19" s="41">
        <f>COUNTIF(Vertices[Betweenness Centrality],"&gt;= "&amp;J19)-COUNTIF(Vertices[Betweenness Centrality],"&gt;="&amp;J20)</f>
        <v>0</v>
      </c>
      <c r="L19" s="40">
        <f t="shared" si="5"/>
        <v>0.0009357708333333329</v>
      </c>
      <c r="M19" s="41">
        <f>COUNTIF(Vertices[Closeness Centrality],"&gt;= "&amp;L19)-COUNTIF(Vertices[Closeness Centrality],"&gt;="&amp;L20)</f>
        <v>2</v>
      </c>
      <c r="N19" s="40">
        <f t="shared" si="6"/>
        <v>0.032327979166666666</v>
      </c>
      <c r="O19" s="41">
        <f>COUNTIF(Vertices[Eigenvector Centrality],"&gt;= "&amp;N19)-COUNTIF(Vertices[Eigenvector Centrality],"&gt;="&amp;N20)</f>
        <v>0</v>
      </c>
      <c r="P19" s="40">
        <f t="shared" si="7"/>
        <v>5.3745979166666675</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156</v>
      </c>
      <c r="B20" s="35">
        <v>15</v>
      </c>
      <c r="D20" s="33">
        <f t="shared" si="1"/>
        <v>0</v>
      </c>
      <c r="E20" s="3">
        <f>COUNTIF(Vertices[Degree],"&gt;= "&amp;D20)-COUNTIF(Vertices[Degree],"&gt;="&amp;D21)</f>
        <v>0</v>
      </c>
      <c r="F20" s="38">
        <f t="shared" si="2"/>
        <v>12.25</v>
      </c>
      <c r="G20" s="39">
        <f>COUNTIF(Vertices[In-Degree],"&gt;= "&amp;F20)-COUNTIF(Vertices[In-Degree],"&gt;="&amp;F21)</f>
        <v>0</v>
      </c>
      <c r="H20" s="38">
        <f t="shared" si="3"/>
        <v>11.25</v>
      </c>
      <c r="I20" s="39">
        <f>COUNTIF(Vertices[Out-Degree],"&gt;= "&amp;H20)-COUNTIF(Vertices[Out-Degree],"&gt;="&amp;H21)</f>
        <v>0</v>
      </c>
      <c r="J20" s="38">
        <f t="shared" si="4"/>
        <v>13946.802110249995</v>
      </c>
      <c r="K20" s="39">
        <f>COUNTIF(Vertices[Betweenness Centrality],"&gt;= "&amp;J20)-COUNTIF(Vertices[Betweenness Centrality],"&gt;="&amp;J21)</f>
        <v>0</v>
      </c>
      <c r="L20" s="38">
        <f t="shared" si="5"/>
        <v>0.0009648749999999996</v>
      </c>
      <c r="M20" s="39">
        <f>COUNTIF(Vertices[Closeness Centrality],"&gt;= "&amp;L20)-COUNTIF(Vertices[Closeness Centrality],"&gt;="&amp;L21)</f>
        <v>1</v>
      </c>
      <c r="N20" s="38">
        <f t="shared" si="6"/>
        <v>0.034229625</v>
      </c>
      <c r="O20" s="39">
        <f>COUNTIF(Vertices[Eigenvector Centrality],"&gt;= "&amp;N20)-COUNTIF(Vertices[Eigenvector Centrality],"&gt;="&amp;N21)</f>
        <v>0</v>
      </c>
      <c r="P20" s="38">
        <f t="shared" si="7"/>
        <v>5.667748500000001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157</v>
      </c>
      <c r="B21" s="35">
        <v>5.061371</v>
      </c>
      <c r="D21" s="33">
        <f t="shared" si="1"/>
        <v>0</v>
      </c>
      <c r="E21" s="3">
        <f>COUNTIF(Vertices[Degree],"&gt;= "&amp;D21)-COUNTIF(Vertices[Degree],"&gt;="&amp;D22)</f>
        <v>0</v>
      </c>
      <c r="F21" s="40">
        <f t="shared" si="2"/>
        <v>12.875</v>
      </c>
      <c r="G21" s="41">
        <f>COUNTIF(Vertices[In-Degree],"&gt;= "&amp;F21)-COUNTIF(Vertices[In-Degree],"&gt;="&amp;F22)</f>
        <v>0</v>
      </c>
      <c r="H21" s="40">
        <f t="shared" si="3"/>
        <v>11.875</v>
      </c>
      <c r="I21" s="41">
        <f>COUNTIF(Vertices[Out-Degree],"&gt;= "&amp;H21)-COUNTIF(Vertices[Out-Degree],"&gt;="&amp;H22)</f>
        <v>0</v>
      </c>
      <c r="J21" s="40">
        <f t="shared" si="4"/>
        <v>14721.624449708328</v>
      </c>
      <c r="K21" s="41">
        <f>COUNTIF(Vertices[Betweenness Centrality],"&gt;= "&amp;J21)-COUNTIF(Vertices[Betweenness Centrality],"&gt;="&amp;J22)</f>
        <v>0</v>
      </c>
      <c r="L21" s="40">
        <f t="shared" si="5"/>
        <v>0.0009939791666666662</v>
      </c>
      <c r="M21" s="41">
        <f>COUNTIF(Vertices[Closeness Centrality],"&gt;= "&amp;L21)-COUNTIF(Vertices[Closeness Centrality],"&gt;="&amp;L22)</f>
        <v>0</v>
      </c>
      <c r="N21" s="40">
        <f t="shared" si="6"/>
        <v>0.03613127083333333</v>
      </c>
      <c r="O21" s="41">
        <f>COUNTIF(Vertices[Eigenvector Centrality],"&gt;= "&amp;N21)-COUNTIF(Vertices[Eigenvector Centrality],"&gt;="&amp;N22)</f>
        <v>0</v>
      </c>
      <c r="P21" s="40">
        <f t="shared" si="7"/>
        <v>5.960899083333334</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0"/>
      <c r="B22" s="110"/>
      <c r="D22" s="33">
        <f t="shared" si="1"/>
        <v>0</v>
      </c>
      <c r="E22" s="3">
        <f>COUNTIF(Vertices[Degree],"&gt;= "&amp;D22)-COUNTIF(Vertices[Degree],"&gt;="&amp;D23)</f>
        <v>0</v>
      </c>
      <c r="F22" s="38">
        <f t="shared" si="2"/>
        <v>13.5</v>
      </c>
      <c r="G22" s="39">
        <f>COUNTIF(Vertices[In-Degree],"&gt;= "&amp;F22)-COUNTIF(Vertices[In-Degree],"&gt;="&amp;F23)</f>
        <v>0</v>
      </c>
      <c r="H22" s="38">
        <f t="shared" si="3"/>
        <v>12.5</v>
      </c>
      <c r="I22" s="39">
        <f>COUNTIF(Vertices[Out-Degree],"&gt;= "&amp;H22)-COUNTIF(Vertices[Out-Degree],"&gt;="&amp;H23)</f>
        <v>0</v>
      </c>
      <c r="J22" s="38">
        <f t="shared" si="4"/>
        <v>15496.44678916666</v>
      </c>
      <c r="K22" s="39">
        <f>COUNTIF(Vertices[Betweenness Centrality],"&gt;= "&amp;J22)-COUNTIF(Vertices[Betweenness Centrality],"&gt;="&amp;J23)</f>
        <v>0</v>
      </c>
      <c r="L22" s="38">
        <f t="shared" si="5"/>
        <v>0.0010230833333333329</v>
      </c>
      <c r="M22" s="39">
        <f>COUNTIF(Vertices[Closeness Centrality],"&gt;= "&amp;L22)-COUNTIF(Vertices[Closeness Centrality],"&gt;="&amp;L23)</f>
        <v>0</v>
      </c>
      <c r="N22" s="38">
        <f t="shared" si="6"/>
        <v>0.038032916666666666</v>
      </c>
      <c r="O22" s="39">
        <f>COUNTIF(Vertices[Eigenvector Centrality],"&gt;= "&amp;N22)-COUNTIF(Vertices[Eigenvector Centrality],"&gt;="&amp;N23)</f>
        <v>0</v>
      </c>
      <c r="P22" s="38">
        <f t="shared" si="7"/>
        <v>6.254049666666668</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158</v>
      </c>
      <c r="B23" s="35">
        <v>0.007195981841012267</v>
      </c>
      <c r="D23" s="33">
        <f t="shared" si="1"/>
        <v>0</v>
      </c>
      <c r="E23" s="3">
        <f>COUNTIF(Vertices[Degree],"&gt;= "&amp;D23)-COUNTIF(Vertices[Degree],"&gt;="&amp;D24)</f>
        <v>0</v>
      </c>
      <c r="F23" s="40">
        <f t="shared" si="2"/>
        <v>14.125</v>
      </c>
      <c r="G23" s="41">
        <f>COUNTIF(Vertices[In-Degree],"&gt;= "&amp;F23)-COUNTIF(Vertices[In-Degree],"&gt;="&amp;F24)</f>
        <v>0</v>
      </c>
      <c r="H23" s="40">
        <f t="shared" si="3"/>
        <v>13.125</v>
      </c>
      <c r="I23" s="41">
        <f>COUNTIF(Vertices[Out-Degree],"&gt;= "&amp;H23)-COUNTIF(Vertices[Out-Degree],"&gt;="&amp;H24)</f>
        <v>0</v>
      </c>
      <c r="J23" s="40">
        <f t="shared" si="4"/>
        <v>16271.269128624994</v>
      </c>
      <c r="K23" s="41">
        <f>COUNTIF(Vertices[Betweenness Centrality],"&gt;= "&amp;J23)-COUNTIF(Vertices[Betweenness Centrality],"&gt;="&amp;J24)</f>
        <v>0</v>
      </c>
      <c r="L23" s="40">
        <f t="shared" si="5"/>
        <v>0.0010521874999999995</v>
      </c>
      <c r="M23" s="41">
        <f>COUNTIF(Vertices[Closeness Centrality],"&gt;= "&amp;L23)-COUNTIF(Vertices[Closeness Centrality],"&gt;="&amp;L24)</f>
        <v>24</v>
      </c>
      <c r="N23" s="40">
        <f t="shared" si="6"/>
        <v>0.0399345625</v>
      </c>
      <c r="O23" s="41">
        <f>COUNTIF(Vertices[Eigenvector Centrality],"&gt;= "&amp;N23)-COUNTIF(Vertices[Eigenvector Centrality],"&gt;="&amp;N24)</f>
        <v>0</v>
      </c>
      <c r="P23" s="40">
        <f t="shared" si="7"/>
        <v>6.547200250000001</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1252</v>
      </c>
      <c r="B24" s="35">
        <v>0.63513</v>
      </c>
      <c r="D24" s="33">
        <f t="shared" si="1"/>
        <v>0</v>
      </c>
      <c r="E24" s="3">
        <f>COUNTIF(Vertices[Degree],"&gt;= "&amp;D24)-COUNTIF(Vertices[Degree],"&gt;="&amp;D25)</f>
        <v>0</v>
      </c>
      <c r="F24" s="38">
        <f t="shared" si="2"/>
        <v>14.75</v>
      </c>
      <c r="G24" s="39">
        <f>COUNTIF(Vertices[In-Degree],"&gt;= "&amp;F24)-COUNTIF(Vertices[In-Degree],"&gt;="&amp;F25)</f>
        <v>0</v>
      </c>
      <c r="H24" s="38">
        <f t="shared" si="3"/>
        <v>13.75</v>
      </c>
      <c r="I24" s="39">
        <f>COUNTIF(Vertices[Out-Degree],"&gt;= "&amp;H24)-COUNTIF(Vertices[Out-Degree],"&gt;="&amp;H25)</f>
        <v>0</v>
      </c>
      <c r="J24" s="38">
        <f t="shared" si="4"/>
        <v>17046.091468083327</v>
      </c>
      <c r="K24" s="39">
        <f>COUNTIF(Vertices[Betweenness Centrality],"&gt;= "&amp;J24)-COUNTIF(Vertices[Betweenness Centrality],"&gt;="&amp;J25)</f>
        <v>0</v>
      </c>
      <c r="L24" s="38">
        <f t="shared" si="5"/>
        <v>0.0010812916666666662</v>
      </c>
      <c r="M24" s="39">
        <f>COUNTIF(Vertices[Closeness Centrality],"&gt;= "&amp;L24)-COUNTIF(Vertices[Closeness Centrality],"&gt;="&amp;L25)</f>
        <v>34</v>
      </c>
      <c r="N24" s="38">
        <f t="shared" si="6"/>
        <v>0.04183620833333333</v>
      </c>
      <c r="O24" s="39">
        <f>COUNTIF(Vertices[Eigenvector Centrality],"&gt;= "&amp;N24)-COUNTIF(Vertices[Eigenvector Centrality],"&gt;="&amp;N25)</f>
        <v>0</v>
      </c>
      <c r="P24" s="38">
        <f t="shared" si="7"/>
        <v>6.840350833333335</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110"/>
      <c r="B25" s="110"/>
      <c r="D25" s="33">
        <f t="shared" si="1"/>
        <v>0</v>
      </c>
      <c r="E25" s="3">
        <f>COUNTIF(Vertices[Degree],"&gt;= "&amp;D25)-COUNTIF(Vertices[Degree],"&gt;="&amp;D26)</f>
        <v>0</v>
      </c>
      <c r="F25" s="40">
        <f t="shared" si="2"/>
        <v>15.375</v>
      </c>
      <c r="G25" s="41">
        <f>COUNTIF(Vertices[In-Degree],"&gt;= "&amp;F25)-COUNTIF(Vertices[In-Degree],"&gt;="&amp;F26)</f>
        <v>0</v>
      </c>
      <c r="H25" s="40">
        <f t="shared" si="3"/>
        <v>14.375</v>
      </c>
      <c r="I25" s="41">
        <f>COUNTIF(Vertices[Out-Degree],"&gt;= "&amp;H25)-COUNTIF(Vertices[Out-Degree],"&gt;="&amp;H26)</f>
        <v>0</v>
      </c>
      <c r="J25" s="40">
        <f t="shared" si="4"/>
        <v>17820.91380754166</v>
      </c>
      <c r="K25" s="41">
        <f>COUNTIF(Vertices[Betweenness Centrality],"&gt;= "&amp;J25)-COUNTIF(Vertices[Betweenness Centrality],"&gt;="&amp;J26)</f>
        <v>0</v>
      </c>
      <c r="L25" s="40">
        <f t="shared" si="5"/>
        <v>0.0011103958333333328</v>
      </c>
      <c r="M25" s="41">
        <f>COUNTIF(Vertices[Closeness Centrality],"&gt;= "&amp;L25)-COUNTIF(Vertices[Closeness Centrality],"&gt;="&amp;L26)</f>
        <v>6</v>
      </c>
      <c r="N25" s="40">
        <f t="shared" si="6"/>
        <v>0.043737854166666666</v>
      </c>
      <c r="O25" s="41">
        <f>COUNTIF(Vertices[Eigenvector Centrality],"&gt;= "&amp;N25)-COUNTIF(Vertices[Eigenvector Centrality],"&gt;="&amp;N26)</f>
        <v>0</v>
      </c>
      <c r="P25" s="40">
        <f t="shared" si="7"/>
        <v>7.133501416666668</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1253</v>
      </c>
      <c r="B26" s="35" t="s">
        <v>1267</v>
      </c>
      <c r="D26" s="33">
        <f t="shared" si="1"/>
        <v>0</v>
      </c>
      <c r="E26" s="3">
        <f>COUNTIF(Vertices[Degree],"&gt;= "&amp;D26)-COUNTIF(Vertices[Degree],"&gt;="&amp;D28)</f>
        <v>0</v>
      </c>
      <c r="F26" s="38">
        <f t="shared" si="2"/>
        <v>16</v>
      </c>
      <c r="G26" s="39">
        <f>COUNTIF(Vertices[In-Degree],"&gt;= "&amp;F26)-COUNTIF(Vertices[In-Degree],"&gt;="&amp;F28)</f>
        <v>0</v>
      </c>
      <c r="H26" s="38">
        <f t="shared" si="3"/>
        <v>15</v>
      </c>
      <c r="I26" s="39">
        <f>COUNTIF(Vertices[Out-Degree],"&gt;= "&amp;H26)-COUNTIF(Vertices[Out-Degree],"&gt;="&amp;H28)</f>
        <v>0</v>
      </c>
      <c r="J26" s="38">
        <f t="shared" si="4"/>
        <v>18595.736146999992</v>
      </c>
      <c r="K26" s="39">
        <f>COUNTIF(Vertices[Betweenness Centrality],"&gt;= "&amp;J26)-COUNTIF(Vertices[Betweenness Centrality],"&gt;="&amp;J28)</f>
        <v>0</v>
      </c>
      <c r="L26" s="38">
        <f t="shared" si="5"/>
        <v>0.0011394999999999995</v>
      </c>
      <c r="M26" s="39">
        <f>COUNTIF(Vertices[Closeness Centrality],"&gt;= "&amp;L26)-COUNTIF(Vertices[Closeness Centrality],"&gt;="&amp;L28)</f>
        <v>1</v>
      </c>
      <c r="N26" s="38">
        <f t="shared" si="6"/>
        <v>0.0456395</v>
      </c>
      <c r="O26" s="39">
        <f>COUNTIF(Vertices[Eigenvector Centrality],"&gt;= "&amp;N26)-COUNTIF(Vertices[Eigenvector Centrality],"&gt;="&amp;N28)</f>
        <v>0</v>
      </c>
      <c r="P26" s="38">
        <f t="shared" si="7"/>
        <v>7.426652000000002</v>
      </c>
      <c r="Q26" s="39">
        <f>COUNTIF(Vertices[PageRank],"&gt;= "&amp;P26)-COUNTIF(Vertices[PageRank],"&gt;="&amp;P28)</f>
        <v>0</v>
      </c>
      <c r="R26" s="38">
        <f t="shared" si="8"/>
        <v>0.4999999999999998</v>
      </c>
      <c r="S26" s="44">
        <f>COUNTIF(Vertices[Clustering Coefficient],"&gt;= "&amp;R26)-COUNTIF(Vertices[Clustering Coefficient],"&gt;="&amp;R28)</f>
        <v>17</v>
      </c>
      <c r="T26" s="38" t="e">
        <f ca="1" t="shared" si="9"/>
        <v>#REF!</v>
      </c>
      <c r="U26" s="39" t="e">
        <f ca="1">COUNTIF(INDIRECT(DynamicFilterSourceColumnRange),"&gt;= "&amp;T26)-COUNTIF(INDIRECT(DynamicFilterSourceColumnRange),"&gt;="&amp;T28)</f>
        <v>#REF!</v>
      </c>
    </row>
    <row r="27" spans="1:21" ht="15">
      <c r="A27" s="110"/>
      <c r="B27" s="110"/>
      <c r="D27" s="33"/>
      <c r="E27" s="3">
        <f>COUNTIF(Vertices[Degree],"&gt;= "&amp;D27)-COUNTIF(Vertices[Degree],"&gt;="&amp;D28)</f>
        <v>0</v>
      </c>
      <c r="F27" s="65"/>
      <c r="G27" s="66">
        <f>COUNTIF(Vertices[In-Degree],"&gt;= "&amp;F27)-COUNTIF(Vertices[In-Degree],"&gt;="&amp;F28)</f>
        <v>-1</v>
      </c>
      <c r="H27" s="65"/>
      <c r="I27" s="66">
        <f>COUNTIF(Vertices[Out-Degree],"&gt;= "&amp;H27)-COUNTIF(Vertices[Out-Degree],"&gt;="&amp;H28)</f>
        <v>-1</v>
      </c>
      <c r="J27" s="65"/>
      <c r="K27" s="66">
        <f>COUNTIF(Vertices[Betweenness Centrality],"&gt;= "&amp;J27)-COUNTIF(Vertices[Betweenness Centrality],"&gt;="&amp;J28)</f>
        <v>-1</v>
      </c>
      <c r="L27" s="65"/>
      <c r="M27" s="66">
        <f>COUNTIF(Vertices[Closeness Centrality],"&gt;= "&amp;L27)-COUNTIF(Vertices[Closeness Centrality],"&gt;="&amp;L28)</f>
        <v>-52</v>
      </c>
      <c r="N27" s="65"/>
      <c r="O27" s="66">
        <f>COUNTIF(Vertices[Eigenvector Centrality],"&gt;= "&amp;N27)-COUNTIF(Vertices[Eigenvector Centrality],"&gt;="&amp;N28)</f>
        <v>-1</v>
      </c>
      <c r="P27" s="65"/>
      <c r="Q27" s="66">
        <f>COUNTIF(Vertices[Eigenvector Centrality],"&gt;= "&amp;P27)-COUNTIF(Vertices[Eigenvector Centrality],"&gt;="&amp;P28)</f>
        <v>0</v>
      </c>
      <c r="R27" s="65"/>
      <c r="S27" s="67">
        <f>COUNTIF(Vertices[Clustering Coefficient],"&gt;= "&amp;R27)-COUNTIF(Vertices[Clustering Coefficient],"&gt;="&amp;R28)</f>
        <v>-1</v>
      </c>
      <c r="T27" s="65"/>
      <c r="U27" s="66">
        <f ca="1">COUNTIF(Vertices[Clustering Coefficient],"&gt;= "&amp;T27)-COUNTIF(Vertices[Clustering Coefficient],"&gt;="&amp;T28)</f>
        <v>0</v>
      </c>
    </row>
    <row r="28" spans="1:21" ht="15">
      <c r="A28" s="35" t="s">
        <v>1254</v>
      </c>
      <c r="B28" s="35" t="s">
        <v>1753</v>
      </c>
      <c r="D28" s="33">
        <f>D26+($D$50-$D$2)/BinDivisor</f>
        <v>0</v>
      </c>
      <c r="E28" s="3">
        <f>COUNTIF(Vertices[Degree],"&gt;= "&amp;D28)-COUNTIF(Vertices[Degree],"&gt;="&amp;D42)</f>
        <v>0</v>
      </c>
      <c r="F28" s="40">
        <f>F26+($F$50-$F$2)/BinDivisor</f>
        <v>16.625</v>
      </c>
      <c r="G28" s="41">
        <f>COUNTIF(Vertices[In-Degree],"&gt;= "&amp;F28)-COUNTIF(Vertices[In-Degree],"&gt;="&amp;F42)</f>
        <v>0</v>
      </c>
      <c r="H28" s="40">
        <f>H26+($H$50-$H$2)/BinDivisor</f>
        <v>15.625</v>
      </c>
      <c r="I28" s="41">
        <f>COUNTIF(Vertices[Out-Degree],"&gt;= "&amp;H28)-COUNTIF(Vertices[Out-Degree],"&gt;="&amp;H42)</f>
        <v>0</v>
      </c>
      <c r="J28" s="40">
        <f>J26+($J$50-$J$2)/BinDivisor</f>
        <v>19370.558486458325</v>
      </c>
      <c r="K28" s="41">
        <f>COUNTIF(Vertices[Betweenness Centrality],"&gt;= "&amp;J28)-COUNTIF(Vertices[Betweenness Centrality],"&gt;="&amp;J42)</f>
        <v>0</v>
      </c>
      <c r="L28" s="40">
        <f>L26+($L$50-$L$2)/BinDivisor</f>
        <v>0.001168604166666666</v>
      </c>
      <c r="M28" s="41">
        <f>COUNTIF(Vertices[Closeness Centrality],"&gt;= "&amp;L28)-COUNTIF(Vertices[Closeness Centrality],"&gt;="&amp;L42)</f>
        <v>0</v>
      </c>
      <c r="N28" s="40">
        <f>N26+($N$50-$N$2)/BinDivisor</f>
        <v>0.04754114583333333</v>
      </c>
      <c r="O28" s="41">
        <f>COUNTIF(Vertices[Eigenvector Centrality],"&gt;= "&amp;N28)-COUNTIF(Vertices[Eigenvector Centrality],"&gt;="&amp;N42)</f>
        <v>0</v>
      </c>
      <c r="P28" s="40">
        <f>P26+($P$50-$P$2)/BinDivisor</f>
        <v>7.719802583333335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0"/>
      <c r="B29" s="110"/>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35" t="s">
        <v>1255</v>
      </c>
      <c r="B30" s="35" t="s">
        <v>1704</v>
      </c>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1256</v>
      </c>
      <c r="B31" s="35" t="s">
        <v>1705</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390">
      <c r="A32" s="35" t="s">
        <v>1257</v>
      </c>
      <c r="B32" s="54" t="s">
        <v>1706</v>
      </c>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35" t="s">
        <v>1258</v>
      </c>
      <c r="B33" s="35" t="s">
        <v>1707</v>
      </c>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35" t="s">
        <v>1259</v>
      </c>
      <c r="B34" s="35" t="s">
        <v>1708</v>
      </c>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35" t="s">
        <v>1260</v>
      </c>
      <c r="B35" s="35" t="s">
        <v>312</v>
      </c>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35" t="s">
        <v>1261</v>
      </c>
      <c r="B36" s="35" t="s">
        <v>312</v>
      </c>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35" t="s">
        <v>1262</v>
      </c>
      <c r="B37" s="35" t="s">
        <v>312</v>
      </c>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1263</v>
      </c>
      <c r="B38" s="35"/>
      <c r="D38" s="33"/>
      <c r="E38" s="3">
        <f>COUNTIF(Vertices[Degree],"&gt;= "&amp;D38)-COUNTIF(Vertices[Degree],"&gt;="&amp;D42)</f>
        <v>0</v>
      </c>
      <c r="F38" s="65"/>
      <c r="G38" s="66">
        <f>COUNTIF(Vertices[In-Degree],"&gt;= "&amp;F38)-COUNTIF(Vertices[In-Degree],"&gt;="&amp;F42)</f>
        <v>-1</v>
      </c>
      <c r="H38" s="65"/>
      <c r="I38" s="66">
        <f>COUNTIF(Vertices[Out-Degree],"&gt;= "&amp;H38)-COUNTIF(Vertices[Out-Degree],"&gt;="&amp;H42)</f>
        <v>-1</v>
      </c>
      <c r="J38" s="65"/>
      <c r="K38" s="66">
        <f>COUNTIF(Vertices[Betweenness Centrality],"&gt;= "&amp;J38)-COUNTIF(Vertices[Betweenness Centrality],"&gt;="&amp;J42)</f>
        <v>-1</v>
      </c>
      <c r="L38" s="65"/>
      <c r="M38" s="66">
        <f>COUNTIF(Vertices[Closeness Centrality],"&gt;= "&amp;L38)-COUNTIF(Vertices[Closeness Centrality],"&gt;="&amp;L42)</f>
        <v>-52</v>
      </c>
      <c r="N38" s="65"/>
      <c r="O38" s="66">
        <f>COUNTIF(Vertices[Eigenvector Centrality],"&gt;= "&amp;N38)-COUNTIF(Vertices[Eigenvector Centrality],"&gt;="&amp;N42)</f>
        <v>-1</v>
      </c>
      <c r="P38" s="65"/>
      <c r="Q38" s="66">
        <f>COUNTIF(Vertices[Eigenvector Centrality],"&gt;= "&amp;P38)-COUNTIF(Vertices[Eigenvector Centrality],"&gt;="&amp;P42)</f>
        <v>0</v>
      </c>
      <c r="R38" s="65"/>
      <c r="S38" s="67">
        <f>COUNTIF(Vertices[Clustering Coefficient],"&gt;= "&amp;R38)-COUNTIF(Vertices[Clustering Coefficient],"&gt;="&amp;R42)</f>
        <v>-1</v>
      </c>
      <c r="T38" s="65"/>
      <c r="U38" s="66">
        <f ca="1">COUNTIF(Vertices[Clustering Coefficient],"&gt;= "&amp;T38)-COUNTIF(Vertices[Clustering Coefficient],"&gt;="&amp;T42)</f>
        <v>0</v>
      </c>
    </row>
    <row r="39" spans="1:21" ht="15">
      <c r="A39" s="35" t="s">
        <v>21</v>
      </c>
      <c r="B39" s="35"/>
      <c r="D39" s="33"/>
      <c r="E39" s="3">
        <f>COUNTIF(Vertices[Degree],"&gt;= "&amp;D39)-COUNTIF(Vertices[Degree],"&gt;="&amp;D42)</f>
        <v>0</v>
      </c>
      <c r="F39" s="65"/>
      <c r="G39" s="66">
        <f>COUNTIF(Vertices[In-Degree],"&gt;= "&amp;F39)-COUNTIF(Vertices[In-Degree],"&gt;="&amp;F42)</f>
        <v>-1</v>
      </c>
      <c r="H39" s="65"/>
      <c r="I39" s="66">
        <f>COUNTIF(Vertices[Out-Degree],"&gt;= "&amp;H39)-COUNTIF(Vertices[Out-Degree],"&gt;="&amp;H42)</f>
        <v>-1</v>
      </c>
      <c r="J39" s="65"/>
      <c r="K39" s="66">
        <f>COUNTIF(Vertices[Betweenness Centrality],"&gt;= "&amp;J39)-COUNTIF(Vertices[Betweenness Centrality],"&gt;="&amp;J42)</f>
        <v>-1</v>
      </c>
      <c r="L39" s="65"/>
      <c r="M39" s="66">
        <f>COUNTIF(Vertices[Closeness Centrality],"&gt;= "&amp;L39)-COUNTIF(Vertices[Closeness Centrality],"&gt;="&amp;L42)</f>
        <v>-52</v>
      </c>
      <c r="N39" s="65"/>
      <c r="O39" s="66">
        <f>COUNTIF(Vertices[Eigenvector Centrality],"&gt;= "&amp;N39)-COUNTIF(Vertices[Eigenvector Centrality],"&gt;="&amp;N42)</f>
        <v>-1</v>
      </c>
      <c r="P39" s="65"/>
      <c r="Q39" s="66">
        <f>COUNTIF(Vertices[Eigenvector Centrality],"&gt;= "&amp;P39)-COUNTIF(Vertices[Eigenvector Centrality],"&gt;="&amp;P42)</f>
        <v>0</v>
      </c>
      <c r="R39" s="65"/>
      <c r="S39" s="67">
        <f>COUNTIF(Vertices[Clustering Coefficient],"&gt;= "&amp;R39)-COUNTIF(Vertices[Clustering Coefficient],"&gt;="&amp;R42)</f>
        <v>-1</v>
      </c>
      <c r="T39" s="65"/>
      <c r="U39" s="66">
        <f ca="1">COUNTIF(Vertices[Clustering Coefficient],"&gt;= "&amp;T39)-COUNTIF(Vertices[Clustering Coefficient],"&gt;="&amp;T42)</f>
        <v>0</v>
      </c>
    </row>
    <row r="40" spans="1:21" ht="15">
      <c r="A40" s="35" t="s">
        <v>1264</v>
      </c>
      <c r="B40" s="35" t="s">
        <v>34</v>
      </c>
      <c r="D40" s="33"/>
      <c r="E40" s="3">
        <f>COUNTIF(Vertices[Degree],"&gt;= "&amp;D40)-COUNTIF(Vertices[Degree],"&gt;="&amp;D42)</f>
        <v>0</v>
      </c>
      <c r="F40" s="65"/>
      <c r="G40" s="66">
        <f>COUNTIF(Vertices[In-Degree],"&gt;= "&amp;F40)-COUNTIF(Vertices[In-Degree],"&gt;="&amp;F42)</f>
        <v>-1</v>
      </c>
      <c r="H40" s="65"/>
      <c r="I40" s="66">
        <f>COUNTIF(Vertices[Out-Degree],"&gt;= "&amp;H40)-COUNTIF(Vertices[Out-Degree],"&gt;="&amp;H42)</f>
        <v>-1</v>
      </c>
      <c r="J40" s="65"/>
      <c r="K40" s="66">
        <f>COUNTIF(Vertices[Betweenness Centrality],"&gt;= "&amp;J40)-COUNTIF(Vertices[Betweenness Centrality],"&gt;="&amp;J42)</f>
        <v>-1</v>
      </c>
      <c r="L40" s="65"/>
      <c r="M40" s="66">
        <f>COUNTIF(Vertices[Closeness Centrality],"&gt;= "&amp;L40)-COUNTIF(Vertices[Closeness Centrality],"&gt;="&amp;L42)</f>
        <v>-52</v>
      </c>
      <c r="N40" s="65"/>
      <c r="O40" s="66">
        <f>COUNTIF(Vertices[Eigenvector Centrality],"&gt;= "&amp;N40)-COUNTIF(Vertices[Eigenvector Centrality],"&gt;="&amp;N42)</f>
        <v>-1</v>
      </c>
      <c r="P40" s="65"/>
      <c r="Q40" s="66">
        <f>COUNTIF(Vertices[Eigenvector Centrality],"&gt;= "&amp;P40)-COUNTIF(Vertices[Eigenvector Centrality],"&gt;="&amp;P42)</f>
        <v>0</v>
      </c>
      <c r="R40" s="65"/>
      <c r="S40" s="67">
        <f>COUNTIF(Vertices[Clustering Coefficient],"&gt;= "&amp;R40)-COUNTIF(Vertices[Clustering Coefficient],"&gt;="&amp;R42)</f>
        <v>-1</v>
      </c>
      <c r="T40" s="65"/>
      <c r="U40" s="66">
        <f ca="1">COUNTIF(Vertices[Clustering Coefficient],"&gt;= "&amp;T40)-COUNTIF(Vertices[Clustering Coefficient],"&gt;="&amp;T42)</f>
        <v>0</v>
      </c>
    </row>
    <row r="41" spans="1:21" ht="15">
      <c r="A41" s="35" t="s">
        <v>1265</v>
      </c>
      <c r="B41" s="35"/>
      <c r="D41" s="33"/>
      <c r="E41" s="3">
        <f>COUNTIF(Vertices[Degree],"&gt;= "&amp;D41)-COUNTIF(Vertices[Degree],"&gt;="&amp;D42)</f>
        <v>0</v>
      </c>
      <c r="F41" s="65"/>
      <c r="G41" s="66">
        <f>COUNTIF(Vertices[In-Degree],"&gt;= "&amp;F41)-COUNTIF(Vertices[In-Degree],"&gt;="&amp;F42)</f>
        <v>-1</v>
      </c>
      <c r="H41" s="65"/>
      <c r="I41" s="66">
        <f>COUNTIF(Vertices[Out-Degree],"&gt;= "&amp;H41)-COUNTIF(Vertices[Out-Degree],"&gt;="&amp;H42)</f>
        <v>-1</v>
      </c>
      <c r="J41" s="65"/>
      <c r="K41" s="66">
        <f>COUNTIF(Vertices[Betweenness Centrality],"&gt;= "&amp;J41)-COUNTIF(Vertices[Betweenness Centrality],"&gt;="&amp;J42)</f>
        <v>-1</v>
      </c>
      <c r="L41" s="65"/>
      <c r="M41" s="66">
        <f>COUNTIF(Vertices[Closeness Centrality],"&gt;= "&amp;L41)-COUNTIF(Vertices[Closeness Centrality],"&gt;="&amp;L42)</f>
        <v>-52</v>
      </c>
      <c r="N41" s="65"/>
      <c r="O41" s="66">
        <f>COUNTIF(Vertices[Eigenvector Centrality],"&gt;= "&amp;N41)-COUNTIF(Vertices[Eigenvector Centrality],"&gt;="&amp;N42)</f>
        <v>-1</v>
      </c>
      <c r="P41" s="65"/>
      <c r="Q41" s="66">
        <f>COUNTIF(Vertices[Eigenvector Centrality],"&gt;= "&amp;P41)-COUNTIF(Vertices[Eigenvector Centrality],"&gt;="&amp;P42)</f>
        <v>0</v>
      </c>
      <c r="R41" s="65"/>
      <c r="S41" s="67">
        <f>COUNTIF(Vertices[Clustering Coefficient],"&gt;= "&amp;R41)-COUNTIF(Vertices[Clustering Coefficient],"&gt;="&amp;R42)</f>
        <v>-1</v>
      </c>
      <c r="T41" s="65"/>
      <c r="U41" s="66">
        <f ca="1">COUNTIF(Vertices[Clustering Coefficient],"&gt;= "&amp;T41)-COUNTIF(Vertices[Clustering Coefficient],"&gt;="&amp;T42)</f>
        <v>0</v>
      </c>
    </row>
    <row r="42" spans="1:21" ht="15">
      <c r="A42" s="35" t="s">
        <v>1266</v>
      </c>
      <c r="B42" s="35"/>
      <c r="D42" s="33">
        <f>D28+($D$50-$D$2)/BinDivisor</f>
        <v>0</v>
      </c>
      <c r="E42" s="3">
        <f>COUNTIF(Vertices[Degree],"&gt;= "&amp;D42)-COUNTIF(Vertices[Degree],"&gt;="&amp;D43)</f>
        <v>0</v>
      </c>
      <c r="F42" s="38">
        <f>F28+($F$50-$F$2)/BinDivisor</f>
        <v>17.25</v>
      </c>
      <c r="G42" s="39">
        <f>COUNTIF(Vertices[In-Degree],"&gt;= "&amp;F42)-COUNTIF(Vertices[In-Degree],"&gt;="&amp;F43)</f>
        <v>0</v>
      </c>
      <c r="H42" s="38">
        <f>H28+($H$50-$H$2)/BinDivisor</f>
        <v>16.25</v>
      </c>
      <c r="I42" s="39">
        <f>COUNTIF(Vertices[Out-Degree],"&gt;= "&amp;H42)-COUNTIF(Vertices[Out-Degree],"&gt;="&amp;H43)</f>
        <v>0</v>
      </c>
      <c r="J42" s="38">
        <f>J28+($J$50-$J$2)/BinDivisor</f>
        <v>20145.380825916658</v>
      </c>
      <c r="K42" s="39">
        <f>COUNTIF(Vertices[Betweenness Centrality],"&gt;= "&amp;J42)-COUNTIF(Vertices[Betweenness Centrality],"&gt;="&amp;J43)</f>
        <v>0</v>
      </c>
      <c r="L42" s="38">
        <f>L28+($L$50-$L$2)/BinDivisor</f>
        <v>0.0011977083333333327</v>
      </c>
      <c r="M42" s="39">
        <f>COUNTIF(Vertices[Closeness Centrality],"&gt;= "&amp;L42)-COUNTIF(Vertices[Closeness Centrality],"&gt;="&amp;L43)</f>
        <v>0</v>
      </c>
      <c r="N42" s="38">
        <f>N28+($N$50-$N$2)/BinDivisor</f>
        <v>0.049442791666666666</v>
      </c>
      <c r="O42" s="39">
        <f>COUNTIF(Vertices[Eigenvector Centrality],"&gt;= "&amp;N42)-COUNTIF(Vertices[Eigenvector Centrality],"&gt;="&amp;N43)</f>
        <v>0</v>
      </c>
      <c r="P42" s="38">
        <f>P28+($P$50-$P$2)/BinDivisor</f>
        <v>8.012953166666668</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17.875</v>
      </c>
      <c r="G43" s="41">
        <f>COUNTIF(Vertices[In-Degree],"&gt;= "&amp;F43)-COUNTIF(Vertices[In-Degree],"&gt;="&amp;F44)</f>
        <v>0</v>
      </c>
      <c r="H43" s="40">
        <f aca="true" t="shared" si="12" ref="H43:H49">H42+($H$50-$H$2)/BinDivisor</f>
        <v>16.875</v>
      </c>
      <c r="I43" s="41">
        <f>COUNTIF(Vertices[Out-Degree],"&gt;= "&amp;H43)-COUNTIF(Vertices[Out-Degree],"&gt;="&amp;H44)</f>
        <v>0</v>
      </c>
      <c r="J43" s="40">
        <f aca="true" t="shared" si="13" ref="J43:J49">J42+($J$50-$J$2)/BinDivisor</f>
        <v>20920.20316537499</v>
      </c>
      <c r="K43" s="41">
        <f>COUNTIF(Vertices[Betweenness Centrality],"&gt;= "&amp;J43)-COUNTIF(Vertices[Betweenness Centrality],"&gt;="&amp;J44)</f>
        <v>0</v>
      </c>
      <c r="L43" s="40">
        <f aca="true" t="shared" si="14" ref="L43:L49">L42+($L$50-$L$2)/BinDivisor</f>
        <v>0.0012268124999999994</v>
      </c>
      <c r="M43" s="41">
        <f>COUNTIF(Vertices[Closeness Centrality],"&gt;= "&amp;L43)-COUNTIF(Vertices[Closeness Centrality],"&gt;="&amp;L44)</f>
        <v>0</v>
      </c>
      <c r="N43" s="40">
        <f aca="true" t="shared" si="15" ref="N43:N49">N42+($N$50-$N$2)/BinDivisor</f>
        <v>0.0513444375</v>
      </c>
      <c r="O43" s="41">
        <f>COUNTIF(Vertices[Eigenvector Centrality],"&gt;= "&amp;N43)-COUNTIF(Vertices[Eigenvector Centrality],"&gt;="&amp;N44)</f>
        <v>0</v>
      </c>
      <c r="P43" s="40">
        <f aca="true" t="shared" si="16" ref="P43:P49">P42+($P$50-$P$2)/BinDivisor</f>
        <v>8.30610375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18.5</v>
      </c>
      <c r="G44" s="39">
        <f>COUNTIF(Vertices[In-Degree],"&gt;= "&amp;F44)-COUNTIF(Vertices[In-Degree],"&gt;="&amp;F45)</f>
        <v>0</v>
      </c>
      <c r="H44" s="38">
        <f t="shared" si="12"/>
        <v>17.5</v>
      </c>
      <c r="I44" s="39">
        <f>COUNTIF(Vertices[Out-Degree],"&gt;= "&amp;H44)-COUNTIF(Vertices[Out-Degree],"&gt;="&amp;H45)</f>
        <v>0</v>
      </c>
      <c r="J44" s="38">
        <f t="shared" si="13"/>
        <v>21695.025504833324</v>
      </c>
      <c r="K44" s="39">
        <f>COUNTIF(Vertices[Betweenness Centrality],"&gt;= "&amp;J44)-COUNTIF(Vertices[Betweenness Centrality],"&gt;="&amp;J45)</f>
        <v>0</v>
      </c>
      <c r="L44" s="38">
        <f t="shared" si="14"/>
        <v>0.001255916666666666</v>
      </c>
      <c r="M44" s="39">
        <f>COUNTIF(Vertices[Closeness Centrality],"&gt;= "&amp;L44)-COUNTIF(Vertices[Closeness Centrality],"&gt;="&amp;L45)</f>
        <v>0</v>
      </c>
      <c r="N44" s="38">
        <f t="shared" si="15"/>
        <v>0.05324608333333333</v>
      </c>
      <c r="O44" s="39">
        <f>COUNTIF(Vertices[Eigenvector Centrality],"&gt;= "&amp;N44)-COUNTIF(Vertices[Eigenvector Centrality],"&gt;="&amp;N45)</f>
        <v>0</v>
      </c>
      <c r="P44" s="38">
        <f t="shared" si="16"/>
        <v>8.599254333333333</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19.125</v>
      </c>
      <c r="G45" s="41">
        <f>COUNTIF(Vertices[In-Degree],"&gt;= "&amp;F45)-COUNTIF(Vertices[In-Degree],"&gt;="&amp;F46)</f>
        <v>0</v>
      </c>
      <c r="H45" s="40">
        <f t="shared" si="12"/>
        <v>18.125</v>
      </c>
      <c r="I45" s="41">
        <f>COUNTIF(Vertices[Out-Degree],"&gt;= "&amp;H45)-COUNTIF(Vertices[Out-Degree],"&gt;="&amp;H46)</f>
        <v>0</v>
      </c>
      <c r="J45" s="40">
        <f t="shared" si="13"/>
        <v>22469.847844291657</v>
      </c>
      <c r="K45" s="41">
        <f>COUNTIF(Vertices[Betweenness Centrality],"&gt;= "&amp;J45)-COUNTIF(Vertices[Betweenness Centrality],"&gt;="&amp;J46)</f>
        <v>0</v>
      </c>
      <c r="L45" s="40">
        <f t="shared" si="14"/>
        <v>0.0012850208333333327</v>
      </c>
      <c r="M45" s="41">
        <f>COUNTIF(Vertices[Closeness Centrality],"&gt;= "&amp;L45)-COUNTIF(Vertices[Closeness Centrality],"&gt;="&amp;L46)</f>
        <v>0</v>
      </c>
      <c r="N45" s="40">
        <f t="shared" si="15"/>
        <v>0.055147729166666666</v>
      </c>
      <c r="O45" s="41">
        <f>COUNTIF(Vertices[Eigenvector Centrality],"&gt;= "&amp;N45)-COUNTIF(Vertices[Eigenvector Centrality],"&gt;="&amp;N46)</f>
        <v>0</v>
      </c>
      <c r="P45" s="40">
        <f t="shared" si="16"/>
        <v>8.892404916666665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19.75</v>
      </c>
      <c r="G46" s="39">
        <f>COUNTIF(Vertices[In-Degree],"&gt;= "&amp;F46)-COUNTIF(Vertices[In-Degree],"&gt;="&amp;F47)</f>
        <v>0</v>
      </c>
      <c r="H46" s="38">
        <f t="shared" si="12"/>
        <v>18.75</v>
      </c>
      <c r="I46" s="39">
        <f>COUNTIF(Vertices[Out-Degree],"&gt;= "&amp;H46)-COUNTIF(Vertices[Out-Degree],"&gt;="&amp;H47)</f>
        <v>0</v>
      </c>
      <c r="J46" s="38">
        <f t="shared" si="13"/>
        <v>23244.67018374999</v>
      </c>
      <c r="K46" s="39">
        <f>COUNTIF(Vertices[Betweenness Centrality],"&gt;= "&amp;J46)-COUNTIF(Vertices[Betweenness Centrality],"&gt;="&amp;J47)</f>
        <v>0</v>
      </c>
      <c r="L46" s="38">
        <f t="shared" si="14"/>
        <v>0.0013141249999999993</v>
      </c>
      <c r="M46" s="39">
        <f>COUNTIF(Vertices[Closeness Centrality],"&gt;= "&amp;L46)-COUNTIF(Vertices[Closeness Centrality],"&gt;="&amp;L47)</f>
        <v>6</v>
      </c>
      <c r="N46" s="38">
        <f t="shared" si="15"/>
        <v>0.057049375</v>
      </c>
      <c r="O46" s="39">
        <f>COUNTIF(Vertices[Eigenvector Centrality],"&gt;= "&amp;N46)-COUNTIF(Vertices[Eigenvector Centrality],"&gt;="&amp;N47)</f>
        <v>0</v>
      </c>
      <c r="P46" s="38">
        <f t="shared" si="16"/>
        <v>9.185555499999998</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20.375</v>
      </c>
      <c r="G47" s="41">
        <f>COUNTIF(Vertices[In-Degree],"&gt;= "&amp;F47)-COUNTIF(Vertices[In-Degree],"&gt;="&amp;F48)</f>
        <v>0</v>
      </c>
      <c r="H47" s="40">
        <f t="shared" si="12"/>
        <v>19.375</v>
      </c>
      <c r="I47" s="41">
        <f>COUNTIF(Vertices[Out-Degree],"&gt;= "&amp;H47)-COUNTIF(Vertices[Out-Degree],"&gt;="&amp;H48)</f>
        <v>0</v>
      </c>
      <c r="J47" s="40">
        <f t="shared" si="13"/>
        <v>24019.492523208322</v>
      </c>
      <c r="K47" s="41">
        <f>COUNTIF(Vertices[Betweenness Centrality],"&gt;= "&amp;J47)-COUNTIF(Vertices[Betweenness Centrality],"&gt;="&amp;J48)</f>
        <v>0</v>
      </c>
      <c r="L47" s="40">
        <f t="shared" si="14"/>
        <v>0.001343229166666666</v>
      </c>
      <c r="M47" s="41">
        <f>COUNTIF(Vertices[Closeness Centrality],"&gt;= "&amp;L47)-COUNTIF(Vertices[Closeness Centrality],"&gt;="&amp;L48)</f>
        <v>35</v>
      </c>
      <c r="N47" s="40">
        <f t="shared" si="15"/>
        <v>0.05895102083333333</v>
      </c>
      <c r="O47" s="41">
        <f>COUNTIF(Vertices[Eigenvector Centrality],"&gt;= "&amp;N47)-COUNTIF(Vertices[Eigenvector Centrality],"&gt;="&amp;N48)</f>
        <v>0</v>
      </c>
      <c r="P47" s="40">
        <f t="shared" si="16"/>
        <v>9.47870608333333</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21</v>
      </c>
      <c r="G48" s="39">
        <f>COUNTIF(Vertices[In-Degree],"&gt;= "&amp;F48)-COUNTIF(Vertices[In-Degree],"&gt;="&amp;F49)</f>
        <v>0</v>
      </c>
      <c r="H48" s="38">
        <f t="shared" si="12"/>
        <v>20</v>
      </c>
      <c r="I48" s="39">
        <f>COUNTIF(Vertices[Out-Degree],"&gt;= "&amp;H48)-COUNTIF(Vertices[Out-Degree],"&gt;="&amp;H49)</f>
        <v>0</v>
      </c>
      <c r="J48" s="38">
        <f t="shared" si="13"/>
        <v>24794.314862666655</v>
      </c>
      <c r="K48" s="39">
        <f>COUNTIF(Vertices[Betweenness Centrality],"&gt;= "&amp;J48)-COUNTIF(Vertices[Betweenness Centrality],"&gt;="&amp;J49)</f>
        <v>0</v>
      </c>
      <c r="L48" s="38">
        <f t="shared" si="14"/>
        <v>0.0013723333333333326</v>
      </c>
      <c r="M48" s="39">
        <f>COUNTIF(Vertices[Closeness Centrality],"&gt;= "&amp;L48)-COUNTIF(Vertices[Closeness Centrality],"&gt;="&amp;L49)</f>
        <v>5</v>
      </c>
      <c r="N48" s="38">
        <f t="shared" si="15"/>
        <v>0.060852666666666666</v>
      </c>
      <c r="O48" s="39">
        <f>COUNTIF(Vertices[Eigenvector Centrality],"&gt;= "&amp;N48)-COUNTIF(Vertices[Eigenvector Centrality],"&gt;="&amp;N49)</f>
        <v>0</v>
      </c>
      <c r="P48" s="38">
        <f t="shared" si="16"/>
        <v>9.771856666666663</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21.625</v>
      </c>
      <c r="G49" s="41">
        <f>COUNTIF(Vertices[In-Degree],"&gt;= "&amp;F49)-COUNTIF(Vertices[In-Degree],"&gt;="&amp;#REF!)</f>
        <v>1</v>
      </c>
      <c r="H49" s="40">
        <f t="shared" si="12"/>
        <v>20.625</v>
      </c>
      <c r="I49" s="41">
        <f>COUNTIF(Vertices[Out-Degree],"&gt;= "&amp;H49)-COUNTIF(Vertices[Out-Degree],"&gt;="&amp;#REF!)</f>
        <v>1</v>
      </c>
      <c r="J49" s="40">
        <f t="shared" si="13"/>
        <v>25569.137202124988</v>
      </c>
      <c r="K49" s="41">
        <f>COUNTIF(Vertices[Betweenness Centrality],"&gt;= "&amp;J49)-COUNTIF(Vertices[Betweenness Centrality],"&gt;="&amp;#REF!)</f>
        <v>1</v>
      </c>
      <c r="L49" s="40">
        <f t="shared" si="14"/>
        <v>0.0014014374999999993</v>
      </c>
      <c r="M49" s="41">
        <f>COUNTIF(Vertices[Closeness Centrality],"&gt;= "&amp;L49)-COUNTIF(Vertices[Closeness Centrality],"&gt;="&amp;#REF!)</f>
        <v>6</v>
      </c>
      <c r="N49" s="40">
        <f t="shared" si="15"/>
        <v>0.06275431249999999</v>
      </c>
      <c r="O49" s="41">
        <f>COUNTIF(Vertices[Eigenvector Centrality],"&gt;= "&amp;N49)-COUNTIF(Vertices[Eigenvector Centrality],"&gt;="&amp;#REF!)</f>
        <v>1</v>
      </c>
      <c r="P49" s="40">
        <f t="shared" si="16"/>
        <v>10.065007249999995</v>
      </c>
      <c r="Q49" s="41">
        <f>COUNTIF(Vertices[PageRank],"&gt;= "&amp;P49)-COUNTIF(Vertices[PageRank],"&gt;="&amp;#REF!)</f>
        <v>1</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31</v>
      </c>
      <c r="G50" s="43">
        <f>COUNTIF(Vertices[In-Degree],"&gt;= "&amp;F50)-COUNTIF(Vertices[In-Degree],"&gt;="&amp;#REF!)</f>
        <v>1</v>
      </c>
      <c r="H50" s="42">
        <f>MAX(Vertices[Out-Degree])</f>
        <v>30</v>
      </c>
      <c r="I50" s="43">
        <f>COUNTIF(Vertices[Out-Degree],"&gt;= "&amp;H50)-COUNTIF(Vertices[Out-Degree],"&gt;="&amp;#REF!)</f>
        <v>1</v>
      </c>
      <c r="J50" s="42">
        <f>MAX(Vertices[Betweenness Centrality])</f>
        <v>37191.472294</v>
      </c>
      <c r="K50" s="43">
        <f>COUNTIF(Vertices[Betweenness Centrality],"&gt;= "&amp;J50)-COUNTIF(Vertices[Betweenness Centrality],"&gt;="&amp;#REF!)</f>
        <v>1</v>
      </c>
      <c r="L50" s="42">
        <f>MAX(Vertices[Closeness Centrality])</f>
        <v>0.001838</v>
      </c>
      <c r="M50" s="43">
        <f>COUNTIF(Vertices[Closeness Centrality],"&gt;= "&amp;L50)-COUNTIF(Vertices[Closeness Centrality],"&gt;="&amp;#REF!)</f>
        <v>1</v>
      </c>
      <c r="N50" s="42">
        <f>MAX(Vertices[Eigenvector Centrality])</f>
        <v>0.091279</v>
      </c>
      <c r="O50" s="43">
        <f>COUNTIF(Vertices[Eigenvector Centrality],"&gt;= "&amp;N50)-COUNTIF(Vertices[Eigenvector Centrality],"&gt;="&amp;#REF!)</f>
        <v>1</v>
      </c>
      <c r="P50" s="42">
        <f>MAX(Vertices[PageRank])</f>
        <v>14.462266</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1</v>
      </c>
    </row>
    <row r="81" spans="1:2" ht="15">
      <c r="A81" s="34" t="s">
        <v>89</v>
      </c>
      <c r="B81" s="47">
        <f>IF(COUNT(Vertices[In-Degree])&gt;0,F50,NoMetricMessage)</f>
        <v>31</v>
      </c>
    </row>
    <row r="82" spans="1:2" ht="15">
      <c r="A82" s="34" t="s">
        <v>90</v>
      </c>
      <c r="B82" s="48">
        <f>_xlfn.IFERROR(AVERAGE(Vertices[In-Degree]),NoMetricMessage)</f>
        <v>1.7598039215686274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30</v>
      </c>
    </row>
    <row r="96" spans="1:2" ht="15">
      <c r="A96" s="34" t="s">
        <v>96</v>
      </c>
      <c r="B96" s="48">
        <f>_xlfn.IFERROR(AVERAGE(Vertices[Out-Degree]),NoMetricMessage)</f>
        <v>1.7598039215686274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37191.472294</v>
      </c>
    </row>
    <row r="110" spans="1:2" ht="15">
      <c r="A110" s="34" t="s">
        <v>102</v>
      </c>
      <c r="B110" s="48">
        <f>_xlfn.IFERROR(AVERAGE(Vertices[Betweenness Centrality]),NoMetricMessage)</f>
        <v>829.519607848039</v>
      </c>
    </row>
    <row r="111" spans="1:2" ht="15">
      <c r="A111" s="34" t="s">
        <v>103</v>
      </c>
      <c r="B111" s="48">
        <f>_xlfn.IFERROR(MEDIAN(Vertices[Betweenness Centrality]),NoMetricMessage)</f>
        <v>308.863095</v>
      </c>
    </row>
    <row r="122" spans="1:2" ht="15">
      <c r="A122" s="34" t="s">
        <v>106</v>
      </c>
      <c r="B122" s="48">
        <f>IF(COUNT(Vertices[Closeness Centrality])&gt;0,L2,NoMetricMessage)</f>
        <v>0.000441</v>
      </c>
    </row>
    <row r="123" spans="1:2" ht="15">
      <c r="A123" s="34" t="s">
        <v>107</v>
      </c>
      <c r="B123" s="48">
        <f>IF(COUNT(Vertices[Closeness Centrality])&gt;0,L50,NoMetricMessage)</f>
        <v>0.001838</v>
      </c>
    </row>
    <row r="124" spans="1:2" ht="15">
      <c r="A124" s="34" t="s">
        <v>108</v>
      </c>
      <c r="B124" s="48">
        <f>_xlfn.IFERROR(AVERAGE(Vertices[Closeness Centrality]),NoMetricMessage)</f>
        <v>0.001036990196078431</v>
      </c>
    </row>
    <row r="125" spans="1:2" ht="15">
      <c r="A125" s="34" t="s">
        <v>109</v>
      </c>
      <c r="B125" s="48">
        <f>_xlfn.IFERROR(MEDIAN(Vertices[Closeness Centrality]),NoMetricMessage)</f>
        <v>0.0010745</v>
      </c>
    </row>
    <row r="136" spans="1:2" ht="15">
      <c r="A136" s="34" t="s">
        <v>112</v>
      </c>
      <c r="B136" s="48">
        <f>IF(COUNT(Vertices[Eigenvector Centrality])&gt;0,N2,NoMetricMessage)</f>
        <v>0</v>
      </c>
    </row>
    <row r="137" spans="1:2" ht="15">
      <c r="A137" s="34" t="s">
        <v>113</v>
      </c>
      <c r="B137" s="48">
        <f>IF(COUNT(Vertices[Eigenvector Centrality])&gt;0,N50,NoMetricMessage)</f>
        <v>0.091279</v>
      </c>
    </row>
    <row r="138" spans="1:2" ht="15">
      <c r="A138" s="34" t="s">
        <v>114</v>
      </c>
      <c r="B138" s="48">
        <f>_xlfn.IFERROR(AVERAGE(Vertices[Eigenvector Centrality]),NoMetricMessage)</f>
        <v>0.004901965686274514</v>
      </c>
    </row>
    <row r="139" spans="1:2" ht="15">
      <c r="A139" s="34" t="s">
        <v>115</v>
      </c>
      <c r="B139" s="48">
        <f>_xlfn.IFERROR(MEDIAN(Vertices[Eigenvector Centrality]),NoMetricMessage)</f>
        <v>0.001888</v>
      </c>
    </row>
    <row r="150" spans="1:2" ht="15">
      <c r="A150" s="34" t="s">
        <v>140</v>
      </c>
      <c r="B150" s="48">
        <f>IF(COUNT(Vertices[PageRank])&gt;0,P2,NoMetricMessage)</f>
        <v>0.391038</v>
      </c>
    </row>
    <row r="151" spans="1:2" ht="15">
      <c r="A151" s="34" t="s">
        <v>141</v>
      </c>
      <c r="B151" s="48">
        <f>IF(COUNT(Vertices[PageRank])&gt;0,P50,NoMetricMessage)</f>
        <v>14.462266</v>
      </c>
    </row>
    <row r="152" spans="1:2" ht="15">
      <c r="A152" s="34" t="s">
        <v>142</v>
      </c>
      <c r="B152" s="48">
        <f>_xlfn.IFERROR(AVERAGE(Vertices[PageRank]),NoMetricMessage)</f>
        <v>0.999997333333333</v>
      </c>
    </row>
    <row r="153" spans="1:2" ht="15">
      <c r="A153" s="34" t="s">
        <v>143</v>
      </c>
      <c r="B153" s="48">
        <f>_xlfn.IFERROR(MEDIAN(Vertices[PageRank]),NoMetricMessage)</f>
        <v>0.8209195</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0.06395926305528382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1"/>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307</v>
      </c>
    </row>
    <row r="6" spans="1:18" ht="409.5">
      <c r="A6">
        <v>0</v>
      </c>
      <c r="B6" s="1" t="s">
        <v>136</v>
      </c>
      <c r="C6">
        <v>1</v>
      </c>
      <c r="D6" t="s">
        <v>59</v>
      </c>
      <c r="E6" t="s">
        <v>59</v>
      </c>
      <c r="F6">
        <v>0</v>
      </c>
      <c r="H6" t="s">
        <v>71</v>
      </c>
      <c r="J6" t="s">
        <v>173</v>
      </c>
      <c r="K6" s="13" t="s">
        <v>308</v>
      </c>
      <c r="R6" t="s">
        <v>129</v>
      </c>
    </row>
    <row r="7" spans="1:11" ht="409.5">
      <c r="A7">
        <v>2</v>
      </c>
      <c r="B7">
        <v>1</v>
      </c>
      <c r="C7">
        <v>0</v>
      </c>
      <c r="D7" t="s">
        <v>60</v>
      </c>
      <c r="E7" t="s">
        <v>60</v>
      </c>
      <c r="F7">
        <v>2</v>
      </c>
      <c r="H7" t="s">
        <v>72</v>
      </c>
      <c r="J7" t="s">
        <v>174</v>
      </c>
      <c r="K7" s="113" t="s">
        <v>1709</v>
      </c>
    </row>
    <row r="8" spans="1:11" ht="409.5">
      <c r="A8"/>
      <c r="B8">
        <v>2</v>
      </c>
      <c r="C8">
        <v>2</v>
      </c>
      <c r="D8" t="s">
        <v>61</v>
      </c>
      <c r="E8" t="s">
        <v>61</v>
      </c>
      <c r="H8" t="s">
        <v>73</v>
      </c>
      <c r="J8" t="s">
        <v>175</v>
      </c>
      <c r="K8" s="13" t="s">
        <v>1710</v>
      </c>
    </row>
    <row r="9" spans="1:11" ht="409.5">
      <c r="A9"/>
      <c r="B9">
        <v>3</v>
      </c>
      <c r="C9">
        <v>4</v>
      </c>
      <c r="D9" t="s">
        <v>62</v>
      </c>
      <c r="E9" t="s">
        <v>62</v>
      </c>
      <c r="H9" t="s">
        <v>74</v>
      </c>
      <c r="J9" t="s">
        <v>176</v>
      </c>
      <c r="K9" s="13" t="s">
        <v>1711</v>
      </c>
    </row>
    <row r="10" spans="1:11" ht="15">
      <c r="A10"/>
      <c r="B10">
        <v>4</v>
      </c>
      <c r="D10" t="s">
        <v>63</v>
      </c>
      <c r="E10" t="s">
        <v>63</v>
      </c>
      <c r="H10" t="s">
        <v>75</v>
      </c>
      <c r="J10" t="s">
        <v>177</v>
      </c>
      <c r="K10" t="s">
        <v>1712</v>
      </c>
    </row>
    <row r="11" spans="1:11" ht="15">
      <c r="A11"/>
      <c r="B11">
        <v>5</v>
      </c>
      <c r="D11" t="s">
        <v>46</v>
      </c>
      <c r="E11">
        <v>1</v>
      </c>
      <c r="H11" t="s">
        <v>76</v>
      </c>
      <c r="J11" t="s">
        <v>178</v>
      </c>
      <c r="K11" t="s">
        <v>1713</v>
      </c>
    </row>
    <row r="12" spans="1:11" ht="15">
      <c r="A12"/>
      <c r="B12"/>
      <c r="D12" t="s">
        <v>64</v>
      </c>
      <c r="E12">
        <v>2</v>
      </c>
      <c r="H12">
        <v>0</v>
      </c>
      <c r="J12" t="s">
        <v>179</v>
      </c>
      <c r="K12" t="s">
        <v>1714</v>
      </c>
    </row>
    <row r="13" spans="1:11" ht="15">
      <c r="A13"/>
      <c r="B13"/>
      <c r="D13">
        <v>1</v>
      </c>
      <c r="E13">
        <v>3</v>
      </c>
      <c r="H13">
        <v>1</v>
      </c>
      <c r="J13" t="s">
        <v>180</v>
      </c>
      <c r="K13" t="s">
        <v>1715</v>
      </c>
    </row>
    <row r="14" spans="4:11" ht="15">
      <c r="D14">
        <v>2</v>
      </c>
      <c r="E14">
        <v>4</v>
      </c>
      <c r="H14">
        <v>2</v>
      </c>
      <c r="J14" t="s">
        <v>181</v>
      </c>
      <c r="K14" t="s">
        <v>1716</v>
      </c>
    </row>
    <row r="15" spans="4:11" ht="15">
      <c r="D15">
        <v>3</v>
      </c>
      <c r="E15">
        <v>5</v>
      </c>
      <c r="H15">
        <v>3</v>
      </c>
      <c r="J15" t="s">
        <v>182</v>
      </c>
      <c r="K15" t="s">
        <v>1717</v>
      </c>
    </row>
    <row r="16" spans="4:11" ht="15">
      <c r="D16">
        <v>4</v>
      </c>
      <c r="E16">
        <v>6</v>
      </c>
      <c r="H16">
        <v>4</v>
      </c>
      <c r="J16" t="s">
        <v>183</v>
      </c>
      <c r="K16" t="s">
        <v>1718</v>
      </c>
    </row>
    <row r="17" spans="4:11" ht="409.5">
      <c r="D17">
        <v>5</v>
      </c>
      <c r="E17">
        <v>7</v>
      </c>
      <c r="H17">
        <v>5</v>
      </c>
      <c r="J17" t="s">
        <v>184</v>
      </c>
      <c r="K17" s="13" t="s">
        <v>1719</v>
      </c>
    </row>
    <row r="18" spans="4:11" ht="409.5">
      <c r="D18">
        <v>6</v>
      </c>
      <c r="E18">
        <v>8</v>
      </c>
      <c r="H18">
        <v>6</v>
      </c>
      <c r="J18" t="s">
        <v>185</v>
      </c>
      <c r="K18" s="13" t="s">
        <v>1720</v>
      </c>
    </row>
    <row r="19" spans="4:11" ht="409.5">
      <c r="D19">
        <v>7</v>
      </c>
      <c r="E19">
        <v>9</v>
      </c>
      <c r="H19">
        <v>7</v>
      </c>
      <c r="J19" t="s">
        <v>186</v>
      </c>
      <c r="K19" s="13" t="s">
        <v>1754</v>
      </c>
    </row>
    <row r="20" spans="4:11" ht="15">
      <c r="D20">
        <v>8</v>
      </c>
      <c r="H20">
        <v>8</v>
      </c>
      <c r="J20" t="s">
        <v>187</v>
      </c>
      <c r="K20" t="s">
        <v>188</v>
      </c>
    </row>
    <row r="21" spans="4:11" ht="15">
      <c r="D21">
        <v>9</v>
      </c>
      <c r="H21">
        <v>9</v>
      </c>
      <c r="J21" t="s">
        <v>189</v>
      </c>
      <c r="K21" t="s">
        <v>190</v>
      </c>
    </row>
    <row r="22" spans="4:11" ht="15">
      <c r="D22">
        <v>10</v>
      </c>
      <c r="J22" t="s">
        <v>191</v>
      </c>
      <c r="K22" t="s">
        <v>192</v>
      </c>
    </row>
    <row r="23" spans="4:11" ht="15">
      <c r="D23">
        <v>11</v>
      </c>
      <c r="J23" t="s">
        <v>193</v>
      </c>
      <c r="K23" t="s">
        <v>194</v>
      </c>
    </row>
    <row r="24" spans="10:11" ht="15">
      <c r="J24" t="s">
        <v>195</v>
      </c>
      <c r="K24" t="s">
        <v>196</v>
      </c>
    </row>
    <row r="25" spans="10:11" ht="15">
      <c r="J25" t="s">
        <v>197</v>
      </c>
      <c r="K25" t="s">
        <v>198</v>
      </c>
    </row>
    <row r="26" spans="10:11" ht="15">
      <c r="J26" t="s">
        <v>199</v>
      </c>
      <c r="K26" t="s">
        <v>200</v>
      </c>
    </row>
    <row r="27" spans="10:11" ht="15">
      <c r="J27" t="s">
        <v>201</v>
      </c>
      <c r="K27" t="s">
        <v>202</v>
      </c>
    </row>
    <row r="28" spans="10:11" ht="15">
      <c r="J28" t="s">
        <v>203</v>
      </c>
      <c r="K28" t="s">
        <v>204</v>
      </c>
    </row>
    <row r="29" spans="10:11" ht="15">
      <c r="J29" t="s">
        <v>205</v>
      </c>
      <c r="K29" t="s">
        <v>206</v>
      </c>
    </row>
    <row r="30" spans="10:11" ht="15">
      <c r="J30" t="s">
        <v>207</v>
      </c>
      <c r="K30" t="s">
        <v>208</v>
      </c>
    </row>
    <row r="31" spans="10:11" ht="15">
      <c r="J31" t="s">
        <v>209</v>
      </c>
      <c r="K31" t="s">
        <v>210</v>
      </c>
    </row>
    <row r="32" spans="10:11" ht="15">
      <c r="J32" t="s">
        <v>211</v>
      </c>
      <c r="K32" t="s">
        <v>212</v>
      </c>
    </row>
    <row r="33" spans="10:11" ht="15">
      <c r="J33" t="s">
        <v>213</v>
      </c>
      <c r="K33" t="s">
        <v>214</v>
      </c>
    </row>
    <row r="34" spans="10:11" ht="15">
      <c r="J34" t="s">
        <v>215</v>
      </c>
      <c r="K34" t="s">
        <v>216</v>
      </c>
    </row>
    <row r="35" spans="10:11" ht="15">
      <c r="J35" t="s">
        <v>217</v>
      </c>
      <c r="K35" t="s">
        <v>218</v>
      </c>
    </row>
    <row r="36" spans="10:11" ht="15">
      <c r="J36" t="s">
        <v>219</v>
      </c>
      <c r="K36" t="s">
        <v>220</v>
      </c>
    </row>
    <row r="37" spans="10:11" ht="15">
      <c r="J37" t="s">
        <v>221</v>
      </c>
      <c r="K37" t="s">
        <v>222</v>
      </c>
    </row>
    <row r="38" spans="10:11" ht="15">
      <c r="J38" t="s">
        <v>223</v>
      </c>
      <c r="K38" t="s">
        <v>224</v>
      </c>
    </row>
    <row r="39" spans="10:11" ht="15">
      <c r="J39" t="s">
        <v>225</v>
      </c>
      <c r="K39" t="s">
        <v>226</v>
      </c>
    </row>
    <row r="40" spans="10:11" ht="15">
      <c r="J40" t="s">
        <v>227</v>
      </c>
      <c r="K40" t="s">
        <v>228</v>
      </c>
    </row>
    <row r="41" spans="10:11" ht="15">
      <c r="J41" t="s">
        <v>229</v>
      </c>
      <c r="K41" t="s">
        <v>230</v>
      </c>
    </row>
    <row r="42" spans="10:11" ht="15">
      <c r="J42" t="s">
        <v>231</v>
      </c>
      <c r="K42" t="s">
        <v>232</v>
      </c>
    </row>
    <row r="43" spans="10:11" ht="15">
      <c r="J43" t="s">
        <v>233</v>
      </c>
      <c r="K43" t="s">
        <v>234</v>
      </c>
    </row>
    <row r="44" spans="10:11" ht="15">
      <c r="J44" t="s">
        <v>235</v>
      </c>
      <c r="K44" t="s">
        <v>236</v>
      </c>
    </row>
    <row r="45" spans="10:11" ht="15">
      <c r="J45" t="s">
        <v>237</v>
      </c>
      <c r="K45" t="s">
        <v>238</v>
      </c>
    </row>
    <row r="46" spans="10:11" ht="15">
      <c r="J46" t="s">
        <v>239</v>
      </c>
      <c r="K46" t="s">
        <v>240</v>
      </c>
    </row>
    <row r="47" spans="10:11" ht="15">
      <c r="J47" t="s">
        <v>241</v>
      </c>
      <c r="K47" t="s">
        <v>242</v>
      </c>
    </row>
    <row r="48" spans="10:11" ht="15">
      <c r="J48" t="s">
        <v>243</v>
      </c>
      <c r="K48" t="s">
        <v>244</v>
      </c>
    </row>
    <row r="49" spans="10:11" ht="15">
      <c r="J49" t="s">
        <v>245</v>
      </c>
      <c r="K49" t="s">
        <v>246</v>
      </c>
    </row>
    <row r="50" spans="10:11" ht="15">
      <c r="J50" t="s">
        <v>247</v>
      </c>
      <c r="K50" t="s">
        <v>248</v>
      </c>
    </row>
    <row r="51" spans="10:11" ht="15">
      <c r="J51" t="s">
        <v>249</v>
      </c>
      <c r="K51" t="s">
        <v>250</v>
      </c>
    </row>
    <row r="52" spans="10:11" ht="15">
      <c r="J52" t="s">
        <v>251</v>
      </c>
      <c r="K52" t="s">
        <v>252</v>
      </c>
    </row>
    <row r="53" spans="10:11" ht="15">
      <c r="J53" t="s">
        <v>253</v>
      </c>
      <c r="K53" t="s">
        <v>254</v>
      </c>
    </row>
    <row r="54" spans="10:11" ht="15">
      <c r="J54" t="s">
        <v>255</v>
      </c>
      <c r="K54" t="s">
        <v>256</v>
      </c>
    </row>
    <row r="55" spans="10:11" ht="15">
      <c r="J55" t="s">
        <v>257</v>
      </c>
      <c r="K55" t="s">
        <v>258</v>
      </c>
    </row>
    <row r="56" spans="10:11" ht="15">
      <c r="J56" t="s">
        <v>259</v>
      </c>
      <c r="K56" t="s">
        <v>260</v>
      </c>
    </row>
    <row r="57" spans="10:11" ht="15">
      <c r="J57" t="s">
        <v>261</v>
      </c>
      <c r="K57" t="s">
        <v>262</v>
      </c>
    </row>
    <row r="58" spans="10:11" ht="15">
      <c r="J58" t="s">
        <v>263</v>
      </c>
      <c r="K58" t="s">
        <v>264</v>
      </c>
    </row>
    <row r="59" spans="10:11" ht="15">
      <c r="J59" t="s">
        <v>265</v>
      </c>
      <c r="K59" t="s">
        <v>266</v>
      </c>
    </row>
    <row r="60" spans="10:11" ht="15">
      <c r="J60" t="s">
        <v>267</v>
      </c>
      <c r="K60" t="s">
        <v>268</v>
      </c>
    </row>
    <row r="61" spans="10:11" ht="15">
      <c r="J61" t="s">
        <v>269</v>
      </c>
      <c r="K61" t="s">
        <v>270</v>
      </c>
    </row>
    <row r="62" spans="10:11" ht="15">
      <c r="J62" t="s">
        <v>271</v>
      </c>
      <c r="K62" t="s">
        <v>272</v>
      </c>
    </row>
    <row r="63" spans="10:11" ht="15">
      <c r="J63" t="s">
        <v>273</v>
      </c>
      <c r="K63" t="s">
        <v>274</v>
      </c>
    </row>
    <row r="64" spans="10:11" ht="15">
      <c r="J64" t="s">
        <v>275</v>
      </c>
      <c r="K64" t="s">
        <v>276</v>
      </c>
    </row>
    <row r="65" spans="10:11" ht="15">
      <c r="J65" t="s">
        <v>277</v>
      </c>
      <c r="K65" t="s">
        <v>278</v>
      </c>
    </row>
    <row r="66" spans="10:11" ht="15">
      <c r="J66" t="s">
        <v>279</v>
      </c>
      <c r="K66" t="s">
        <v>280</v>
      </c>
    </row>
    <row r="67" spans="10:11" ht="15">
      <c r="J67" t="s">
        <v>281</v>
      </c>
      <c r="K67" t="s">
        <v>282</v>
      </c>
    </row>
    <row r="68" spans="10:11" ht="15">
      <c r="J68" t="s">
        <v>283</v>
      </c>
      <c r="K68" t="s">
        <v>284</v>
      </c>
    </row>
    <row r="69" spans="10:11" ht="15">
      <c r="J69" t="s">
        <v>285</v>
      </c>
      <c r="K69" t="s">
        <v>286</v>
      </c>
    </row>
    <row r="70" spans="10:11" ht="15">
      <c r="J70" t="s">
        <v>287</v>
      </c>
      <c r="K70" t="s">
        <v>288</v>
      </c>
    </row>
    <row r="71" spans="10:11" ht="15">
      <c r="J71" t="s">
        <v>289</v>
      </c>
      <c r="K71" t="s">
        <v>290</v>
      </c>
    </row>
    <row r="72" spans="10:11" ht="15">
      <c r="J72" t="s">
        <v>291</v>
      </c>
      <c r="K72" t="s">
        <v>292</v>
      </c>
    </row>
    <row r="73" spans="10:11" ht="15">
      <c r="J73" t="s">
        <v>293</v>
      </c>
      <c r="K73" t="s">
        <v>294</v>
      </c>
    </row>
    <row r="74" spans="10:11" ht="15">
      <c r="J74" t="s">
        <v>295</v>
      </c>
      <c r="K74" t="s">
        <v>296</v>
      </c>
    </row>
    <row r="75" spans="10:11" ht="409.5">
      <c r="J75" t="s">
        <v>297</v>
      </c>
      <c r="K75" s="13" t="s">
        <v>298</v>
      </c>
    </row>
    <row r="76" spans="10:11" ht="409.5">
      <c r="J76" t="s">
        <v>299</v>
      </c>
      <c r="K76" s="13" t="s">
        <v>300</v>
      </c>
    </row>
    <row r="77" spans="10:11" ht="409.5">
      <c r="J77" t="s">
        <v>301</v>
      </c>
      <c r="K77" s="13" t="s">
        <v>302</v>
      </c>
    </row>
    <row r="78" spans="10:11" ht="409.5">
      <c r="J78" t="s">
        <v>303</v>
      </c>
      <c r="K78" s="13" t="s">
        <v>304</v>
      </c>
    </row>
    <row r="79" spans="10:11" ht="15">
      <c r="J79" t="s">
        <v>305</v>
      </c>
      <c r="K79">
        <v>15</v>
      </c>
    </row>
    <row r="80" spans="10:11" ht="15">
      <c r="J80" t="s">
        <v>309</v>
      </c>
      <c r="K80" t="s">
        <v>1702</v>
      </c>
    </row>
    <row r="81" spans="10:11" ht="409.5">
      <c r="J81" t="s">
        <v>310</v>
      </c>
      <c r="K81" s="13" t="s">
        <v>1703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A3A32-1F3C-45C5-AFFA-8537F111EB95}">
  <dimension ref="A1:G7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834</v>
      </c>
      <c r="B1" s="13" t="s">
        <v>1219</v>
      </c>
      <c r="C1" s="13" t="s">
        <v>1223</v>
      </c>
      <c r="D1" s="13" t="s">
        <v>144</v>
      </c>
      <c r="E1" s="13" t="s">
        <v>1225</v>
      </c>
      <c r="F1" s="13" t="s">
        <v>1226</v>
      </c>
      <c r="G1" s="13" t="s">
        <v>1227</v>
      </c>
    </row>
    <row r="2" spans="1:7" ht="15">
      <c r="A2" s="82" t="s">
        <v>835</v>
      </c>
      <c r="B2" s="82" t="s">
        <v>1220</v>
      </c>
      <c r="C2" s="105"/>
      <c r="D2" s="82"/>
      <c r="E2" s="82"/>
      <c r="F2" s="82"/>
      <c r="G2" s="82"/>
    </row>
    <row r="3" spans="1:7" ht="15">
      <c r="A3" s="83" t="s">
        <v>836</v>
      </c>
      <c r="B3" s="82" t="s">
        <v>1221</v>
      </c>
      <c r="C3" s="105"/>
      <c r="D3" s="82"/>
      <c r="E3" s="82"/>
      <c r="F3" s="82"/>
      <c r="G3" s="82"/>
    </row>
    <row r="4" spans="1:7" ht="15">
      <c r="A4" s="83" t="s">
        <v>837</v>
      </c>
      <c r="B4" s="82" t="s">
        <v>1222</v>
      </c>
      <c r="C4" s="105"/>
      <c r="D4" s="82"/>
      <c r="E4" s="82"/>
      <c r="F4" s="82"/>
      <c r="G4" s="82"/>
    </row>
    <row r="5" spans="1:7" ht="15">
      <c r="A5" s="83" t="s">
        <v>838</v>
      </c>
      <c r="B5" s="82">
        <v>36</v>
      </c>
      <c r="C5" s="105">
        <v>0.011799410029498525</v>
      </c>
      <c r="D5" s="82"/>
      <c r="E5" s="82"/>
      <c r="F5" s="82"/>
      <c r="G5" s="82"/>
    </row>
    <row r="6" spans="1:7" ht="15">
      <c r="A6" s="83" t="s">
        <v>839</v>
      </c>
      <c r="B6" s="82">
        <v>51</v>
      </c>
      <c r="C6" s="105">
        <v>0.01671583087512291</v>
      </c>
      <c r="D6" s="82"/>
      <c r="E6" s="82"/>
      <c r="F6" s="82"/>
      <c r="G6" s="82"/>
    </row>
    <row r="7" spans="1:7" ht="15">
      <c r="A7" s="83" t="s">
        <v>840</v>
      </c>
      <c r="B7" s="82">
        <v>0</v>
      </c>
      <c r="C7" s="105">
        <v>0</v>
      </c>
      <c r="D7" s="82"/>
      <c r="E7" s="82"/>
      <c r="F7" s="82"/>
      <c r="G7" s="82"/>
    </row>
    <row r="8" spans="1:7" ht="15">
      <c r="A8" s="83" t="s">
        <v>841</v>
      </c>
      <c r="B8" s="82">
        <v>2964</v>
      </c>
      <c r="C8" s="105">
        <v>0.9714847590953785</v>
      </c>
      <c r="D8" s="82"/>
      <c r="E8" s="82"/>
      <c r="F8" s="82"/>
      <c r="G8" s="82"/>
    </row>
    <row r="9" spans="1:7" ht="15">
      <c r="A9" s="83" t="s">
        <v>842</v>
      </c>
      <c r="B9" s="82">
        <v>3051</v>
      </c>
      <c r="C9" s="105">
        <v>1</v>
      </c>
      <c r="D9" s="82"/>
      <c r="E9" s="82"/>
      <c r="F9" s="82"/>
      <c r="G9" s="82"/>
    </row>
    <row r="10" spans="1:7" ht="15">
      <c r="A10" s="84" t="s">
        <v>843</v>
      </c>
      <c r="B10" s="82">
        <v>73</v>
      </c>
      <c r="C10" s="105">
        <v>0.02961050045062942</v>
      </c>
      <c r="D10" s="82" t="s">
        <v>1224</v>
      </c>
      <c r="E10" s="82" t="b">
        <v>0</v>
      </c>
      <c r="F10" s="82" t="b">
        <v>0</v>
      </c>
      <c r="G10" s="82" t="b">
        <v>0</v>
      </c>
    </row>
    <row r="11" spans="1:7" ht="15">
      <c r="A11" s="84" t="s">
        <v>844</v>
      </c>
      <c r="B11" s="82">
        <v>67</v>
      </c>
      <c r="C11" s="105">
        <v>0.02823246796844174</v>
      </c>
      <c r="D11" s="82" t="s">
        <v>1224</v>
      </c>
      <c r="E11" s="82" t="b">
        <v>0</v>
      </c>
      <c r="F11" s="82" t="b">
        <v>0</v>
      </c>
      <c r="G11" s="82" t="b">
        <v>0</v>
      </c>
    </row>
    <row r="12" spans="1:7" ht="15">
      <c r="A12" s="84" t="s">
        <v>845</v>
      </c>
      <c r="B12" s="82">
        <v>26</v>
      </c>
      <c r="C12" s="105">
        <v>0.01724169124865456</v>
      </c>
      <c r="D12" s="82" t="s">
        <v>1224</v>
      </c>
      <c r="E12" s="82" t="b">
        <v>0</v>
      </c>
      <c r="F12" s="82" t="b">
        <v>0</v>
      </c>
      <c r="G12" s="82" t="b">
        <v>0</v>
      </c>
    </row>
    <row r="13" spans="1:7" ht="15">
      <c r="A13" s="84" t="s">
        <v>846</v>
      </c>
      <c r="B13" s="82">
        <v>24</v>
      </c>
      <c r="C13" s="105">
        <v>0.03654685344940275</v>
      </c>
      <c r="D13" s="82" t="s">
        <v>1224</v>
      </c>
      <c r="E13" s="82" t="b">
        <v>0</v>
      </c>
      <c r="F13" s="82" t="b">
        <v>0</v>
      </c>
      <c r="G13" s="82" t="b">
        <v>0</v>
      </c>
    </row>
    <row r="14" spans="1:7" ht="15">
      <c r="A14" s="84" t="s">
        <v>847</v>
      </c>
      <c r="B14" s="82">
        <v>24</v>
      </c>
      <c r="C14" s="105">
        <v>0.017267835786210734</v>
      </c>
      <c r="D14" s="82" t="s">
        <v>1224</v>
      </c>
      <c r="E14" s="82" t="b">
        <v>0</v>
      </c>
      <c r="F14" s="82" t="b">
        <v>0</v>
      </c>
      <c r="G14" s="82" t="b">
        <v>0</v>
      </c>
    </row>
    <row r="15" spans="1:7" ht="15">
      <c r="A15" s="84" t="s">
        <v>848</v>
      </c>
      <c r="B15" s="82">
        <v>13</v>
      </c>
      <c r="C15" s="105">
        <v>0.010998360778417047</v>
      </c>
      <c r="D15" s="82" t="s">
        <v>1224</v>
      </c>
      <c r="E15" s="82" t="b">
        <v>0</v>
      </c>
      <c r="F15" s="82" t="b">
        <v>0</v>
      </c>
      <c r="G15" s="82" t="b">
        <v>0</v>
      </c>
    </row>
    <row r="16" spans="1:7" ht="15">
      <c r="A16" s="84" t="s">
        <v>849</v>
      </c>
      <c r="B16" s="82">
        <v>11</v>
      </c>
      <c r="C16" s="105">
        <v>0.009791151773823278</v>
      </c>
      <c r="D16" s="82" t="s">
        <v>1224</v>
      </c>
      <c r="E16" s="82" t="b">
        <v>0</v>
      </c>
      <c r="F16" s="82" t="b">
        <v>0</v>
      </c>
      <c r="G16" s="82" t="b">
        <v>0</v>
      </c>
    </row>
    <row r="17" spans="1:7" ht="15">
      <c r="A17" s="84" t="s">
        <v>850</v>
      </c>
      <c r="B17" s="82">
        <v>10</v>
      </c>
      <c r="C17" s="105">
        <v>0.009152521460539928</v>
      </c>
      <c r="D17" s="82" t="s">
        <v>1224</v>
      </c>
      <c r="E17" s="82" t="b">
        <v>0</v>
      </c>
      <c r="F17" s="82" t="b">
        <v>0</v>
      </c>
      <c r="G17" s="82" t="b">
        <v>0</v>
      </c>
    </row>
    <row r="18" spans="1:7" ht="15">
      <c r="A18" s="84" t="s">
        <v>851</v>
      </c>
      <c r="B18" s="82">
        <v>10</v>
      </c>
      <c r="C18" s="105">
        <v>0.009152521460539928</v>
      </c>
      <c r="D18" s="82" t="s">
        <v>1224</v>
      </c>
      <c r="E18" s="82" t="b">
        <v>0</v>
      </c>
      <c r="F18" s="82" t="b">
        <v>0</v>
      </c>
      <c r="G18" s="82" t="b">
        <v>0</v>
      </c>
    </row>
    <row r="19" spans="1:7" ht="15">
      <c r="A19" s="84" t="s">
        <v>852</v>
      </c>
      <c r="B19" s="82">
        <v>10</v>
      </c>
      <c r="C19" s="105">
        <v>0.01050032674374987</v>
      </c>
      <c r="D19" s="82" t="s">
        <v>1224</v>
      </c>
      <c r="E19" s="82" t="b">
        <v>0</v>
      </c>
      <c r="F19" s="82" t="b">
        <v>0</v>
      </c>
      <c r="G19" s="82" t="b">
        <v>0</v>
      </c>
    </row>
    <row r="20" spans="1:7" ht="15">
      <c r="A20" s="84" t="s">
        <v>853</v>
      </c>
      <c r="B20" s="82">
        <v>9</v>
      </c>
      <c r="C20" s="105">
        <v>0.00848746215473264</v>
      </c>
      <c r="D20" s="82" t="s">
        <v>1224</v>
      </c>
      <c r="E20" s="82" t="b">
        <v>0</v>
      </c>
      <c r="F20" s="82" t="b">
        <v>0</v>
      </c>
      <c r="G20" s="82" t="b">
        <v>0</v>
      </c>
    </row>
    <row r="21" spans="1:7" ht="15">
      <c r="A21" s="84" t="s">
        <v>854</v>
      </c>
      <c r="B21" s="82">
        <v>9</v>
      </c>
      <c r="C21" s="105">
        <v>0.00848746215473264</v>
      </c>
      <c r="D21" s="82" t="s">
        <v>1224</v>
      </c>
      <c r="E21" s="82" t="b">
        <v>0</v>
      </c>
      <c r="F21" s="82" t="b">
        <v>0</v>
      </c>
      <c r="G21" s="82" t="b">
        <v>0</v>
      </c>
    </row>
    <row r="22" spans="1:7" ht="15">
      <c r="A22" s="84" t="s">
        <v>855</v>
      </c>
      <c r="B22" s="82">
        <v>9</v>
      </c>
      <c r="C22" s="105">
        <v>0.00848746215473264</v>
      </c>
      <c r="D22" s="82" t="s">
        <v>1224</v>
      </c>
      <c r="E22" s="82" t="b">
        <v>0</v>
      </c>
      <c r="F22" s="82" t="b">
        <v>0</v>
      </c>
      <c r="G22" s="82" t="b">
        <v>0</v>
      </c>
    </row>
    <row r="23" spans="1:7" ht="15">
      <c r="A23" s="84" t="s">
        <v>856</v>
      </c>
      <c r="B23" s="82">
        <v>9</v>
      </c>
      <c r="C23" s="105">
        <v>0.00848746215473264</v>
      </c>
      <c r="D23" s="82" t="s">
        <v>1224</v>
      </c>
      <c r="E23" s="82" t="b">
        <v>0</v>
      </c>
      <c r="F23" s="82" t="b">
        <v>0</v>
      </c>
      <c r="G23" s="82" t="b">
        <v>0</v>
      </c>
    </row>
    <row r="24" spans="1:7" ht="15">
      <c r="A24" s="84" t="s">
        <v>857</v>
      </c>
      <c r="B24" s="82">
        <v>8</v>
      </c>
      <c r="C24" s="105">
        <v>0.007793025737122374</v>
      </c>
      <c r="D24" s="82" t="s">
        <v>1224</v>
      </c>
      <c r="E24" s="82" t="b">
        <v>0</v>
      </c>
      <c r="F24" s="82" t="b">
        <v>0</v>
      </c>
      <c r="G24" s="82" t="b">
        <v>0</v>
      </c>
    </row>
    <row r="25" spans="1:7" ht="15">
      <c r="A25" s="84" t="s">
        <v>858</v>
      </c>
      <c r="B25" s="82">
        <v>8</v>
      </c>
      <c r="C25" s="105">
        <v>0.008074882101533974</v>
      </c>
      <c r="D25" s="82" t="s">
        <v>1224</v>
      </c>
      <c r="E25" s="82" t="b">
        <v>0</v>
      </c>
      <c r="F25" s="82" t="b">
        <v>0</v>
      </c>
      <c r="G25" s="82" t="b">
        <v>0</v>
      </c>
    </row>
    <row r="26" spans="1:7" ht="15">
      <c r="A26" s="84" t="s">
        <v>859</v>
      </c>
      <c r="B26" s="82">
        <v>8</v>
      </c>
      <c r="C26" s="105">
        <v>0.007793025737122374</v>
      </c>
      <c r="D26" s="82" t="s">
        <v>1224</v>
      </c>
      <c r="E26" s="82" t="b">
        <v>0</v>
      </c>
      <c r="F26" s="82" t="b">
        <v>0</v>
      </c>
      <c r="G26" s="82" t="b">
        <v>0</v>
      </c>
    </row>
    <row r="27" spans="1:7" ht="15">
      <c r="A27" s="84" t="s">
        <v>860</v>
      </c>
      <c r="B27" s="82">
        <v>8</v>
      </c>
      <c r="C27" s="105">
        <v>0.007793025737122374</v>
      </c>
      <c r="D27" s="82" t="s">
        <v>1224</v>
      </c>
      <c r="E27" s="82" t="b">
        <v>0</v>
      </c>
      <c r="F27" s="82" t="b">
        <v>0</v>
      </c>
      <c r="G27" s="82" t="b">
        <v>0</v>
      </c>
    </row>
    <row r="28" spans="1:7" ht="15">
      <c r="A28" s="84" t="s">
        <v>861</v>
      </c>
      <c r="B28" s="82">
        <v>8</v>
      </c>
      <c r="C28" s="105">
        <v>0.008400261394999895</v>
      </c>
      <c r="D28" s="82" t="s">
        <v>1224</v>
      </c>
      <c r="E28" s="82" t="b">
        <v>0</v>
      </c>
      <c r="F28" s="82" t="b">
        <v>0</v>
      </c>
      <c r="G28" s="82" t="b">
        <v>0</v>
      </c>
    </row>
    <row r="29" spans="1:7" ht="15">
      <c r="A29" s="84" t="s">
        <v>862</v>
      </c>
      <c r="B29" s="82">
        <v>8</v>
      </c>
      <c r="C29" s="105">
        <v>0.007793025737122374</v>
      </c>
      <c r="D29" s="82" t="s">
        <v>1224</v>
      </c>
      <c r="E29" s="82" t="b">
        <v>0</v>
      </c>
      <c r="F29" s="82" t="b">
        <v>0</v>
      </c>
      <c r="G29" s="82" t="b">
        <v>0</v>
      </c>
    </row>
    <row r="30" spans="1:7" ht="15">
      <c r="A30" s="84" t="s">
        <v>863</v>
      </c>
      <c r="B30" s="82">
        <v>8</v>
      </c>
      <c r="C30" s="105">
        <v>0.007793025737122374</v>
      </c>
      <c r="D30" s="82" t="s">
        <v>1224</v>
      </c>
      <c r="E30" s="82" t="b">
        <v>0</v>
      </c>
      <c r="F30" s="82" t="b">
        <v>0</v>
      </c>
      <c r="G30" s="82" t="b">
        <v>0</v>
      </c>
    </row>
    <row r="31" spans="1:7" ht="15">
      <c r="A31" s="84" t="s">
        <v>864</v>
      </c>
      <c r="B31" s="82">
        <v>7</v>
      </c>
      <c r="C31" s="105">
        <v>0.0070655218388422265</v>
      </c>
      <c r="D31" s="82" t="s">
        <v>1224</v>
      </c>
      <c r="E31" s="82" t="b">
        <v>0</v>
      </c>
      <c r="F31" s="82" t="b">
        <v>0</v>
      </c>
      <c r="G31" s="82" t="b">
        <v>0</v>
      </c>
    </row>
    <row r="32" spans="1:7" ht="15">
      <c r="A32" s="84" t="s">
        <v>865</v>
      </c>
      <c r="B32" s="82">
        <v>7</v>
      </c>
      <c r="C32" s="105">
        <v>0.007350228720624908</v>
      </c>
      <c r="D32" s="82" t="s">
        <v>1224</v>
      </c>
      <c r="E32" s="82" t="b">
        <v>0</v>
      </c>
      <c r="F32" s="82" t="b">
        <v>0</v>
      </c>
      <c r="G32" s="82" t="b">
        <v>0</v>
      </c>
    </row>
    <row r="33" spans="1:7" ht="15">
      <c r="A33" s="84" t="s">
        <v>866</v>
      </c>
      <c r="B33" s="82">
        <v>7</v>
      </c>
      <c r="C33" s="105">
        <v>0.0070655218388422265</v>
      </c>
      <c r="D33" s="82" t="s">
        <v>1224</v>
      </c>
      <c r="E33" s="82" t="b">
        <v>0</v>
      </c>
      <c r="F33" s="82" t="b">
        <v>0</v>
      </c>
      <c r="G33" s="82" t="b">
        <v>0</v>
      </c>
    </row>
    <row r="34" spans="1:7" ht="15">
      <c r="A34" s="84" t="s">
        <v>867</v>
      </c>
      <c r="B34" s="82">
        <v>7</v>
      </c>
      <c r="C34" s="105">
        <v>0.0070655218388422265</v>
      </c>
      <c r="D34" s="82" t="s">
        <v>1224</v>
      </c>
      <c r="E34" s="82" t="b">
        <v>0</v>
      </c>
      <c r="F34" s="82" t="b">
        <v>0</v>
      </c>
      <c r="G34" s="82" t="b">
        <v>0</v>
      </c>
    </row>
    <row r="35" spans="1:7" ht="15">
      <c r="A35" s="84" t="s">
        <v>868</v>
      </c>
      <c r="B35" s="82">
        <v>7</v>
      </c>
      <c r="C35" s="105">
        <v>0.0070655218388422265</v>
      </c>
      <c r="D35" s="82" t="s">
        <v>1224</v>
      </c>
      <c r="E35" s="82" t="b">
        <v>0</v>
      </c>
      <c r="F35" s="82" t="b">
        <v>0</v>
      </c>
      <c r="G35" s="82" t="b">
        <v>0</v>
      </c>
    </row>
    <row r="36" spans="1:7" ht="15">
      <c r="A36" s="84" t="s">
        <v>869</v>
      </c>
      <c r="B36" s="82">
        <v>6</v>
      </c>
      <c r="C36" s="105">
        <v>0.006942083989344749</v>
      </c>
      <c r="D36" s="82" t="s">
        <v>1224</v>
      </c>
      <c r="E36" s="82" t="b">
        <v>0</v>
      </c>
      <c r="F36" s="82" t="b">
        <v>0</v>
      </c>
      <c r="G36" s="82" t="b">
        <v>0</v>
      </c>
    </row>
    <row r="37" spans="1:7" ht="15">
      <c r="A37" s="84" t="s">
        <v>870</v>
      </c>
      <c r="B37" s="82">
        <v>6</v>
      </c>
      <c r="C37" s="105">
        <v>0.0063001960462499215</v>
      </c>
      <c r="D37" s="82" t="s">
        <v>1224</v>
      </c>
      <c r="E37" s="82" t="b">
        <v>0</v>
      </c>
      <c r="F37" s="82" t="b">
        <v>0</v>
      </c>
      <c r="G37" s="82" t="b">
        <v>0</v>
      </c>
    </row>
    <row r="38" spans="1:7" ht="15">
      <c r="A38" s="84" t="s">
        <v>871</v>
      </c>
      <c r="B38" s="82">
        <v>6</v>
      </c>
      <c r="C38" s="105">
        <v>0.0063001960462499215</v>
      </c>
      <c r="D38" s="82" t="s">
        <v>1224</v>
      </c>
      <c r="E38" s="82" t="b">
        <v>0</v>
      </c>
      <c r="F38" s="82" t="b">
        <v>0</v>
      </c>
      <c r="G38" s="82" t="b">
        <v>0</v>
      </c>
    </row>
    <row r="39" spans="1:7" ht="15">
      <c r="A39" s="84" t="s">
        <v>872</v>
      </c>
      <c r="B39" s="82">
        <v>6</v>
      </c>
      <c r="C39" s="105">
        <v>0.0063001960462499215</v>
      </c>
      <c r="D39" s="82" t="s">
        <v>1224</v>
      </c>
      <c r="E39" s="82" t="b">
        <v>0</v>
      </c>
      <c r="F39" s="82" t="b">
        <v>0</v>
      </c>
      <c r="G39" s="82" t="b">
        <v>0</v>
      </c>
    </row>
    <row r="40" spans="1:7" ht="15">
      <c r="A40" s="84" t="s">
        <v>873</v>
      </c>
      <c r="B40" s="82">
        <v>6</v>
      </c>
      <c r="C40" s="105">
        <v>0.0063001960462499215</v>
      </c>
      <c r="D40" s="82" t="s">
        <v>1224</v>
      </c>
      <c r="E40" s="82" t="b">
        <v>0</v>
      </c>
      <c r="F40" s="82" t="b">
        <v>0</v>
      </c>
      <c r="G40" s="82" t="b">
        <v>0</v>
      </c>
    </row>
    <row r="41" spans="1:7" ht="15">
      <c r="A41" s="84" t="s">
        <v>874</v>
      </c>
      <c r="B41" s="82">
        <v>6</v>
      </c>
      <c r="C41" s="105">
        <v>0.0063001960462499215</v>
      </c>
      <c r="D41" s="82" t="s">
        <v>1224</v>
      </c>
      <c r="E41" s="82" t="b">
        <v>0</v>
      </c>
      <c r="F41" s="82" t="b">
        <v>0</v>
      </c>
      <c r="G41" s="82" t="b">
        <v>0</v>
      </c>
    </row>
    <row r="42" spans="1:7" ht="15">
      <c r="A42" s="84" t="s">
        <v>875</v>
      </c>
      <c r="B42" s="82">
        <v>6</v>
      </c>
      <c r="C42" s="105">
        <v>0.0063001960462499215</v>
      </c>
      <c r="D42" s="82" t="s">
        <v>1224</v>
      </c>
      <c r="E42" s="82" t="b">
        <v>1</v>
      </c>
      <c r="F42" s="82" t="b">
        <v>0</v>
      </c>
      <c r="G42" s="82" t="b">
        <v>0</v>
      </c>
    </row>
    <row r="43" spans="1:7" ht="15">
      <c r="A43" s="84" t="s">
        <v>876</v>
      </c>
      <c r="B43" s="82">
        <v>6</v>
      </c>
      <c r="C43" s="105">
        <v>0.007397510732752891</v>
      </c>
      <c r="D43" s="82" t="s">
        <v>1224</v>
      </c>
      <c r="E43" s="82" t="b">
        <v>0</v>
      </c>
      <c r="F43" s="82" t="b">
        <v>0</v>
      </c>
      <c r="G43" s="82" t="b">
        <v>0</v>
      </c>
    </row>
    <row r="44" spans="1:7" ht="15">
      <c r="A44" s="84" t="s">
        <v>877</v>
      </c>
      <c r="B44" s="82">
        <v>6</v>
      </c>
      <c r="C44" s="105">
        <v>0.007397510732752891</v>
      </c>
      <c r="D44" s="82" t="s">
        <v>1224</v>
      </c>
      <c r="E44" s="82" t="b">
        <v>0</v>
      </c>
      <c r="F44" s="82" t="b">
        <v>0</v>
      </c>
      <c r="G44" s="82" t="b">
        <v>0</v>
      </c>
    </row>
    <row r="45" spans="1:7" ht="15">
      <c r="A45" s="84" t="s">
        <v>878</v>
      </c>
      <c r="B45" s="82">
        <v>6</v>
      </c>
      <c r="C45" s="105">
        <v>0.006588827562826926</v>
      </c>
      <c r="D45" s="82" t="s">
        <v>1224</v>
      </c>
      <c r="E45" s="82" t="b">
        <v>0</v>
      </c>
      <c r="F45" s="82" t="b">
        <v>0</v>
      </c>
      <c r="G45" s="82" t="b">
        <v>0</v>
      </c>
    </row>
    <row r="46" spans="1:7" ht="15">
      <c r="A46" s="84" t="s">
        <v>879</v>
      </c>
      <c r="B46" s="82">
        <v>6</v>
      </c>
      <c r="C46" s="105">
        <v>0.0063001960462499215</v>
      </c>
      <c r="D46" s="82" t="s">
        <v>1224</v>
      </c>
      <c r="E46" s="82" t="b">
        <v>0</v>
      </c>
      <c r="F46" s="82" t="b">
        <v>0</v>
      </c>
      <c r="G46" s="82" t="b">
        <v>0</v>
      </c>
    </row>
    <row r="47" spans="1:7" ht="15">
      <c r="A47" s="84" t="s">
        <v>880</v>
      </c>
      <c r="B47" s="82">
        <v>6</v>
      </c>
      <c r="C47" s="105">
        <v>0.0063001960462499215</v>
      </c>
      <c r="D47" s="82" t="s">
        <v>1224</v>
      </c>
      <c r="E47" s="82" t="b">
        <v>0</v>
      </c>
      <c r="F47" s="82" t="b">
        <v>0</v>
      </c>
      <c r="G47" s="82" t="b">
        <v>0</v>
      </c>
    </row>
    <row r="48" spans="1:7" ht="15">
      <c r="A48" s="84" t="s">
        <v>881</v>
      </c>
      <c r="B48" s="82">
        <v>6</v>
      </c>
      <c r="C48" s="105">
        <v>0.0063001960462499215</v>
      </c>
      <c r="D48" s="82" t="s">
        <v>1224</v>
      </c>
      <c r="E48" s="82" t="b">
        <v>0</v>
      </c>
      <c r="F48" s="82" t="b">
        <v>0</v>
      </c>
      <c r="G48" s="82" t="b">
        <v>0</v>
      </c>
    </row>
    <row r="49" spans="1:7" ht="15">
      <c r="A49" s="84" t="s">
        <v>882</v>
      </c>
      <c r="B49" s="82">
        <v>6</v>
      </c>
      <c r="C49" s="105">
        <v>0.0063001960462499215</v>
      </c>
      <c r="D49" s="82" t="s">
        <v>1224</v>
      </c>
      <c r="E49" s="82" t="b">
        <v>0</v>
      </c>
      <c r="F49" s="82" t="b">
        <v>1</v>
      </c>
      <c r="G49" s="82" t="b">
        <v>0</v>
      </c>
    </row>
    <row r="50" spans="1:7" ht="15">
      <c r="A50" s="84" t="s">
        <v>883</v>
      </c>
      <c r="B50" s="82">
        <v>6</v>
      </c>
      <c r="C50" s="105">
        <v>0.00803939867584772</v>
      </c>
      <c r="D50" s="82" t="s">
        <v>1224</v>
      </c>
      <c r="E50" s="82" t="b">
        <v>0</v>
      </c>
      <c r="F50" s="82" t="b">
        <v>0</v>
      </c>
      <c r="G50" s="82" t="b">
        <v>0</v>
      </c>
    </row>
    <row r="51" spans="1:7" ht="15">
      <c r="A51" s="84" t="s">
        <v>884</v>
      </c>
      <c r="B51" s="82">
        <v>6</v>
      </c>
      <c r="C51" s="105">
        <v>0.0063001960462499215</v>
      </c>
      <c r="D51" s="82" t="s">
        <v>1224</v>
      </c>
      <c r="E51" s="82" t="b">
        <v>0</v>
      </c>
      <c r="F51" s="82" t="b">
        <v>1</v>
      </c>
      <c r="G51" s="82" t="b">
        <v>0</v>
      </c>
    </row>
    <row r="52" spans="1:7" ht="15">
      <c r="A52" s="84" t="s">
        <v>885</v>
      </c>
      <c r="B52" s="82">
        <v>5</v>
      </c>
      <c r="C52" s="105">
        <v>0.005490689635689105</v>
      </c>
      <c r="D52" s="82" t="s">
        <v>1224</v>
      </c>
      <c r="E52" s="82" t="b">
        <v>0</v>
      </c>
      <c r="F52" s="82" t="b">
        <v>0</v>
      </c>
      <c r="G52" s="82" t="b">
        <v>0</v>
      </c>
    </row>
    <row r="53" spans="1:7" ht="15">
      <c r="A53" s="84" t="s">
        <v>886</v>
      </c>
      <c r="B53" s="82">
        <v>5</v>
      </c>
      <c r="C53" s="105">
        <v>0.005490689635689105</v>
      </c>
      <c r="D53" s="82" t="s">
        <v>1224</v>
      </c>
      <c r="E53" s="82" t="b">
        <v>0</v>
      </c>
      <c r="F53" s="82" t="b">
        <v>0</v>
      </c>
      <c r="G53" s="82" t="b">
        <v>0</v>
      </c>
    </row>
    <row r="54" spans="1:7" ht="15">
      <c r="A54" s="84" t="s">
        <v>887</v>
      </c>
      <c r="B54" s="82">
        <v>5</v>
      </c>
      <c r="C54" s="105">
        <v>0.005490689635689105</v>
      </c>
      <c r="D54" s="82" t="s">
        <v>1224</v>
      </c>
      <c r="E54" s="82" t="b">
        <v>0</v>
      </c>
      <c r="F54" s="82" t="b">
        <v>0</v>
      </c>
      <c r="G54" s="82" t="b">
        <v>0</v>
      </c>
    </row>
    <row r="55" spans="1:7" ht="15">
      <c r="A55" s="84" t="s">
        <v>888</v>
      </c>
      <c r="B55" s="82">
        <v>5</v>
      </c>
      <c r="C55" s="105">
        <v>0.005490689635689105</v>
      </c>
      <c r="D55" s="82" t="s">
        <v>1224</v>
      </c>
      <c r="E55" s="82" t="b">
        <v>0</v>
      </c>
      <c r="F55" s="82" t="b">
        <v>0</v>
      </c>
      <c r="G55" s="82" t="b">
        <v>0</v>
      </c>
    </row>
    <row r="56" spans="1:7" ht="15">
      <c r="A56" s="84" t="s">
        <v>889</v>
      </c>
      <c r="B56" s="82">
        <v>5</v>
      </c>
      <c r="C56" s="105">
        <v>0.005490689635689105</v>
      </c>
      <c r="D56" s="82" t="s">
        <v>1224</v>
      </c>
      <c r="E56" s="82" t="b">
        <v>0</v>
      </c>
      <c r="F56" s="82" t="b">
        <v>0</v>
      </c>
      <c r="G56" s="82" t="b">
        <v>0</v>
      </c>
    </row>
    <row r="57" spans="1:7" ht="15">
      <c r="A57" s="84" t="s">
        <v>890</v>
      </c>
      <c r="B57" s="82">
        <v>5</v>
      </c>
      <c r="C57" s="105">
        <v>0.005490689635689105</v>
      </c>
      <c r="D57" s="82" t="s">
        <v>1224</v>
      </c>
      <c r="E57" s="82" t="b">
        <v>0</v>
      </c>
      <c r="F57" s="82" t="b">
        <v>0</v>
      </c>
      <c r="G57" s="82" t="b">
        <v>0</v>
      </c>
    </row>
    <row r="58" spans="1:7" ht="15">
      <c r="A58" s="84" t="s">
        <v>891</v>
      </c>
      <c r="B58" s="82">
        <v>5</v>
      </c>
      <c r="C58" s="105">
        <v>0.006699498896539767</v>
      </c>
      <c r="D58" s="82" t="s">
        <v>1224</v>
      </c>
      <c r="E58" s="82" t="b">
        <v>0</v>
      </c>
      <c r="F58" s="82" t="b">
        <v>0</v>
      </c>
      <c r="G58" s="82" t="b">
        <v>0</v>
      </c>
    </row>
    <row r="59" spans="1:7" ht="15">
      <c r="A59" s="84" t="s">
        <v>892</v>
      </c>
      <c r="B59" s="82">
        <v>5</v>
      </c>
      <c r="C59" s="105">
        <v>0.006164592277294076</v>
      </c>
      <c r="D59" s="82" t="s">
        <v>1224</v>
      </c>
      <c r="E59" s="82" t="b">
        <v>0</v>
      </c>
      <c r="F59" s="82" t="b">
        <v>0</v>
      </c>
      <c r="G59" s="82" t="b">
        <v>0</v>
      </c>
    </row>
    <row r="60" spans="1:7" ht="15">
      <c r="A60" s="84" t="s">
        <v>893</v>
      </c>
      <c r="B60" s="82">
        <v>5</v>
      </c>
      <c r="C60" s="105">
        <v>0.005785069991120624</v>
      </c>
      <c r="D60" s="82" t="s">
        <v>1224</v>
      </c>
      <c r="E60" s="82" t="b">
        <v>0</v>
      </c>
      <c r="F60" s="82" t="b">
        <v>0</v>
      </c>
      <c r="G60" s="82" t="b">
        <v>0</v>
      </c>
    </row>
    <row r="61" spans="1:7" ht="15">
      <c r="A61" s="84" t="s">
        <v>894</v>
      </c>
      <c r="B61" s="82">
        <v>5</v>
      </c>
      <c r="C61" s="105">
        <v>0.005785069991120624</v>
      </c>
      <c r="D61" s="82" t="s">
        <v>1224</v>
      </c>
      <c r="E61" s="82" t="b">
        <v>0</v>
      </c>
      <c r="F61" s="82" t="b">
        <v>0</v>
      </c>
      <c r="G61" s="82" t="b">
        <v>0</v>
      </c>
    </row>
    <row r="62" spans="1:7" ht="15">
      <c r="A62" s="84" t="s">
        <v>895</v>
      </c>
      <c r="B62" s="82">
        <v>5</v>
      </c>
      <c r="C62" s="105">
        <v>0.005490689635689105</v>
      </c>
      <c r="D62" s="82" t="s">
        <v>1224</v>
      </c>
      <c r="E62" s="82" t="b">
        <v>0</v>
      </c>
      <c r="F62" s="82" t="b">
        <v>0</v>
      </c>
      <c r="G62" s="82" t="b">
        <v>0</v>
      </c>
    </row>
    <row r="63" spans="1:7" ht="15">
      <c r="A63" s="84" t="s">
        <v>896</v>
      </c>
      <c r="B63" s="82">
        <v>5</v>
      </c>
      <c r="C63" s="105">
        <v>0.005490689635689105</v>
      </c>
      <c r="D63" s="82" t="s">
        <v>1224</v>
      </c>
      <c r="E63" s="82" t="b">
        <v>0</v>
      </c>
      <c r="F63" s="82" t="b">
        <v>0</v>
      </c>
      <c r="G63" s="82" t="b">
        <v>0</v>
      </c>
    </row>
    <row r="64" spans="1:7" ht="15">
      <c r="A64" s="84" t="s">
        <v>897</v>
      </c>
      <c r="B64" s="82">
        <v>5</v>
      </c>
      <c r="C64" s="105">
        <v>0.005490689635689105</v>
      </c>
      <c r="D64" s="82" t="s">
        <v>1224</v>
      </c>
      <c r="E64" s="82" t="b">
        <v>0</v>
      </c>
      <c r="F64" s="82" t="b">
        <v>0</v>
      </c>
      <c r="G64" s="82" t="b">
        <v>0</v>
      </c>
    </row>
    <row r="65" spans="1:7" ht="15">
      <c r="A65" s="84" t="s">
        <v>898</v>
      </c>
      <c r="B65" s="82">
        <v>5</v>
      </c>
      <c r="C65" s="105">
        <v>0.005490689635689105</v>
      </c>
      <c r="D65" s="82" t="s">
        <v>1224</v>
      </c>
      <c r="E65" s="82" t="b">
        <v>0</v>
      </c>
      <c r="F65" s="82" t="b">
        <v>0</v>
      </c>
      <c r="G65" s="82" t="b">
        <v>0</v>
      </c>
    </row>
    <row r="66" spans="1:7" ht="15">
      <c r="A66" s="84" t="s">
        <v>899</v>
      </c>
      <c r="B66" s="82">
        <v>5</v>
      </c>
      <c r="C66" s="105">
        <v>0.006699498896539767</v>
      </c>
      <c r="D66" s="82" t="s">
        <v>1224</v>
      </c>
      <c r="E66" s="82" t="b">
        <v>0</v>
      </c>
      <c r="F66" s="82" t="b">
        <v>0</v>
      </c>
      <c r="G66" s="82" t="b">
        <v>0</v>
      </c>
    </row>
    <row r="67" spans="1:7" ht="15">
      <c r="A67" s="84" t="s">
        <v>900</v>
      </c>
      <c r="B67" s="82">
        <v>5</v>
      </c>
      <c r="C67" s="105">
        <v>0.005490689635689105</v>
      </c>
      <c r="D67" s="82" t="s">
        <v>1224</v>
      </c>
      <c r="E67" s="82" t="b">
        <v>1</v>
      </c>
      <c r="F67" s="82" t="b">
        <v>0</v>
      </c>
      <c r="G67" s="82" t="b">
        <v>0</v>
      </c>
    </row>
    <row r="68" spans="1:7" ht="15">
      <c r="A68" s="84" t="s">
        <v>901</v>
      </c>
      <c r="B68" s="82">
        <v>5</v>
      </c>
      <c r="C68" s="105">
        <v>0.005490689635689105</v>
      </c>
      <c r="D68" s="82" t="s">
        <v>1224</v>
      </c>
      <c r="E68" s="82" t="b">
        <v>0</v>
      </c>
      <c r="F68" s="82" t="b">
        <v>0</v>
      </c>
      <c r="G68" s="82" t="b">
        <v>0</v>
      </c>
    </row>
    <row r="69" spans="1:7" ht="15">
      <c r="A69" s="84" t="s">
        <v>902</v>
      </c>
      <c r="B69" s="82">
        <v>5</v>
      </c>
      <c r="C69" s="105">
        <v>0.005490689635689105</v>
      </c>
      <c r="D69" s="82" t="s">
        <v>1224</v>
      </c>
      <c r="E69" s="82" t="b">
        <v>0</v>
      </c>
      <c r="F69" s="82" t="b">
        <v>0</v>
      </c>
      <c r="G69" s="82" t="b">
        <v>0</v>
      </c>
    </row>
    <row r="70" spans="1:7" ht="15">
      <c r="A70" s="84" t="s">
        <v>903</v>
      </c>
      <c r="B70" s="82">
        <v>5</v>
      </c>
      <c r="C70" s="105">
        <v>0.005490689635689105</v>
      </c>
      <c r="D70" s="82" t="s">
        <v>1224</v>
      </c>
      <c r="E70" s="82" t="b">
        <v>0</v>
      </c>
      <c r="F70" s="82" t="b">
        <v>0</v>
      </c>
      <c r="G70" s="82" t="b">
        <v>0</v>
      </c>
    </row>
    <row r="71" spans="1:7" ht="15">
      <c r="A71" s="84" t="s">
        <v>904</v>
      </c>
      <c r="B71" s="82">
        <v>5</v>
      </c>
      <c r="C71" s="105">
        <v>0.005490689635689105</v>
      </c>
      <c r="D71" s="82" t="s">
        <v>1224</v>
      </c>
      <c r="E71" s="82" t="b">
        <v>0</v>
      </c>
      <c r="F71" s="82" t="b">
        <v>0</v>
      </c>
      <c r="G71" s="82" t="b">
        <v>0</v>
      </c>
    </row>
    <row r="72" spans="1:7" ht="15">
      <c r="A72" s="84" t="s">
        <v>905</v>
      </c>
      <c r="B72" s="82">
        <v>5</v>
      </c>
      <c r="C72" s="105">
        <v>0.005490689635689105</v>
      </c>
      <c r="D72" s="82" t="s">
        <v>1224</v>
      </c>
      <c r="E72" s="82" t="b">
        <v>0</v>
      </c>
      <c r="F72" s="82" t="b">
        <v>0</v>
      </c>
      <c r="G72" s="82" t="b">
        <v>0</v>
      </c>
    </row>
    <row r="73" spans="1:7" ht="15">
      <c r="A73" s="84" t="s">
        <v>906</v>
      </c>
      <c r="B73" s="82">
        <v>4</v>
      </c>
      <c r="C73" s="105">
        <v>0.004628055992896499</v>
      </c>
      <c r="D73" s="82" t="s">
        <v>1224</v>
      </c>
      <c r="E73" s="82" t="b">
        <v>0</v>
      </c>
      <c r="F73" s="82" t="b">
        <v>0</v>
      </c>
      <c r="G73" s="82" t="b">
        <v>0</v>
      </c>
    </row>
    <row r="74" spans="1:7" ht="15">
      <c r="A74" s="84" t="s">
        <v>907</v>
      </c>
      <c r="B74" s="82">
        <v>4</v>
      </c>
      <c r="C74" s="105">
        <v>0.004628055992896499</v>
      </c>
      <c r="D74" s="82" t="s">
        <v>1224</v>
      </c>
      <c r="E74" s="82" t="b">
        <v>0</v>
      </c>
      <c r="F74" s="82" t="b">
        <v>0</v>
      </c>
      <c r="G74" s="82" t="b">
        <v>0</v>
      </c>
    </row>
    <row r="75" spans="1:7" ht="15">
      <c r="A75" s="84" t="s">
        <v>908</v>
      </c>
      <c r="B75" s="82">
        <v>4</v>
      </c>
      <c r="C75" s="105">
        <v>0.005359599117231812</v>
      </c>
      <c r="D75" s="82" t="s">
        <v>1224</v>
      </c>
      <c r="E75" s="82" t="b">
        <v>0</v>
      </c>
      <c r="F75" s="82" t="b">
        <v>0</v>
      </c>
      <c r="G75" s="82" t="b">
        <v>0</v>
      </c>
    </row>
    <row r="76" spans="1:7" ht="15">
      <c r="A76" s="84" t="s">
        <v>909</v>
      </c>
      <c r="B76" s="82">
        <v>4</v>
      </c>
      <c r="C76" s="105">
        <v>0.004628055992896499</v>
      </c>
      <c r="D76" s="82" t="s">
        <v>1224</v>
      </c>
      <c r="E76" s="82" t="b">
        <v>0</v>
      </c>
      <c r="F76" s="82" t="b">
        <v>0</v>
      </c>
      <c r="G76" s="82" t="b">
        <v>0</v>
      </c>
    </row>
    <row r="77" spans="1:7" ht="15">
      <c r="A77" s="84" t="s">
        <v>910</v>
      </c>
      <c r="B77" s="82">
        <v>4</v>
      </c>
      <c r="C77" s="105">
        <v>0.004628055992896499</v>
      </c>
      <c r="D77" s="82" t="s">
        <v>1224</v>
      </c>
      <c r="E77" s="82" t="b">
        <v>0</v>
      </c>
      <c r="F77" s="82" t="b">
        <v>0</v>
      </c>
      <c r="G77" s="82" t="b">
        <v>0</v>
      </c>
    </row>
    <row r="78" spans="1:7" ht="15">
      <c r="A78" s="84" t="s">
        <v>911</v>
      </c>
      <c r="B78" s="82">
        <v>4</v>
      </c>
      <c r="C78" s="105">
        <v>0.004628055992896499</v>
      </c>
      <c r="D78" s="82" t="s">
        <v>1224</v>
      </c>
      <c r="E78" s="82" t="b">
        <v>0</v>
      </c>
      <c r="F78" s="82" t="b">
        <v>0</v>
      </c>
      <c r="G78" s="82" t="b">
        <v>0</v>
      </c>
    </row>
    <row r="79" spans="1:7" ht="15">
      <c r="A79" s="84" t="s">
        <v>912</v>
      </c>
      <c r="B79" s="82">
        <v>4</v>
      </c>
      <c r="C79" s="105">
        <v>0.004628055992896499</v>
      </c>
      <c r="D79" s="82" t="s">
        <v>1224</v>
      </c>
      <c r="E79" s="82" t="b">
        <v>0</v>
      </c>
      <c r="F79" s="82" t="b">
        <v>0</v>
      </c>
      <c r="G79" s="82" t="b">
        <v>0</v>
      </c>
    </row>
    <row r="80" spans="1:7" ht="15">
      <c r="A80" s="84" t="s">
        <v>913</v>
      </c>
      <c r="B80" s="82">
        <v>4</v>
      </c>
      <c r="C80" s="105">
        <v>0.004628055992896499</v>
      </c>
      <c r="D80" s="82" t="s">
        <v>1224</v>
      </c>
      <c r="E80" s="82" t="b">
        <v>0</v>
      </c>
      <c r="F80" s="82" t="b">
        <v>0</v>
      </c>
      <c r="G80" s="82" t="b">
        <v>0</v>
      </c>
    </row>
    <row r="81" spans="1:7" ht="15">
      <c r="A81" s="84" t="s">
        <v>914</v>
      </c>
      <c r="B81" s="82">
        <v>4</v>
      </c>
      <c r="C81" s="105">
        <v>0.004628055992896499</v>
      </c>
      <c r="D81" s="82" t="s">
        <v>1224</v>
      </c>
      <c r="E81" s="82" t="b">
        <v>0</v>
      </c>
      <c r="F81" s="82" t="b">
        <v>0</v>
      </c>
      <c r="G81" s="82" t="b">
        <v>0</v>
      </c>
    </row>
    <row r="82" spans="1:7" ht="15">
      <c r="A82" s="84" t="s">
        <v>915</v>
      </c>
      <c r="B82" s="82">
        <v>4</v>
      </c>
      <c r="C82" s="105">
        <v>0.004628055992896499</v>
      </c>
      <c r="D82" s="82" t="s">
        <v>1224</v>
      </c>
      <c r="E82" s="82" t="b">
        <v>0</v>
      </c>
      <c r="F82" s="82" t="b">
        <v>0</v>
      </c>
      <c r="G82" s="82" t="b">
        <v>0</v>
      </c>
    </row>
    <row r="83" spans="1:7" ht="15">
      <c r="A83" s="84" t="s">
        <v>916</v>
      </c>
      <c r="B83" s="82">
        <v>4</v>
      </c>
      <c r="C83" s="105">
        <v>0.004628055992896499</v>
      </c>
      <c r="D83" s="82" t="s">
        <v>1224</v>
      </c>
      <c r="E83" s="82" t="b">
        <v>0</v>
      </c>
      <c r="F83" s="82" t="b">
        <v>0</v>
      </c>
      <c r="G83" s="82" t="b">
        <v>0</v>
      </c>
    </row>
    <row r="84" spans="1:7" ht="15">
      <c r="A84" s="84" t="s">
        <v>917</v>
      </c>
      <c r="B84" s="82">
        <v>4</v>
      </c>
      <c r="C84" s="105">
        <v>0.004628055992896499</v>
      </c>
      <c r="D84" s="82" t="s">
        <v>1224</v>
      </c>
      <c r="E84" s="82" t="b">
        <v>0</v>
      </c>
      <c r="F84" s="82" t="b">
        <v>0</v>
      </c>
      <c r="G84" s="82" t="b">
        <v>0</v>
      </c>
    </row>
    <row r="85" spans="1:7" ht="15">
      <c r="A85" s="84" t="s">
        <v>918</v>
      </c>
      <c r="B85" s="82">
        <v>4</v>
      </c>
      <c r="C85" s="105">
        <v>0.004628055992896499</v>
      </c>
      <c r="D85" s="82" t="s">
        <v>1224</v>
      </c>
      <c r="E85" s="82" t="b">
        <v>0</v>
      </c>
      <c r="F85" s="82" t="b">
        <v>0</v>
      </c>
      <c r="G85" s="82" t="b">
        <v>0</v>
      </c>
    </row>
    <row r="86" spans="1:7" ht="15">
      <c r="A86" s="84" t="s">
        <v>919</v>
      </c>
      <c r="B86" s="82">
        <v>4</v>
      </c>
      <c r="C86" s="105">
        <v>0.00493167382183526</v>
      </c>
      <c r="D86" s="82" t="s">
        <v>1224</v>
      </c>
      <c r="E86" s="82" t="b">
        <v>0</v>
      </c>
      <c r="F86" s="82" t="b">
        <v>0</v>
      </c>
      <c r="G86" s="82" t="b">
        <v>0</v>
      </c>
    </row>
    <row r="87" spans="1:7" ht="15">
      <c r="A87" s="84" t="s">
        <v>920</v>
      </c>
      <c r="B87" s="82">
        <v>4</v>
      </c>
      <c r="C87" s="105">
        <v>0.004628055992896499</v>
      </c>
      <c r="D87" s="82" t="s">
        <v>1224</v>
      </c>
      <c r="E87" s="82" t="b">
        <v>0</v>
      </c>
      <c r="F87" s="82" t="b">
        <v>0</v>
      </c>
      <c r="G87" s="82" t="b">
        <v>0</v>
      </c>
    </row>
    <row r="88" spans="1:7" ht="15">
      <c r="A88" s="84" t="s">
        <v>921</v>
      </c>
      <c r="B88" s="82">
        <v>4</v>
      </c>
      <c r="C88" s="105">
        <v>0.004628055992896499</v>
      </c>
      <c r="D88" s="82" t="s">
        <v>1224</v>
      </c>
      <c r="E88" s="82" t="b">
        <v>0</v>
      </c>
      <c r="F88" s="82" t="b">
        <v>0</v>
      </c>
      <c r="G88" s="82" t="b">
        <v>0</v>
      </c>
    </row>
    <row r="89" spans="1:7" ht="15">
      <c r="A89" s="84" t="s">
        <v>922</v>
      </c>
      <c r="B89" s="82">
        <v>4</v>
      </c>
      <c r="C89" s="105">
        <v>0.004628055992896499</v>
      </c>
      <c r="D89" s="82" t="s">
        <v>1224</v>
      </c>
      <c r="E89" s="82" t="b">
        <v>0</v>
      </c>
      <c r="F89" s="82" t="b">
        <v>0</v>
      </c>
      <c r="G89" s="82" t="b">
        <v>0</v>
      </c>
    </row>
    <row r="90" spans="1:7" ht="15">
      <c r="A90" s="84" t="s">
        <v>923</v>
      </c>
      <c r="B90" s="82">
        <v>4</v>
      </c>
      <c r="C90" s="105">
        <v>0.004628055992896499</v>
      </c>
      <c r="D90" s="82" t="s">
        <v>1224</v>
      </c>
      <c r="E90" s="82" t="b">
        <v>0</v>
      </c>
      <c r="F90" s="82" t="b">
        <v>0</v>
      </c>
      <c r="G90" s="82" t="b">
        <v>0</v>
      </c>
    </row>
    <row r="91" spans="1:7" ht="15">
      <c r="A91" s="84" t="s">
        <v>924</v>
      </c>
      <c r="B91" s="82">
        <v>4</v>
      </c>
      <c r="C91" s="105">
        <v>0.004628055992896499</v>
      </c>
      <c r="D91" s="82" t="s">
        <v>1224</v>
      </c>
      <c r="E91" s="82" t="b">
        <v>0</v>
      </c>
      <c r="F91" s="82" t="b">
        <v>0</v>
      </c>
      <c r="G91" s="82" t="b">
        <v>0</v>
      </c>
    </row>
    <row r="92" spans="1:7" ht="15">
      <c r="A92" s="84" t="s">
        <v>925</v>
      </c>
      <c r="B92" s="82">
        <v>4</v>
      </c>
      <c r="C92" s="105">
        <v>0.004628055992896499</v>
      </c>
      <c r="D92" s="82" t="s">
        <v>1224</v>
      </c>
      <c r="E92" s="82" t="b">
        <v>0</v>
      </c>
      <c r="F92" s="82" t="b">
        <v>0</v>
      </c>
      <c r="G92" s="82" t="b">
        <v>0</v>
      </c>
    </row>
    <row r="93" spans="1:7" ht="15">
      <c r="A93" s="84" t="s">
        <v>926</v>
      </c>
      <c r="B93" s="82">
        <v>4</v>
      </c>
      <c r="C93" s="105">
        <v>0.004628055992896499</v>
      </c>
      <c r="D93" s="82" t="s">
        <v>1224</v>
      </c>
      <c r="E93" s="82" t="b">
        <v>0</v>
      </c>
      <c r="F93" s="82" t="b">
        <v>0</v>
      </c>
      <c r="G93" s="82" t="b">
        <v>0</v>
      </c>
    </row>
    <row r="94" spans="1:7" ht="15">
      <c r="A94" s="84" t="s">
        <v>927</v>
      </c>
      <c r="B94" s="82">
        <v>4</v>
      </c>
      <c r="C94" s="105">
        <v>0.004628055992896499</v>
      </c>
      <c r="D94" s="82" t="s">
        <v>1224</v>
      </c>
      <c r="E94" s="82" t="b">
        <v>0</v>
      </c>
      <c r="F94" s="82" t="b">
        <v>0</v>
      </c>
      <c r="G94" s="82" t="b">
        <v>0</v>
      </c>
    </row>
    <row r="95" spans="1:7" ht="15">
      <c r="A95" s="84" t="s">
        <v>928</v>
      </c>
      <c r="B95" s="82">
        <v>4</v>
      </c>
      <c r="C95" s="105">
        <v>0.004628055992896499</v>
      </c>
      <c r="D95" s="82" t="s">
        <v>1224</v>
      </c>
      <c r="E95" s="82" t="b">
        <v>0</v>
      </c>
      <c r="F95" s="82" t="b">
        <v>0</v>
      </c>
      <c r="G95" s="82" t="b">
        <v>0</v>
      </c>
    </row>
    <row r="96" spans="1:7" ht="15">
      <c r="A96" s="84" t="s">
        <v>929</v>
      </c>
      <c r="B96" s="82">
        <v>4</v>
      </c>
      <c r="C96" s="105">
        <v>0.004628055992896499</v>
      </c>
      <c r="D96" s="82" t="s">
        <v>1224</v>
      </c>
      <c r="E96" s="82" t="b">
        <v>0</v>
      </c>
      <c r="F96" s="82" t="b">
        <v>0</v>
      </c>
      <c r="G96" s="82" t="b">
        <v>0</v>
      </c>
    </row>
    <row r="97" spans="1:7" ht="15">
      <c r="A97" s="84" t="s">
        <v>930</v>
      </c>
      <c r="B97" s="82">
        <v>4</v>
      </c>
      <c r="C97" s="105">
        <v>0.004628055992896499</v>
      </c>
      <c r="D97" s="82" t="s">
        <v>1224</v>
      </c>
      <c r="E97" s="82" t="b">
        <v>0</v>
      </c>
      <c r="F97" s="82" t="b">
        <v>0</v>
      </c>
      <c r="G97" s="82" t="b">
        <v>0</v>
      </c>
    </row>
    <row r="98" spans="1:7" ht="15">
      <c r="A98" s="84" t="s">
        <v>931</v>
      </c>
      <c r="B98" s="82">
        <v>4</v>
      </c>
      <c r="C98" s="105">
        <v>0.004628055992896499</v>
      </c>
      <c r="D98" s="82" t="s">
        <v>1224</v>
      </c>
      <c r="E98" s="82" t="b">
        <v>0</v>
      </c>
      <c r="F98" s="82" t="b">
        <v>0</v>
      </c>
      <c r="G98" s="82" t="b">
        <v>0</v>
      </c>
    </row>
    <row r="99" spans="1:7" ht="15">
      <c r="A99" s="84" t="s">
        <v>932</v>
      </c>
      <c r="B99" s="82">
        <v>4</v>
      </c>
      <c r="C99" s="105">
        <v>0.005359599117231812</v>
      </c>
      <c r="D99" s="82" t="s">
        <v>1224</v>
      </c>
      <c r="E99" s="82" t="b">
        <v>0</v>
      </c>
      <c r="F99" s="82" t="b">
        <v>0</v>
      </c>
      <c r="G99" s="82" t="b">
        <v>0</v>
      </c>
    </row>
    <row r="100" spans="1:7" ht="15">
      <c r="A100" s="84" t="s">
        <v>933</v>
      </c>
      <c r="B100" s="82">
        <v>4</v>
      </c>
      <c r="C100" s="105">
        <v>0.005359599117231812</v>
      </c>
      <c r="D100" s="82" t="s">
        <v>1224</v>
      </c>
      <c r="E100" s="82" t="b">
        <v>0</v>
      </c>
      <c r="F100" s="82" t="b">
        <v>0</v>
      </c>
      <c r="G100" s="82" t="b">
        <v>0</v>
      </c>
    </row>
    <row r="101" spans="1:7" ht="15">
      <c r="A101" s="84" t="s">
        <v>934</v>
      </c>
      <c r="B101" s="82">
        <v>4</v>
      </c>
      <c r="C101" s="105">
        <v>0.004628055992896499</v>
      </c>
      <c r="D101" s="82" t="s">
        <v>1224</v>
      </c>
      <c r="E101" s="82" t="b">
        <v>0</v>
      </c>
      <c r="F101" s="82" t="b">
        <v>0</v>
      </c>
      <c r="G101" s="82" t="b">
        <v>0</v>
      </c>
    </row>
    <row r="102" spans="1:7" ht="15">
      <c r="A102" s="84" t="s">
        <v>935</v>
      </c>
      <c r="B102" s="82">
        <v>4</v>
      </c>
      <c r="C102" s="105">
        <v>0.004628055992896499</v>
      </c>
      <c r="D102" s="82" t="s">
        <v>1224</v>
      </c>
      <c r="E102" s="82" t="b">
        <v>0</v>
      </c>
      <c r="F102" s="82" t="b">
        <v>0</v>
      </c>
      <c r="G102" s="82" t="b">
        <v>0</v>
      </c>
    </row>
    <row r="103" spans="1:7" ht="15">
      <c r="A103" s="84" t="s">
        <v>936</v>
      </c>
      <c r="B103" s="82">
        <v>4</v>
      </c>
      <c r="C103" s="105">
        <v>0.005359599117231812</v>
      </c>
      <c r="D103" s="82" t="s">
        <v>1224</v>
      </c>
      <c r="E103" s="82" t="b">
        <v>0</v>
      </c>
      <c r="F103" s="82" t="b">
        <v>0</v>
      </c>
      <c r="G103" s="82" t="b">
        <v>0</v>
      </c>
    </row>
    <row r="104" spans="1:7" ht="15">
      <c r="A104" s="84" t="s">
        <v>937</v>
      </c>
      <c r="B104" s="82">
        <v>4</v>
      </c>
      <c r="C104" s="105">
        <v>0.004628055992896499</v>
      </c>
      <c r="D104" s="82" t="s">
        <v>1224</v>
      </c>
      <c r="E104" s="82" t="b">
        <v>0</v>
      </c>
      <c r="F104" s="82" t="b">
        <v>0</v>
      </c>
      <c r="G104" s="82" t="b">
        <v>0</v>
      </c>
    </row>
    <row r="105" spans="1:7" ht="15">
      <c r="A105" s="84" t="s">
        <v>938</v>
      </c>
      <c r="B105" s="82">
        <v>4</v>
      </c>
      <c r="C105" s="105">
        <v>0.004628055992896499</v>
      </c>
      <c r="D105" s="82" t="s">
        <v>1224</v>
      </c>
      <c r="E105" s="82" t="b">
        <v>0</v>
      </c>
      <c r="F105" s="82" t="b">
        <v>0</v>
      </c>
      <c r="G105" s="82" t="b">
        <v>0</v>
      </c>
    </row>
    <row r="106" spans="1:7" ht="15">
      <c r="A106" s="84" t="s">
        <v>939</v>
      </c>
      <c r="B106" s="82">
        <v>4</v>
      </c>
      <c r="C106" s="105">
        <v>0.004628055992896499</v>
      </c>
      <c r="D106" s="82" t="s">
        <v>1224</v>
      </c>
      <c r="E106" s="82" t="b">
        <v>0</v>
      </c>
      <c r="F106" s="82" t="b">
        <v>1</v>
      </c>
      <c r="G106" s="82" t="b">
        <v>0</v>
      </c>
    </row>
    <row r="107" spans="1:7" ht="15">
      <c r="A107" s="84" t="s">
        <v>940</v>
      </c>
      <c r="B107" s="82">
        <v>4</v>
      </c>
      <c r="C107" s="105">
        <v>0.004628055992896499</v>
      </c>
      <c r="D107" s="82" t="s">
        <v>1224</v>
      </c>
      <c r="E107" s="82" t="b">
        <v>0</v>
      </c>
      <c r="F107" s="82" t="b">
        <v>1</v>
      </c>
      <c r="G107" s="82" t="b">
        <v>0</v>
      </c>
    </row>
    <row r="108" spans="1:7" ht="15">
      <c r="A108" s="84" t="s">
        <v>941</v>
      </c>
      <c r="B108" s="82">
        <v>4</v>
      </c>
      <c r="C108" s="105">
        <v>0.004628055992896499</v>
      </c>
      <c r="D108" s="82" t="s">
        <v>1224</v>
      </c>
      <c r="E108" s="82" t="b">
        <v>0</v>
      </c>
      <c r="F108" s="82" t="b">
        <v>0</v>
      </c>
      <c r="G108" s="82" t="b">
        <v>0</v>
      </c>
    </row>
    <row r="109" spans="1:7" ht="15">
      <c r="A109" s="84" t="s">
        <v>942</v>
      </c>
      <c r="B109" s="82">
        <v>4</v>
      </c>
      <c r="C109" s="105">
        <v>0.004628055992896499</v>
      </c>
      <c r="D109" s="82" t="s">
        <v>1224</v>
      </c>
      <c r="E109" s="82" t="b">
        <v>0</v>
      </c>
      <c r="F109" s="82" t="b">
        <v>1</v>
      </c>
      <c r="G109" s="82" t="b">
        <v>0</v>
      </c>
    </row>
    <row r="110" spans="1:7" ht="15">
      <c r="A110" s="84" t="s">
        <v>943</v>
      </c>
      <c r="B110" s="82">
        <v>4</v>
      </c>
      <c r="C110" s="105">
        <v>0.004628055992896499</v>
      </c>
      <c r="D110" s="82" t="s">
        <v>1224</v>
      </c>
      <c r="E110" s="82" t="b">
        <v>0</v>
      </c>
      <c r="F110" s="82" t="b">
        <v>0</v>
      </c>
      <c r="G110" s="82" t="b">
        <v>0</v>
      </c>
    </row>
    <row r="111" spans="1:7" ht="15">
      <c r="A111" s="84" t="s">
        <v>944</v>
      </c>
      <c r="B111" s="82">
        <v>4</v>
      </c>
      <c r="C111" s="105">
        <v>0.004628055992896499</v>
      </c>
      <c r="D111" s="82" t="s">
        <v>1224</v>
      </c>
      <c r="E111" s="82" t="b">
        <v>0</v>
      </c>
      <c r="F111" s="82" t="b">
        <v>0</v>
      </c>
      <c r="G111" s="82" t="b">
        <v>0</v>
      </c>
    </row>
    <row r="112" spans="1:7" ht="15">
      <c r="A112" s="84" t="s">
        <v>945</v>
      </c>
      <c r="B112" s="82">
        <v>4</v>
      </c>
      <c r="C112" s="105">
        <v>0.004628055992896499</v>
      </c>
      <c r="D112" s="82" t="s">
        <v>1224</v>
      </c>
      <c r="E112" s="82" t="b">
        <v>0</v>
      </c>
      <c r="F112" s="82" t="b">
        <v>0</v>
      </c>
      <c r="G112" s="82" t="b">
        <v>0</v>
      </c>
    </row>
    <row r="113" spans="1:7" ht="15">
      <c r="A113" s="84" t="s">
        <v>946</v>
      </c>
      <c r="B113" s="82">
        <v>3</v>
      </c>
      <c r="C113" s="105">
        <v>0.0036987553663764454</v>
      </c>
      <c r="D113" s="82" t="s">
        <v>1224</v>
      </c>
      <c r="E113" s="82" t="b">
        <v>0</v>
      </c>
      <c r="F113" s="82" t="b">
        <v>0</v>
      </c>
      <c r="G113" s="82" t="b">
        <v>0</v>
      </c>
    </row>
    <row r="114" spans="1:7" ht="15">
      <c r="A114" s="84" t="s">
        <v>947</v>
      </c>
      <c r="B114" s="82">
        <v>3</v>
      </c>
      <c r="C114" s="105">
        <v>0.0036987553663764454</v>
      </c>
      <c r="D114" s="82" t="s">
        <v>1224</v>
      </c>
      <c r="E114" s="82" t="b">
        <v>0</v>
      </c>
      <c r="F114" s="82" t="b">
        <v>0</v>
      </c>
      <c r="G114" s="82" t="b">
        <v>0</v>
      </c>
    </row>
    <row r="115" spans="1:7" ht="15">
      <c r="A115" s="84" t="s">
        <v>948</v>
      </c>
      <c r="B115" s="82">
        <v>3</v>
      </c>
      <c r="C115" s="105">
        <v>0.0045683566811753435</v>
      </c>
      <c r="D115" s="82" t="s">
        <v>1224</v>
      </c>
      <c r="E115" s="82" t="b">
        <v>0</v>
      </c>
      <c r="F115" s="82" t="b">
        <v>0</v>
      </c>
      <c r="G115" s="82" t="b">
        <v>0</v>
      </c>
    </row>
    <row r="116" spans="1:7" ht="15">
      <c r="A116" s="84" t="s">
        <v>949</v>
      </c>
      <c r="B116" s="82">
        <v>3</v>
      </c>
      <c r="C116" s="105">
        <v>0.0045683566811753435</v>
      </c>
      <c r="D116" s="82" t="s">
        <v>1224</v>
      </c>
      <c r="E116" s="82" t="b">
        <v>0</v>
      </c>
      <c r="F116" s="82" t="b">
        <v>0</v>
      </c>
      <c r="G116" s="82" t="b">
        <v>0</v>
      </c>
    </row>
    <row r="117" spans="1:7" ht="15">
      <c r="A117" s="84" t="s">
        <v>950</v>
      </c>
      <c r="B117" s="82">
        <v>3</v>
      </c>
      <c r="C117" s="105">
        <v>0.0045683566811753435</v>
      </c>
      <c r="D117" s="82" t="s">
        <v>1224</v>
      </c>
      <c r="E117" s="82" t="b">
        <v>0</v>
      </c>
      <c r="F117" s="82" t="b">
        <v>0</v>
      </c>
      <c r="G117" s="82" t="b">
        <v>0</v>
      </c>
    </row>
    <row r="118" spans="1:7" ht="15">
      <c r="A118" s="84" t="s">
        <v>951</v>
      </c>
      <c r="B118" s="82">
        <v>3</v>
      </c>
      <c r="C118" s="105">
        <v>0.0045683566811753435</v>
      </c>
      <c r="D118" s="82" t="s">
        <v>1224</v>
      </c>
      <c r="E118" s="82" t="b">
        <v>0</v>
      </c>
      <c r="F118" s="82" t="b">
        <v>0</v>
      </c>
      <c r="G118" s="82" t="b">
        <v>0</v>
      </c>
    </row>
    <row r="119" spans="1:7" ht="15">
      <c r="A119" s="84" t="s">
        <v>952</v>
      </c>
      <c r="B119" s="82">
        <v>3</v>
      </c>
      <c r="C119" s="105">
        <v>0.0045683566811753435</v>
      </c>
      <c r="D119" s="82" t="s">
        <v>1224</v>
      </c>
      <c r="E119" s="82" t="b">
        <v>0</v>
      </c>
      <c r="F119" s="82" t="b">
        <v>0</v>
      </c>
      <c r="G119" s="82" t="b">
        <v>0</v>
      </c>
    </row>
    <row r="120" spans="1:7" ht="15">
      <c r="A120" s="84" t="s">
        <v>953</v>
      </c>
      <c r="B120" s="82">
        <v>3</v>
      </c>
      <c r="C120" s="105">
        <v>0.0045683566811753435</v>
      </c>
      <c r="D120" s="82" t="s">
        <v>1224</v>
      </c>
      <c r="E120" s="82" t="b">
        <v>0</v>
      </c>
      <c r="F120" s="82" t="b">
        <v>0</v>
      </c>
      <c r="G120" s="82" t="b">
        <v>0</v>
      </c>
    </row>
    <row r="121" spans="1:7" ht="15">
      <c r="A121" s="84" t="s">
        <v>954</v>
      </c>
      <c r="B121" s="82">
        <v>3</v>
      </c>
      <c r="C121" s="105">
        <v>0.0045683566811753435</v>
      </c>
      <c r="D121" s="82" t="s">
        <v>1224</v>
      </c>
      <c r="E121" s="82" t="b">
        <v>0</v>
      </c>
      <c r="F121" s="82" t="b">
        <v>0</v>
      </c>
      <c r="G121" s="82" t="b">
        <v>0</v>
      </c>
    </row>
    <row r="122" spans="1:7" ht="15">
      <c r="A122" s="84" t="s">
        <v>955</v>
      </c>
      <c r="B122" s="82">
        <v>3</v>
      </c>
      <c r="C122" s="105">
        <v>0.0045683566811753435</v>
      </c>
      <c r="D122" s="82" t="s">
        <v>1224</v>
      </c>
      <c r="E122" s="82" t="b">
        <v>0</v>
      </c>
      <c r="F122" s="82" t="b">
        <v>0</v>
      </c>
      <c r="G122" s="82" t="b">
        <v>0</v>
      </c>
    </row>
    <row r="123" spans="1:7" ht="15">
      <c r="A123" s="84" t="s">
        <v>956</v>
      </c>
      <c r="B123" s="82">
        <v>3</v>
      </c>
      <c r="C123" s="105">
        <v>0.0045683566811753435</v>
      </c>
      <c r="D123" s="82" t="s">
        <v>1224</v>
      </c>
      <c r="E123" s="82" t="b">
        <v>0</v>
      </c>
      <c r="F123" s="82" t="b">
        <v>0</v>
      </c>
      <c r="G123" s="82" t="b">
        <v>0</v>
      </c>
    </row>
    <row r="124" spans="1:7" ht="15">
      <c r="A124" s="84" t="s">
        <v>957</v>
      </c>
      <c r="B124" s="82">
        <v>3</v>
      </c>
      <c r="C124" s="105">
        <v>0.0045683566811753435</v>
      </c>
      <c r="D124" s="82" t="s">
        <v>1224</v>
      </c>
      <c r="E124" s="82" t="b">
        <v>0</v>
      </c>
      <c r="F124" s="82" t="b">
        <v>0</v>
      </c>
      <c r="G124" s="82" t="b">
        <v>0</v>
      </c>
    </row>
    <row r="125" spans="1:7" ht="15">
      <c r="A125" s="84" t="s">
        <v>958</v>
      </c>
      <c r="B125" s="82">
        <v>3</v>
      </c>
      <c r="C125" s="105">
        <v>0.0045683566811753435</v>
      </c>
      <c r="D125" s="82" t="s">
        <v>1224</v>
      </c>
      <c r="E125" s="82" t="b">
        <v>0</v>
      </c>
      <c r="F125" s="82" t="b">
        <v>0</v>
      </c>
      <c r="G125" s="82" t="b">
        <v>0</v>
      </c>
    </row>
    <row r="126" spans="1:7" ht="15">
      <c r="A126" s="84" t="s">
        <v>959</v>
      </c>
      <c r="B126" s="82">
        <v>3</v>
      </c>
      <c r="C126" s="105">
        <v>0.0036987553663764454</v>
      </c>
      <c r="D126" s="82" t="s">
        <v>1224</v>
      </c>
      <c r="E126" s="82" t="b">
        <v>0</v>
      </c>
      <c r="F126" s="82" t="b">
        <v>0</v>
      </c>
      <c r="G126" s="82" t="b">
        <v>0</v>
      </c>
    </row>
    <row r="127" spans="1:7" ht="15">
      <c r="A127" s="84" t="s">
        <v>960</v>
      </c>
      <c r="B127" s="82">
        <v>3</v>
      </c>
      <c r="C127" s="105">
        <v>0.0036987553663764454</v>
      </c>
      <c r="D127" s="82" t="s">
        <v>1224</v>
      </c>
      <c r="E127" s="82" t="b">
        <v>0</v>
      </c>
      <c r="F127" s="82" t="b">
        <v>0</v>
      </c>
      <c r="G127" s="82" t="b">
        <v>0</v>
      </c>
    </row>
    <row r="128" spans="1:7" ht="15">
      <c r="A128" s="84" t="s">
        <v>961</v>
      </c>
      <c r="B128" s="82">
        <v>3</v>
      </c>
      <c r="C128" s="105">
        <v>0.0036987553663764454</v>
      </c>
      <c r="D128" s="82" t="s">
        <v>1224</v>
      </c>
      <c r="E128" s="82" t="b">
        <v>1</v>
      </c>
      <c r="F128" s="82" t="b">
        <v>0</v>
      </c>
      <c r="G128" s="82" t="b">
        <v>0</v>
      </c>
    </row>
    <row r="129" spans="1:7" ht="15">
      <c r="A129" s="84" t="s">
        <v>962</v>
      </c>
      <c r="B129" s="82">
        <v>3</v>
      </c>
      <c r="C129" s="105">
        <v>0.0036987553663764454</v>
      </c>
      <c r="D129" s="82" t="s">
        <v>1224</v>
      </c>
      <c r="E129" s="82" t="b">
        <v>0</v>
      </c>
      <c r="F129" s="82" t="b">
        <v>0</v>
      </c>
      <c r="G129" s="82" t="b">
        <v>0</v>
      </c>
    </row>
    <row r="130" spans="1:7" ht="15">
      <c r="A130" s="84" t="s">
        <v>963</v>
      </c>
      <c r="B130" s="82">
        <v>3</v>
      </c>
      <c r="C130" s="105">
        <v>0.0036987553663764454</v>
      </c>
      <c r="D130" s="82" t="s">
        <v>1224</v>
      </c>
      <c r="E130" s="82" t="b">
        <v>0</v>
      </c>
      <c r="F130" s="82" t="b">
        <v>0</v>
      </c>
      <c r="G130" s="82" t="b">
        <v>0</v>
      </c>
    </row>
    <row r="131" spans="1:7" ht="15">
      <c r="A131" s="84" t="s">
        <v>964</v>
      </c>
      <c r="B131" s="82">
        <v>3</v>
      </c>
      <c r="C131" s="105">
        <v>0.0036987553663764454</v>
      </c>
      <c r="D131" s="82" t="s">
        <v>1224</v>
      </c>
      <c r="E131" s="82" t="b">
        <v>0</v>
      </c>
      <c r="F131" s="82" t="b">
        <v>0</v>
      </c>
      <c r="G131" s="82" t="b">
        <v>0</v>
      </c>
    </row>
    <row r="132" spans="1:7" ht="15">
      <c r="A132" s="84" t="s">
        <v>965</v>
      </c>
      <c r="B132" s="82">
        <v>3</v>
      </c>
      <c r="C132" s="105">
        <v>0.0036987553663764454</v>
      </c>
      <c r="D132" s="82" t="s">
        <v>1224</v>
      </c>
      <c r="E132" s="82" t="b">
        <v>0</v>
      </c>
      <c r="F132" s="82" t="b">
        <v>0</v>
      </c>
      <c r="G132" s="82" t="b">
        <v>0</v>
      </c>
    </row>
    <row r="133" spans="1:7" ht="15">
      <c r="A133" s="84" t="s">
        <v>966</v>
      </c>
      <c r="B133" s="82">
        <v>3</v>
      </c>
      <c r="C133" s="105">
        <v>0.0036987553663764454</v>
      </c>
      <c r="D133" s="82" t="s">
        <v>1224</v>
      </c>
      <c r="E133" s="82" t="b">
        <v>0</v>
      </c>
      <c r="F133" s="82" t="b">
        <v>0</v>
      </c>
      <c r="G133" s="82" t="b">
        <v>0</v>
      </c>
    </row>
    <row r="134" spans="1:7" ht="15">
      <c r="A134" s="84" t="s">
        <v>967</v>
      </c>
      <c r="B134" s="82">
        <v>3</v>
      </c>
      <c r="C134" s="105">
        <v>0.0036987553663764454</v>
      </c>
      <c r="D134" s="82" t="s">
        <v>1224</v>
      </c>
      <c r="E134" s="82" t="b">
        <v>0</v>
      </c>
      <c r="F134" s="82" t="b">
        <v>0</v>
      </c>
      <c r="G134" s="82" t="b">
        <v>0</v>
      </c>
    </row>
    <row r="135" spans="1:7" ht="15">
      <c r="A135" s="84" t="s">
        <v>968</v>
      </c>
      <c r="B135" s="82">
        <v>3</v>
      </c>
      <c r="C135" s="105">
        <v>0.0036987553663764454</v>
      </c>
      <c r="D135" s="82" t="s">
        <v>1224</v>
      </c>
      <c r="E135" s="82" t="b">
        <v>0</v>
      </c>
      <c r="F135" s="82" t="b">
        <v>0</v>
      </c>
      <c r="G135" s="82" t="b">
        <v>0</v>
      </c>
    </row>
    <row r="136" spans="1:7" ht="15">
      <c r="A136" s="84" t="s">
        <v>969</v>
      </c>
      <c r="B136" s="82">
        <v>3</v>
      </c>
      <c r="C136" s="105">
        <v>0.0045683566811753435</v>
      </c>
      <c r="D136" s="82" t="s">
        <v>1224</v>
      </c>
      <c r="E136" s="82" t="b">
        <v>0</v>
      </c>
      <c r="F136" s="82" t="b">
        <v>0</v>
      </c>
      <c r="G136" s="82" t="b">
        <v>0</v>
      </c>
    </row>
    <row r="137" spans="1:7" ht="15">
      <c r="A137" s="84" t="s">
        <v>970</v>
      </c>
      <c r="B137" s="82">
        <v>3</v>
      </c>
      <c r="C137" s="105">
        <v>0.0045683566811753435</v>
      </c>
      <c r="D137" s="82" t="s">
        <v>1224</v>
      </c>
      <c r="E137" s="82" t="b">
        <v>0</v>
      </c>
      <c r="F137" s="82" t="b">
        <v>0</v>
      </c>
      <c r="G137" s="82" t="b">
        <v>0</v>
      </c>
    </row>
    <row r="138" spans="1:7" ht="15">
      <c r="A138" s="84" t="s">
        <v>971</v>
      </c>
      <c r="B138" s="82">
        <v>3</v>
      </c>
      <c r="C138" s="105">
        <v>0.0045683566811753435</v>
      </c>
      <c r="D138" s="82" t="s">
        <v>1224</v>
      </c>
      <c r="E138" s="82" t="b">
        <v>0</v>
      </c>
      <c r="F138" s="82" t="b">
        <v>0</v>
      </c>
      <c r="G138" s="82" t="b">
        <v>0</v>
      </c>
    </row>
    <row r="139" spans="1:7" ht="15">
      <c r="A139" s="84" t="s">
        <v>972</v>
      </c>
      <c r="B139" s="82">
        <v>3</v>
      </c>
      <c r="C139" s="105">
        <v>0.0045683566811753435</v>
      </c>
      <c r="D139" s="82" t="s">
        <v>1224</v>
      </c>
      <c r="E139" s="82" t="b">
        <v>0</v>
      </c>
      <c r="F139" s="82" t="b">
        <v>0</v>
      </c>
      <c r="G139" s="82" t="b">
        <v>0</v>
      </c>
    </row>
    <row r="140" spans="1:7" ht="15">
      <c r="A140" s="84" t="s">
        <v>973</v>
      </c>
      <c r="B140" s="82">
        <v>3</v>
      </c>
      <c r="C140" s="105">
        <v>0.0045683566811753435</v>
      </c>
      <c r="D140" s="82" t="s">
        <v>1224</v>
      </c>
      <c r="E140" s="82" t="b">
        <v>0</v>
      </c>
      <c r="F140" s="82" t="b">
        <v>0</v>
      </c>
      <c r="G140" s="82" t="b">
        <v>0</v>
      </c>
    </row>
    <row r="141" spans="1:7" ht="15">
      <c r="A141" s="84" t="s">
        <v>974</v>
      </c>
      <c r="B141" s="82">
        <v>3</v>
      </c>
      <c r="C141" s="105">
        <v>0.0036987553663764454</v>
      </c>
      <c r="D141" s="82" t="s">
        <v>1224</v>
      </c>
      <c r="E141" s="82" t="b">
        <v>0</v>
      </c>
      <c r="F141" s="82" t="b">
        <v>0</v>
      </c>
      <c r="G141" s="82" t="b">
        <v>0</v>
      </c>
    </row>
    <row r="142" spans="1:7" ht="15">
      <c r="A142" s="84" t="s">
        <v>975</v>
      </c>
      <c r="B142" s="82">
        <v>3</v>
      </c>
      <c r="C142" s="105">
        <v>0.0036987553663764454</v>
      </c>
      <c r="D142" s="82" t="s">
        <v>1224</v>
      </c>
      <c r="E142" s="82" t="b">
        <v>0</v>
      </c>
      <c r="F142" s="82" t="b">
        <v>0</v>
      </c>
      <c r="G142" s="82" t="b">
        <v>0</v>
      </c>
    </row>
    <row r="143" spans="1:7" ht="15">
      <c r="A143" s="84" t="s">
        <v>976</v>
      </c>
      <c r="B143" s="82">
        <v>3</v>
      </c>
      <c r="C143" s="105">
        <v>0.0036987553663764454</v>
      </c>
      <c r="D143" s="82" t="s">
        <v>1224</v>
      </c>
      <c r="E143" s="82" t="b">
        <v>0</v>
      </c>
      <c r="F143" s="82" t="b">
        <v>0</v>
      </c>
      <c r="G143" s="82" t="b">
        <v>0</v>
      </c>
    </row>
    <row r="144" spans="1:7" ht="15">
      <c r="A144" s="84" t="s">
        <v>977</v>
      </c>
      <c r="B144" s="82">
        <v>3</v>
      </c>
      <c r="C144" s="105">
        <v>0.0036987553663764454</v>
      </c>
      <c r="D144" s="82" t="s">
        <v>1224</v>
      </c>
      <c r="E144" s="82" t="b">
        <v>0</v>
      </c>
      <c r="F144" s="82" t="b">
        <v>0</v>
      </c>
      <c r="G144" s="82" t="b">
        <v>0</v>
      </c>
    </row>
    <row r="145" spans="1:7" ht="15">
      <c r="A145" s="84" t="s">
        <v>978</v>
      </c>
      <c r="B145" s="82">
        <v>3</v>
      </c>
      <c r="C145" s="105">
        <v>0.0036987553663764454</v>
      </c>
      <c r="D145" s="82" t="s">
        <v>1224</v>
      </c>
      <c r="E145" s="82" t="b">
        <v>0</v>
      </c>
      <c r="F145" s="82" t="b">
        <v>0</v>
      </c>
      <c r="G145" s="82" t="b">
        <v>0</v>
      </c>
    </row>
    <row r="146" spans="1:7" ht="15">
      <c r="A146" s="84" t="s">
        <v>979</v>
      </c>
      <c r="B146" s="82">
        <v>3</v>
      </c>
      <c r="C146" s="105">
        <v>0.0036987553663764454</v>
      </c>
      <c r="D146" s="82" t="s">
        <v>1224</v>
      </c>
      <c r="E146" s="82" t="b">
        <v>0</v>
      </c>
      <c r="F146" s="82" t="b">
        <v>0</v>
      </c>
      <c r="G146" s="82" t="b">
        <v>0</v>
      </c>
    </row>
    <row r="147" spans="1:7" ht="15">
      <c r="A147" s="84" t="s">
        <v>980</v>
      </c>
      <c r="B147" s="82">
        <v>3</v>
      </c>
      <c r="C147" s="105">
        <v>0.0045683566811753435</v>
      </c>
      <c r="D147" s="82" t="s">
        <v>1224</v>
      </c>
      <c r="E147" s="82" t="b">
        <v>0</v>
      </c>
      <c r="F147" s="82" t="b">
        <v>0</v>
      </c>
      <c r="G147" s="82" t="b">
        <v>0</v>
      </c>
    </row>
    <row r="148" spans="1:7" ht="15">
      <c r="A148" s="84" t="s">
        <v>981</v>
      </c>
      <c r="B148" s="82">
        <v>3</v>
      </c>
      <c r="C148" s="105">
        <v>0.0045683566811753435</v>
      </c>
      <c r="D148" s="82" t="s">
        <v>1224</v>
      </c>
      <c r="E148" s="82" t="b">
        <v>0</v>
      </c>
      <c r="F148" s="82" t="b">
        <v>0</v>
      </c>
      <c r="G148" s="82" t="b">
        <v>0</v>
      </c>
    </row>
    <row r="149" spans="1:7" ht="15">
      <c r="A149" s="84" t="s">
        <v>982</v>
      </c>
      <c r="B149" s="82">
        <v>3</v>
      </c>
      <c r="C149" s="105">
        <v>0.00401969933792386</v>
      </c>
      <c r="D149" s="82" t="s">
        <v>1224</v>
      </c>
      <c r="E149" s="82" t="b">
        <v>0</v>
      </c>
      <c r="F149" s="82" t="b">
        <v>0</v>
      </c>
      <c r="G149" s="82" t="b">
        <v>0</v>
      </c>
    </row>
    <row r="150" spans="1:7" ht="15">
      <c r="A150" s="84" t="s">
        <v>983</v>
      </c>
      <c r="B150" s="82">
        <v>3</v>
      </c>
      <c r="C150" s="105">
        <v>0.0036987553663764454</v>
      </c>
      <c r="D150" s="82" t="s">
        <v>1224</v>
      </c>
      <c r="E150" s="82" t="b">
        <v>0</v>
      </c>
      <c r="F150" s="82" t="b">
        <v>0</v>
      </c>
      <c r="G150" s="82" t="b">
        <v>0</v>
      </c>
    </row>
    <row r="151" spans="1:7" ht="15">
      <c r="A151" s="84" t="s">
        <v>984</v>
      </c>
      <c r="B151" s="82">
        <v>3</v>
      </c>
      <c r="C151" s="105">
        <v>0.0036987553663764454</v>
      </c>
      <c r="D151" s="82" t="s">
        <v>1224</v>
      </c>
      <c r="E151" s="82" t="b">
        <v>0</v>
      </c>
      <c r="F151" s="82" t="b">
        <v>0</v>
      </c>
      <c r="G151" s="82" t="b">
        <v>0</v>
      </c>
    </row>
    <row r="152" spans="1:7" ht="15">
      <c r="A152" s="84" t="s">
        <v>985</v>
      </c>
      <c r="B152" s="82">
        <v>3</v>
      </c>
      <c r="C152" s="105">
        <v>0.0036987553663764454</v>
      </c>
      <c r="D152" s="82" t="s">
        <v>1224</v>
      </c>
      <c r="E152" s="82" t="b">
        <v>0</v>
      </c>
      <c r="F152" s="82" t="b">
        <v>1</v>
      </c>
      <c r="G152" s="82" t="b">
        <v>0</v>
      </c>
    </row>
    <row r="153" spans="1:7" ht="15">
      <c r="A153" s="84" t="s">
        <v>986</v>
      </c>
      <c r="B153" s="82">
        <v>3</v>
      </c>
      <c r="C153" s="105">
        <v>0.0036987553663764454</v>
      </c>
      <c r="D153" s="82" t="s">
        <v>1224</v>
      </c>
      <c r="E153" s="82" t="b">
        <v>0</v>
      </c>
      <c r="F153" s="82" t="b">
        <v>0</v>
      </c>
      <c r="G153" s="82" t="b">
        <v>0</v>
      </c>
    </row>
    <row r="154" spans="1:7" ht="15">
      <c r="A154" s="84" t="s">
        <v>987</v>
      </c>
      <c r="B154" s="82">
        <v>3</v>
      </c>
      <c r="C154" s="105">
        <v>0.0036987553663764454</v>
      </c>
      <c r="D154" s="82" t="s">
        <v>1224</v>
      </c>
      <c r="E154" s="82" t="b">
        <v>0</v>
      </c>
      <c r="F154" s="82" t="b">
        <v>1</v>
      </c>
      <c r="G154" s="82" t="b">
        <v>0</v>
      </c>
    </row>
    <row r="155" spans="1:7" ht="15">
      <c r="A155" s="84" t="s">
        <v>988</v>
      </c>
      <c r="B155" s="82">
        <v>3</v>
      </c>
      <c r="C155" s="105">
        <v>0.0036987553663764454</v>
      </c>
      <c r="D155" s="82" t="s">
        <v>1224</v>
      </c>
      <c r="E155" s="82" t="b">
        <v>0</v>
      </c>
      <c r="F155" s="82" t="b">
        <v>0</v>
      </c>
      <c r="G155" s="82" t="b">
        <v>0</v>
      </c>
    </row>
    <row r="156" spans="1:7" ht="15">
      <c r="A156" s="84" t="s">
        <v>989</v>
      </c>
      <c r="B156" s="82">
        <v>3</v>
      </c>
      <c r="C156" s="105">
        <v>0.0036987553663764454</v>
      </c>
      <c r="D156" s="82" t="s">
        <v>1224</v>
      </c>
      <c r="E156" s="82" t="b">
        <v>0</v>
      </c>
      <c r="F156" s="82" t="b">
        <v>0</v>
      </c>
      <c r="G156" s="82" t="b">
        <v>0</v>
      </c>
    </row>
    <row r="157" spans="1:7" ht="15">
      <c r="A157" s="84" t="s">
        <v>990</v>
      </c>
      <c r="B157" s="82">
        <v>3</v>
      </c>
      <c r="C157" s="105">
        <v>0.0036987553663764454</v>
      </c>
      <c r="D157" s="82" t="s">
        <v>1224</v>
      </c>
      <c r="E157" s="82" t="b">
        <v>0</v>
      </c>
      <c r="F157" s="82" t="b">
        <v>0</v>
      </c>
      <c r="G157" s="82" t="b">
        <v>0</v>
      </c>
    </row>
    <row r="158" spans="1:7" ht="15">
      <c r="A158" s="84" t="s">
        <v>991</v>
      </c>
      <c r="B158" s="82">
        <v>3</v>
      </c>
      <c r="C158" s="105">
        <v>0.0036987553663764454</v>
      </c>
      <c r="D158" s="82" t="s">
        <v>1224</v>
      </c>
      <c r="E158" s="82" t="b">
        <v>0</v>
      </c>
      <c r="F158" s="82" t="b">
        <v>0</v>
      </c>
      <c r="G158" s="82" t="b">
        <v>0</v>
      </c>
    </row>
    <row r="159" spans="1:7" ht="15">
      <c r="A159" s="84" t="s">
        <v>992</v>
      </c>
      <c r="B159" s="82">
        <v>3</v>
      </c>
      <c r="C159" s="105">
        <v>0.0045683566811753435</v>
      </c>
      <c r="D159" s="82" t="s">
        <v>1224</v>
      </c>
      <c r="E159" s="82" t="b">
        <v>0</v>
      </c>
      <c r="F159" s="82" t="b">
        <v>0</v>
      </c>
      <c r="G159" s="82" t="b">
        <v>0</v>
      </c>
    </row>
    <row r="160" spans="1:7" ht="15">
      <c r="A160" s="84" t="s">
        <v>993</v>
      </c>
      <c r="B160" s="82">
        <v>3</v>
      </c>
      <c r="C160" s="105">
        <v>0.0045683566811753435</v>
      </c>
      <c r="D160" s="82" t="s">
        <v>1224</v>
      </c>
      <c r="E160" s="82" t="b">
        <v>0</v>
      </c>
      <c r="F160" s="82" t="b">
        <v>0</v>
      </c>
      <c r="G160" s="82" t="b">
        <v>0</v>
      </c>
    </row>
    <row r="161" spans="1:7" ht="15">
      <c r="A161" s="84" t="s">
        <v>994</v>
      </c>
      <c r="B161" s="82">
        <v>3</v>
      </c>
      <c r="C161" s="105">
        <v>0.0045683566811753435</v>
      </c>
      <c r="D161" s="82" t="s">
        <v>1224</v>
      </c>
      <c r="E161" s="82" t="b">
        <v>0</v>
      </c>
      <c r="F161" s="82" t="b">
        <v>0</v>
      </c>
      <c r="G161" s="82" t="b">
        <v>0</v>
      </c>
    </row>
    <row r="162" spans="1:7" ht="15">
      <c r="A162" s="84" t="s">
        <v>995</v>
      </c>
      <c r="B162" s="82">
        <v>3</v>
      </c>
      <c r="C162" s="105">
        <v>0.0036987553663764454</v>
      </c>
      <c r="D162" s="82" t="s">
        <v>1224</v>
      </c>
      <c r="E162" s="82" t="b">
        <v>0</v>
      </c>
      <c r="F162" s="82" t="b">
        <v>0</v>
      </c>
      <c r="G162" s="82" t="b">
        <v>0</v>
      </c>
    </row>
    <row r="163" spans="1:7" ht="15">
      <c r="A163" s="84" t="s">
        <v>996</v>
      </c>
      <c r="B163" s="82">
        <v>3</v>
      </c>
      <c r="C163" s="105">
        <v>0.0045683566811753435</v>
      </c>
      <c r="D163" s="82" t="s">
        <v>1224</v>
      </c>
      <c r="E163" s="82" t="b">
        <v>0</v>
      </c>
      <c r="F163" s="82" t="b">
        <v>0</v>
      </c>
      <c r="G163" s="82" t="b">
        <v>0</v>
      </c>
    </row>
    <row r="164" spans="1:7" ht="15">
      <c r="A164" s="84" t="s">
        <v>997</v>
      </c>
      <c r="B164" s="82">
        <v>3</v>
      </c>
      <c r="C164" s="105">
        <v>0.0045683566811753435</v>
      </c>
      <c r="D164" s="82" t="s">
        <v>1224</v>
      </c>
      <c r="E164" s="82" t="b">
        <v>0</v>
      </c>
      <c r="F164" s="82" t="b">
        <v>0</v>
      </c>
      <c r="G164" s="82" t="b">
        <v>0</v>
      </c>
    </row>
    <row r="165" spans="1:7" ht="15">
      <c r="A165" s="84" t="s">
        <v>998</v>
      </c>
      <c r="B165" s="82">
        <v>3</v>
      </c>
      <c r="C165" s="105">
        <v>0.0045683566811753435</v>
      </c>
      <c r="D165" s="82" t="s">
        <v>1224</v>
      </c>
      <c r="E165" s="82" t="b">
        <v>0</v>
      </c>
      <c r="F165" s="82" t="b">
        <v>0</v>
      </c>
      <c r="G165" s="82" t="b">
        <v>0</v>
      </c>
    </row>
    <row r="166" spans="1:7" ht="15">
      <c r="A166" s="84" t="s">
        <v>999</v>
      </c>
      <c r="B166" s="82">
        <v>3</v>
      </c>
      <c r="C166" s="105">
        <v>0.0045683566811753435</v>
      </c>
      <c r="D166" s="82" t="s">
        <v>1224</v>
      </c>
      <c r="E166" s="82" t="b">
        <v>0</v>
      </c>
      <c r="F166" s="82" t="b">
        <v>0</v>
      </c>
      <c r="G166" s="82" t="b">
        <v>0</v>
      </c>
    </row>
    <row r="167" spans="1:7" ht="15">
      <c r="A167" s="84" t="s">
        <v>1000</v>
      </c>
      <c r="B167" s="82">
        <v>3</v>
      </c>
      <c r="C167" s="105">
        <v>0.0045683566811753435</v>
      </c>
      <c r="D167" s="82" t="s">
        <v>1224</v>
      </c>
      <c r="E167" s="82" t="b">
        <v>0</v>
      </c>
      <c r="F167" s="82" t="b">
        <v>0</v>
      </c>
      <c r="G167" s="82" t="b">
        <v>0</v>
      </c>
    </row>
    <row r="168" spans="1:7" ht="15">
      <c r="A168" s="84" t="s">
        <v>1001</v>
      </c>
      <c r="B168" s="82">
        <v>3</v>
      </c>
      <c r="C168" s="105">
        <v>0.0045683566811753435</v>
      </c>
      <c r="D168" s="82" t="s">
        <v>1224</v>
      </c>
      <c r="E168" s="82" t="b">
        <v>0</v>
      </c>
      <c r="F168" s="82" t="b">
        <v>0</v>
      </c>
      <c r="G168" s="82" t="b">
        <v>0</v>
      </c>
    </row>
    <row r="169" spans="1:7" ht="15">
      <c r="A169" s="84" t="s">
        <v>1002</v>
      </c>
      <c r="B169" s="82">
        <v>3</v>
      </c>
      <c r="C169" s="105">
        <v>0.0045683566811753435</v>
      </c>
      <c r="D169" s="82" t="s">
        <v>1224</v>
      </c>
      <c r="E169" s="82" t="b">
        <v>0</v>
      </c>
      <c r="F169" s="82" t="b">
        <v>0</v>
      </c>
      <c r="G169" s="82" t="b">
        <v>0</v>
      </c>
    </row>
    <row r="170" spans="1:7" ht="15">
      <c r="A170" s="84" t="s">
        <v>1003</v>
      </c>
      <c r="B170" s="82">
        <v>3</v>
      </c>
      <c r="C170" s="105">
        <v>0.0045683566811753435</v>
      </c>
      <c r="D170" s="82" t="s">
        <v>1224</v>
      </c>
      <c r="E170" s="82" t="b">
        <v>0</v>
      </c>
      <c r="F170" s="82" t="b">
        <v>0</v>
      </c>
      <c r="G170" s="82" t="b">
        <v>0</v>
      </c>
    </row>
    <row r="171" spans="1:7" ht="15">
      <c r="A171" s="84" t="s">
        <v>1004</v>
      </c>
      <c r="B171" s="82">
        <v>3</v>
      </c>
      <c r="C171" s="105">
        <v>0.0045683566811753435</v>
      </c>
      <c r="D171" s="82" t="s">
        <v>1224</v>
      </c>
      <c r="E171" s="82" t="b">
        <v>0</v>
      </c>
      <c r="F171" s="82" t="b">
        <v>0</v>
      </c>
      <c r="G171" s="82" t="b">
        <v>0</v>
      </c>
    </row>
    <row r="172" spans="1:7" ht="15">
      <c r="A172" s="84" t="s">
        <v>1005</v>
      </c>
      <c r="B172" s="82">
        <v>3</v>
      </c>
      <c r="C172" s="105">
        <v>0.0036987553663764454</v>
      </c>
      <c r="D172" s="82" t="s">
        <v>1224</v>
      </c>
      <c r="E172" s="82" t="b">
        <v>0</v>
      </c>
      <c r="F172" s="82" t="b">
        <v>0</v>
      </c>
      <c r="G172" s="82" t="b">
        <v>0</v>
      </c>
    </row>
    <row r="173" spans="1:7" ht="15">
      <c r="A173" s="84" t="s">
        <v>1006</v>
      </c>
      <c r="B173" s="82">
        <v>3</v>
      </c>
      <c r="C173" s="105">
        <v>0.0036987553663764454</v>
      </c>
      <c r="D173" s="82" t="s">
        <v>1224</v>
      </c>
      <c r="E173" s="82" t="b">
        <v>0</v>
      </c>
      <c r="F173" s="82" t="b">
        <v>0</v>
      </c>
      <c r="G173" s="82" t="b">
        <v>0</v>
      </c>
    </row>
    <row r="174" spans="1:7" ht="15">
      <c r="A174" s="84" t="s">
        <v>1007</v>
      </c>
      <c r="B174" s="82">
        <v>3</v>
      </c>
      <c r="C174" s="105">
        <v>0.0036987553663764454</v>
      </c>
      <c r="D174" s="82" t="s">
        <v>1224</v>
      </c>
      <c r="E174" s="82" t="b">
        <v>0</v>
      </c>
      <c r="F174" s="82" t="b">
        <v>0</v>
      </c>
      <c r="G174" s="82" t="b">
        <v>0</v>
      </c>
    </row>
    <row r="175" spans="1:7" ht="15">
      <c r="A175" s="84" t="s">
        <v>1008</v>
      </c>
      <c r="B175" s="82">
        <v>3</v>
      </c>
      <c r="C175" s="105">
        <v>0.0036987553663764454</v>
      </c>
      <c r="D175" s="82" t="s">
        <v>1224</v>
      </c>
      <c r="E175" s="82" t="b">
        <v>0</v>
      </c>
      <c r="F175" s="82" t="b">
        <v>0</v>
      </c>
      <c r="G175" s="82" t="b">
        <v>0</v>
      </c>
    </row>
    <row r="176" spans="1:7" ht="15">
      <c r="A176" s="84" t="s">
        <v>1009</v>
      </c>
      <c r="B176" s="82">
        <v>3</v>
      </c>
      <c r="C176" s="105">
        <v>0.0036987553663764454</v>
      </c>
      <c r="D176" s="82" t="s">
        <v>1224</v>
      </c>
      <c r="E176" s="82" t="b">
        <v>0</v>
      </c>
      <c r="F176" s="82" t="b">
        <v>0</v>
      </c>
      <c r="G176" s="82" t="b">
        <v>0</v>
      </c>
    </row>
    <row r="177" spans="1:7" ht="15">
      <c r="A177" s="84" t="s">
        <v>1010</v>
      </c>
      <c r="B177" s="82">
        <v>3</v>
      </c>
      <c r="C177" s="105">
        <v>0.0036987553663764454</v>
      </c>
      <c r="D177" s="82" t="s">
        <v>1224</v>
      </c>
      <c r="E177" s="82" t="b">
        <v>0</v>
      </c>
      <c r="F177" s="82" t="b">
        <v>0</v>
      </c>
      <c r="G177" s="82" t="b">
        <v>0</v>
      </c>
    </row>
    <row r="178" spans="1:7" ht="15">
      <c r="A178" s="84" t="s">
        <v>1011</v>
      </c>
      <c r="B178" s="82">
        <v>3</v>
      </c>
      <c r="C178" s="105">
        <v>0.0036987553663764454</v>
      </c>
      <c r="D178" s="82" t="s">
        <v>1224</v>
      </c>
      <c r="E178" s="82" t="b">
        <v>0</v>
      </c>
      <c r="F178" s="82" t="b">
        <v>0</v>
      </c>
      <c r="G178" s="82" t="b">
        <v>0</v>
      </c>
    </row>
    <row r="179" spans="1:7" ht="15">
      <c r="A179" s="84" t="s">
        <v>1012</v>
      </c>
      <c r="B179" s="82">
        <v>3</v>
      </c>
      <c r="C179" s="105">
        <v>0.0036987553663764454</v>
      </c>
      <c r="D179" s="82" t="s">
        <v>1224</v>
      </c>
      <c r="E179" s="82" t="b">
        <v>0</v>
      </c>
      <c r="F179" s="82" t="b">
        <v>0</v>
      </c>
      <c r="G179" s="82" t="b">
        <v>0</v>
      </c>
    </row>
    <row r="180" spans="1:7" ht="15">
      <c r="A180" s="84" t="s">
        <v>1013</v>
      </c>
      <c r="B180" s="82">
        <v>3</v>
      </c>
      <c r="C180" s="105">
        <v>0.0036987553663764454</v>
      </c>
      <c r="D180" s="82" t="s">
        <v>1224</v>
      </c>
      <c r="E180" s="82" t="b">
        <v>0</v>
      </c>
      <c r="F180" s="82" t="b">
        <v>1</v>
      </c>
      <c r="G180" s="82" t="b">
        <v>0</v>
      </c>
    </row>
    <row r="181" spans="1:7" ht="15">
      <c r="A181" s="84" t="s">
        <v>1014</v>
      </c>
      <c r="B181" s="82">
        <v>3</v>
      </c>
      <c r="C181" s="105">
        <v>0.0036987553663764454</v>
      </c>
      <c r="D181" s="82" t="s">
        <v>1224</v>
      </c>
      <c r="E181" s="82" t="b">
        <v>0</v>
      </c>
      <c r="F181" s="82" t="b">
        <v>0</v>
      </c>
      <c r="G181" s="82" t="b">
        <v>0</v>
      </c>
    </row>
    <row r="182" spans="1:7" ht="15">
      <c r="A182" s="84" t="s">
        <v>1015</v>
      </c>
      <c r="B182" s="82">
        <v>3</v>
      </c>
      <c r="C182" s="105">
        <v>0.0036987553663764454</v>
      </c>
      <c r="D182" s="82" t="s">
        <v>1224</v>
      </c>
      <c r="E182" s="82" t="b">
        <v>0</v>
      </c>
      <c r="F182" s="82" t="b">
        <v>0</v>
      </c>
      <c r="G182" s="82" t="b">
        <v>0</v>
      </c>
    </row>
    <row r="183" spans="1:7" ht="15">
      <c r="A183" s="84" t="s">
        <v>1016</v>
      </c>
      <c r="B183" s="82">
        <v>3</v>
      </c>
      <c r="C183" s="105">
        <v>0.0036987553663764454</v>
      </c>
      <c r="D183" s="82" t="s">
        <v>1224</v>
      </c>
      <c r="E183" s="82" t="b">
        <v>0</v>
      </c>
      <c r="F183" s="82" t="b">
        <v>0</v>
      </c>
      <c r="G183" s="82" t="b">
        <v>0</v>
      </c>
    </row>
    <row r="184" spans="1:7" ht="15">
      <c r="A184" s="84" t="s">
        <v>1017</v>
      </c>
      <c r="B184" s="82">
        <v>3</v>
      </c>
      <c r="C184" s="105">
        <v>0.0036987553663764454</v>
      </c>
      <c r="D184" s="82" t="s">
        <v>1224</v>
      </c>
      <c r="E184" s="82" t="b">
        <v>0</v>
      </c>
      <c r="F184" s="82" t="b">
        <v>0</v>
      </c>
      <c r="G184" s="82" t="b">
        <v>0</v>
      </c>
    </row>
    <row r="185" spans="1:7" ht="15">
      <c r="A185" s="84" t="s">
        <v>1018</v>
      </c>
      <c r="B185" s="82">
        <v>3</v>
      </c>
      <c r="C185" s="105">
        <v>0.00401969933792386</v>
      </c>
      <c r="D185" s="82" t="s">
        <v>1224</v>
      </c>
      <c r="E185" s="82" t="b">
        <v>0</v>
      </c>
      <c r="F185" s="82" t="b">
        <v>0</v>
      </c>
      <c r="G185" s="82" t="b">
        <v>0</v>
      </c>
    </row>
    <row r="186" spans="1:7" ht="15">
      <c r="A186" s="84" t="s">
        <v>1019</v>
      </c>
      <c r="B186" s="82">
        <v>3</v>
      </c>
      <c r="C186" s="105">
        <v>0.0036987553663764454</v>
      </c>
      <c r="D186" s="82" t="s">
        <v>1224</v>
      </c>
      <c r="E186" s="82" t="b">
        <v>0</v>
      </c>
      <c r="F186" s="82" t="b">
        <v>0</v>
      </c>
      <c r="G186" s="82" t="b">
        <v>0</v>
      </c>
    </row>
    <row r="187" spans="1:7" ht="15">
      <c r="A187" s="84" t="s">
        <v>1020</v>
      </c>
      <c r="B187" s="82">
        <v>2</v>
      </c>
      <c r="C187" s="105">
        <v>0.002679799558615906</v>
      </c>
      <c r="D187" s="82" t="s">
        <v>1224</v>
      </c>
      <c r="E187" s="82" t="b">
        <v>0</v>
      </c>
      <c r="F187" s="82" t="b">
        <v>0</v>
      </c>
      <c r="G187" s="82" t="b">
        <v>0</v>
      </c>
    </row>
    <row r="188" spans="1:7" ht="15">
      <c r="A188" s="84" t="s">
        <v>1021</v>
      </c>
      <c r="B188" s="82">
        <v>2</v>
      </c>
      <c r="C188" s="105">
        <v>0.002679799558615906</v>
      </c>
      <c r="D188" s="82" t="s">
        <v>1224</v>
      </c>
      <c r="E188" s="82" t="b">
        <v>0</v>
      </c>
      <c r="F188" s="82" t="b">
        <v>0</v>
      </c>
      <c r="G188" s="82" t="b">
        <v>0</v>
      </c>
    </row>
    <row r="189" spans="1:7" ht="15">
      <c r="A189" s="84" t="s">
        <v>1022</v>
      </c>
      <c r="B189" s="82">
        <v>2</v>
      </c>
      <c r="C189" s="105">
        <v>0.002679799558615906</v>
      </c>
      <c r="D189" s="82" t="s">
        <v>1224</v>
      </c>
      <c r="E189" s="82" t="b">
        <v>0</v>
      </c>
      <c r="F189" s="82" t="b">
        <v>0</v>
      </c>
      <c r="G189" s="82" t="b">
        <v>0</v>
      </c>
    </row>
    <row r="190" spans="1:7" ht="15">
      <c r="A190" s="84" t="s">
        <v>1023</v>
      </c>
      <c r="B190" s="82">
        <v>2</v>
      </c>
      <c r="C190" s="105">
        <v>0.0030455711207835624</v>
      </c>
      <c r="D190" s="82" t="s">
        <v>1224</v>
      </c>
      <c r="E190" s="82" t="b">
        <v>0</v>
      </c>
      <c r="F190" s="82" t="b">
        <v>0</v>
      </c>
      <c r="G190" s="82" t="b">
        <v>0</v>
      </c>
    </row>
    <row r="191" spans="1:7" ht="15">
      <c r="A191" s="84" t="s">
        <v>1024</v>
      </c>
      <c r="B191" s="82">
        <v>2</v>
      </c>
      <c r="C191" s="105">
        <v>0.0030455711207835624</v>
      </c>
      <c r="D191" s="82" t="s">
        <v>1224</v>
      </c>
      <c r="E191" s="82" t="b">
        <v>0</v>
      </c>
      <c r="F191" s="82" t="b">
        <v>0</v>
      </c>
      <c r="G191" s="82" t="b">
        <v>0</v>
      </c>
    </row>
    <row r="192" spans="1:7" ht="15">
      <c r="A192" s="84" t="s">
        <v>1025</v>
      </c>
      <c r="B192" s="82">
        <v>2</v>
      </c>
      <c r="C192" s="105">
        <v>0.002679799558615906</v>
      </c>
      <c r="D192" s="82" t="s">
        <v>1224</v>
      </c>
      <c r="E192" s="82" t="b">
        <v>0</v>
      </c>
      <c r="F192" s="82" t="b">
        <v>0</v>
      </c>
      <c r="G192" s="82" t="b">
        <v>0</v>
      </c>
    </row>
    <row r="193" spans="1:7" ht="15">
      <c r="A193" s="84" t="s">
        <v>1026</v>
      </c>
      <c r="B193" s="82">
        <v>2</v>
      </c>
      <c r="C193" s="105">
        <v>0.002679799558615906</v>
      </c>
      <c r="D193" s="82" t="s">
        <v>1224</v>
      </c>
      <c r="E193" s="82" t="b">
        <v>0</v>
      </c>
      <c r="F193" s="82" t="b">
        <v>0</v>
      </c>
      <c r="G193" s="82" t="b">
        <v>0</v>
      </c>
    </row>
    <row r="194" spans="1:7" ht="15">
      <c r="A194" s="84" t="s">
        <v>751</v>
      </c>
      <c r="B194" s="82">
        <v>2</v>
      </c>
      <c r="C194" s="105">
        <v>0.002679799558615906</v>
      </c>
      <c r="D194" s="82" t="s">
        <v>1224</v>
      </c>
      <c r="E194" s="82" t="b">
        <v>0</v>
      </c>
      <c r="F194" s="82" t="b">
        <v>0</v>
      </c>
      <c r="G194" s="82" t="b">
        <v>0</v>
      </c>
    </row>
    <row r="195" spans="1:7" ht="15">
      <c r="A195" s="84" t="s">
        <v>1027</v>
      </c>
      <c r="B195" s="82">
        <v>2</v>
      </c>
      <c r="C195" s="105">
        <v>0.0030455711207835624</v>
      </c>
      <c r="D195" s="82" t="s">
        <v>1224</v>
      </c>
      <c r="E195" s="82" t="b">
        <v>0</v>
      </c>
      <c r="F195" s="82" t="b">
        <v>0</v>
      </c>
      <c r="G195" s="82" t="b">
        <v>0</v>
      </c>
    </row>
    <row r="196" spans="1:7" ht="15">
      <c r="A196" s="84" t="s">
        <v>1028</v>
      </c>
      <c r="B196" s="82">
        <v>2</v>
      </c>
      <c r="C196" s="105">
        <v>0.0030455711207835624</v>
      </c>
      <c r="D196" s="82" t="s">
        <v>1224</v>
      </c>
      <c r="E196" s="82" t="b">
        <v>0</v>
      </c>
      <c r="F196" s="82" t="b">
        <v>0</v>
      </c>
      <c r="G196" s="82" t="b">
        <v>0</v>
      </c>
    </row>
    <row r="197" spans="1:7" ht="15">
      <c r="A197" s="84" t="s">
        <v>1029</v>
      </c>
      <c r="B197" s="82">
        <v>2</v>
      </c>
      <c r="C197" s="105">
        <v>0.002679799558615906</v>
      </c>
      <c r="D197" s="82" t="s">
        <v>1224</v>
      </c>
      <c r="E197" s="82" t="b">
        <v>0</v>
      </c>
      <c r="F197" s="82" t="b">
        <v>0</v>
      </c>
      <c r="G197" s="82" t="b">
        <v>0</v>
      </c>
    </row>
    <row r="198" spans="1:7" ht="15">
      <c r="A198" s="84" t="s">
        <v>1030</v>
      </c>
      <c r="B198" s="82">
        <v>2</v>
      </c>
      <c r="C198" s="105">
        <v>0.002679799558615906</v>
      </c>
      <c r="D198" s="82" t="s">
        <v>1224</v>
      </c>
      <c r="E198" s="82" t="b">
        <v>0</v>
      </c>
      <c r="F198" s="82" t="b">
        <v>0</v>
      </c>
      <c r="G198" s="82" t="b">
        <v>0</v>
      </c>
    </row>
    <row r="199" spans="1:7" ht="15">
      <c r="A199" s="84" t="s">
        <v>1031</v>
      </c>
      <c r="B199" s="82">
        <v>2</v>
      </c>
      <c r="C199" s="105">
        <v>0.002679799558615906</v>
      </c>
      <c r="D199" s="82" t="s">
        <v>1224</v>
      </c>
      <c r="E199" s="82" t="b">
        <v>0</v>
      </c>
      <c r="F199" s="82" t="b">
        <v>0</v>
      </c>
      <c r="G199" s="82" t="b">
        <v>0</v>
      </c>
    </row>
    <row r="200" spans="1:7" ht="15">
      <c r="A200" s="84" t="s">
        <v>1032</v>
      </c>
      <c r="B200" s="82">
        <v>2</v>
      </c>
      <c r="C200" s="105">
        <v>0.002679799558615906</v>
      </c>
      <c r="D200" s="82" t="s">
        <v>1224</v>
      </c>
      <c r="E200" s="82" t="b">
        <v>0</v>
      </c>
      <c r="F200" s="82" t="b">
        <v>0</v>
      </c>
      <c r="G200" s="82" t="b">
        <v>0</v>
      </c>
    </row>
    <row r="201" spans="1:7" ht="15">
      <c r="A201" s="84" t="s">
        <v>1033</v>
      </c>
      <c r="B201" s="82">
        <v>2</v>
      </c>
      <c r="C201" s="105">
        <v>0.002679799558615906</v>
      </c>
      <c r="D201" s="82" t="s">
        <v>1224</v>
      </c>
      <c r="E201" s="82" t="b">
        <v>0</v>
      </c>
      <c r="F201" s="82" t="b">
        <v>1</v>
      </c>
      <c r="G201" s="82" t="b">
        <v>0</v>
      </c>
    </row>
    <row r="202" spans="1:7" ht="15">
      <c r="A202" s="84" t="s">
        <v>1034</v>
      </c>
      <c r="B202" s="82">
        <v>2</v>
      </c>
      <c r="C202" s="105">
        <v>0.002679799558615906</v>
      </c>
      <c r="D202" s="82" t="s">
        <v>1224</v>
      </c>
      <c r="E202" s="82" t="b">
        <v>0</v>
      </c>
      <c r="F202" s="82" t="b">
        <v>0</v>
      </c>
      <c r="G202" s="82" t="b">
        <v>0</v>
      </c>
    </row>
    <row r="203" spans="1:7" ht="15">
      <c r="A203" s="84" t="s">
        <v>1035</v>
      </c>
      <c r="B203" s="82">
        <v>2</v>
      </c>
      <c r="C203" s="105">
        <v>0.002679799558615906</v>
      </c>
      <c r="D203" s="82" t="s">
        <v>1224</v>
      </c>
      <c r="E203" s="82" t="b">
        <v>0</v>
      </c>
      <c r="F203" s="82" t="b">
        <v>0</v>
      </c>
      <c r="G203" s="82" t="b">
        <v>0</v>
      </c>
    </row>
    <row r="204" spans="1:7" ht="15">
      <c r="A204" s="84" t="s">
        <v>1036</v>
      </c>
      <c r="B204" s="82">
        <v>2</v>
      </c>
      <c r="C204" s="105">
        <v>0.002679799558615906</v>
      </c>
      <c r="D204" s="82" t="s">
        <v>1224</v>
      </c>
      <c r="E204" s="82" t="b">
        <v>0</v>
      </c>
      <c r="F204" s="82" t="b">
        <v>0</v>
      </c>
      <c r="G204" s="82" t="b">
        <v>0</v>
      </c>
    </row>
    <row r="205" spans="1:7" ht="15">
      <c r="A205" s="84" t="s">
        <v>1037</v>
      </c>
      <c r="B205" s="82">
        <v>2</v>
      </c>
      <c r="C205" s="105">
        <v>0.0030455711207835624</v>
      </c>
      <c r="D205" s="82" t="s">
        <v>1224</v>
      </c>
      <c r="E205" s="82" t="b">
        <v>0</v>
      </c>
      <c r="F205" s="82" t="b">
        <v>0</v>
      </c>
      <c r="G205" s="82" t="b">
        <v>0</v>
      </c>
    </row>
    <row r="206" spans="1:7" ht="15">
      <c r="A206" s="84" t="s">
        <v>1038</v>
      </c>
      <c r="B206" s="82">
        <v>2</v>
      </c>
      <c r="C206" s="105">
        <v>0.002679799558615906</v>
      </c>
      <c r="D206" s="82" t="s">
        <v>1224</v>
      </c>
      <c r="E206" s="82" t="b">
        <v>0</v>
      </c>
      <c r="F206" s="82" t="b">
        <v>0</v>
      </c>
      <c r="G206" s="82" t="b">
        <v>0</v>
      </c>
    </row>
    <row r="207" spans="1:7" ht="15">
      <c r="A207" s="84" t="s">
        <v>1039</v>
      </c>
      <c r="B207" s="82">
        <v>2</v>
      </c>
      <c r="C207" s="105">
        <v>0.002679799558615906</v>
      </c>
      <c r="D207" s="82" t="s">
        <v>1224</v>
      </c>
      <c r="E207" s="82" t="b">
        <v>0</v>
      </c>
      <c r="F207" s="82" t="b">
        <v>0</v>
      </c>
      <c r="G207" s="82" t="b">
        <v>0</v>
      </c>
    </row>
    <row r="208" spans="1:7" ht="15">
      <c r="A208" s="84" t="s">
        <v>1040</v>
      </c>
      <c r="B208" s="82">
        <v>2</v>
      </c>
      <c r="C208" s="105">
        <v>0.002679799558615906</v>
      </c>
      <c r="D208" s="82" t="s">
        <v>1224</v>
      </c>
      <c r="E208" s="82" t="b">
        <v>0</v>
      </c>
      <c r="F208" s="82" t="b">
        <v>0</v>
      </c>
      <c r="G208" s="82" t="b">
        <v>0</v>
      </c>
    </row>
    <row r="209" spans="1:7" ht="15">
      <c r="A209" s="84" t="s">
        <v>1041</v>
      </c>
      <c r="B209" s="82">
        <v>2</v>
      </c>
      <c r="C209" s="105">
        <v>0.002679799558615906</v>
      </c>
      <c r="D209" s="82" t="s">
        <v>1224</v>
      </c>
      <c r="E209" s="82" t="b">
        <v>0</v>
      </c>
      <c r="F209" s="82" t="b">
        <v>0</v>
      </c>
      <c r="G209" s="82" t="b">
        <v>0</v>
      </c>
    </row>
    <row r="210" spans="1:7" ht="15">
      <c r="A210" s="84" t="s">
        <v>1042</v>
      </c>
      <c r="B210" s="82">
        <v>2</v>
      </c>
      <c r="C210" s="105">
        <v>0.002679799558615906</v>
      </c>
      <c r="D210" s="82" t="s">
        <v>1224</v>
      </c>
      <c r="E210" s="82" t="b">
        <v>0</v>
      </c>
      <c r="F210" s="82" t="b">
        <v>0</v>
      </c>
      <c r="G210" s="82" t="b">
        <v>0</v>
      </c>
    </row>
    <row r="211" spans="1:7" ht="15">
      <c r="A211" s="84" t="s">
        <v>1043</v>
      </c>
      <c r="B211" s="82">
        <v>2</v>
      </c>
      <c r="C211" s="105">
        <v>0.002679799558615906</v>
      </c>
      <c r="D211" s="82" t="s">
        <v>1224</v>
      </c>
      <c r="E211" s="82" t="b">
        <v>0</v>
      </c>
      <c r="F211" s="82" t="b">
        <v>0</v>
      </c>
      <c r="G211" s="82" t="b">
        <v>0</v>
      </c>
    </row>
    <row r="212" spans="1:7" ht="15">
      <c r="A212" s="84" t="s">
        <v>1044</v>
      </c>
      <c r="B212" s="82">
        <v>2</v>
      </c>
      <c r="C212" s="105">
        <v>0.0030455711207835624</v>
      </c>
      <c r="D212" s="82" t="s">
        <v>1224</v>
      </c>
      <c r="E212" s="82" t="b">
        <v>0</v>
      </c>
      <c r="F212" s="82" t="b">
        <v>0</v>
      </c>
      <c r="G212" s="82" t="b">
        <v>0</v>
      </c>
    </row>
    <row r="213" spans="1:7" ht="15">
      <c r="A213" s="84" t="s">
        <v>1045</v>
      </c>
      <c r="B213" s="82">
        <v>2</v>
      </c>
      <c r="C213" s="105">
        <v>0.0030455711207835624</v>
      </c>
      <c r="D213" s="82" t="s">
        <v>1224</v>
      </c>
      <c r="E213" s="82" t="b">
        <v>0</v>
      </c>
      <c r="F213" s="82" t="b">
        <v>0</v>
      </c>
      <c r="G213" s="82" t="b">
        <v>0</v>
      </c>
    </row>
    <row r="214" spans="1:7" ht="15">
      <c r="A214" s="84" t="s">
        <v>1046</v>
      </c>
      <c r="B214" s="82">
        <v>2</v>
      </c>
      <c r="C214" s="105">
        <v>0.0030455711207835624</v>
      </c>
      <c r="D214" s="82" t="s">
        <v>1224</v>
      </c>
      <c r="E214" s="82" t="b">
        <v>0</v>
      </c>
      <c r="F214" s="82" t="b">
        <v>0</v>
      </c>
      <c r="G214" s="82" t="b">
        <v>0</v>
      </c>
    </row>
    <row r="215" spans="1:7" ht="15">
      <c r="A215" s="84" t="s">
        <v>1047</v>
      </c>
      <c r="B215" s="82">
        <v>2</v>
      </c>
      <c r="C215" s="105">
        <v>0.0030455711207835624</v>
      </c>
      <c r="D215" s="82" t="s">
        <v>1224</v>
      </c>
      <c r="E215" s="82" t="b">
        <v>0</v>
      </c>
      <c r="F215" s="82" t="b">
        <v>0</v>
      </c>
      <c r="G215" s="82" t="b">
        <v>0</v>
      </c>
    </row>
    <row r="216" spans="1:7" ht="15">
      <c r="A216" s="84" t="s">
        <v>1048</v>
      </c>
      <c r="B216" s="82">
        <v>2</v>
      </c>
      <c r="C216" s="105">
        <v>0.0030455711207835624</v>
      </c>
      <c r="D216" s="82" t="s">
        <v>1224</v>
      </c>
      <c r="E216" s="82" t="b">
        <v>0</v>
      </c>
      <c r="F216" s="82" t="b">
        <v>0</v>
      </c>
      <c r="G216" s="82" t="b">
        <v>0</v>
      </c>
    </row>
    <row r="217" spans="1:7" ht="15">
      <c r="A217" s="84" t="s">
        <v>1049</v>
      </c>
      <c r="B217" s="82">
        <v>2</v>
      </c>
      <c r="C217" s="105">
        <v>0.002679799558615906</v>
      </c>
      <c r="D217" s="82" t="s">
        <v>1224</v>
      </c>
      <c r="E217" s="82" t="b">
        <v>0</v>
      </c>
      <c r="F217" s="82" t="b">
        <v>0</v>
      </c>
      <c r="G217" s="82" t="b">
        <v>0</v>
      </c>
    </row>
    <row r="218" spans="1:7" ht="15">
      <c r="A218" s="84" t="s">
        <v>1050</v>
      </c>
      <c r="B218" s="82">
        <v>2</v>
      </c>
      <c r="C218" s="105">
        <v>0.002679799558615906</v>
      </c>
      <c r="D218" s="82" t="s">
        <v>1224</v>
      </c>
      <c r="E218" s="82" t="b">
        <v>0</v>
      </c>
      <c r="F218" s="82" t="b">
        <v>0</v>
      </c>
      <c r="G218" s="82" t="b">
        <v>0</v>
      </c>
    </row>
    <row r="219" spans="1:7" ht="15">
      <c r="A219" s="84" t="s">
        <v>1051</v>
      </c>
      <c r="B219" s="82">
        <v>2</v>
      </c>
      <c r="C219" s="105">
        <v>0.002679799558615906</v>
      </c>
      <c r="D219" s="82" t="s">
        <v>1224</v>
      </c>
      <c r="E219" s="82" t="b">
        <v>0</v>
      </c>
      <c r="F219" s="82" t="b">
        <v>0</v>
      </c>
      <c r="G219" s="82" t="b">
        <v>0</v>
      </c>
    </row>
    <row r="220" spans="1:7" ht="15">
      <c r="A220" s="84" t="s">
        <v>1052</v>
      </c>
      <c r="B220" s="82">
        <v>2</v>
      </c>
      <c r="C220" s="105">
        <v>0.002679799558615906</v>
      </c>
      <c r="D220" s="82" t="s">
        <v>1224</v>
      </c>
      <c r="E220" s="82" t="b">
        <v>0</v>
      </c>
      <c r="F220" s="82" t="b">
        <v>0</v>
      </c>
      <c r="G220" s="82" t="b">
        <v>0</v>
      </c>
    </row>
    <row r="221" spans="1:7" ht="15">
      <c r="A221" s="84" t="s">
        <v>1053</v>
      </c>
      <c r="B221" s="82">
        <v>2</v>
      </c>
      <c r="C221" s="105">
        <v>0.002679799558615906</v>
      </c>
      <c r="D221" s="82" t="s">
        <v>1224</v>
      </c>
      <c r="E221" s="82" t="b">
        <v>0</v>
      </c>
      <c r="F221" s="82" t="b">
        <v>0</v>
      </c>
      <c r="G221" s="82" t="b">
        <v>0</v>
      </c>
    </row>
    <row r="222" spans="1:7" ht="15">
      <c r="A222" s="84" t="s">
        <v>1054</v>
      </c>
      <c r="B222" s="82">
        <v>2</v>
      </c>
      <c r="C222" s="105">
        <v>0.002679799558615906</v>
      </c>
      <c r="D222" s="82" t="s">
        <v>1224</v>
      </c>
      <c r="E222" s="82" t="b">
        <v>0</v>
      </c>
      <c r="F222" s="82" t="b">
        <v>0</v>
      </c>
      <c r="G222" s="82" t="b">
        <v>0</v>
      </c>
    </row>
    <row r="223" spans="1:7" ht="15">
      <c r="A223" s="84" t="s">
        <v>1055</v>
      </c>
      <c r="B223" s="82">
        <v>2</v>
      </c>
      <c r="C223" s="105">
        <v>0.002679799558615906</v>
      </c>
      <c r="D223" s="82" t="s">
        <v>1224</v>
      </c>
      <c r="E223" s="82" t="b">
        <v>0</v>
      </c>
      <c r="F223" s="82" t="b">
        <v>0</v>
      </c>
      <c r="G223" s="82" t="b">
        <v>0</v>
      </c>
    </row>
    <row r="224" spans="1:7" ht="15">
      <c r="A224" s="84" t="s">
        <v>1056</v>
      </c>
      <c r="B224" s="82">
        <v>2</v>
      </c>
      <c r="C224" s="105">
        <v>0.002679799558615906</v>
      </c>
      <c r="D224" s="82" t="s">
        <v>1224</v>
      </c>
      <c r="E224" s="82" t="b">
        <v>0</v>
      </c>
      <c r="F224" s="82" t="b">
        <v>0</v>
      </c>
      <c r="G224" s="82" t="b">
        <v>0</v>
      </c>
    </row>
    <row r="225" spans="1:7" ht="15">
      <c r="A225" s="84" t="s">
        <v>1057</v>
      </c>
      <c r="B225" s="82">
        <v>2</v>
      </c>
      <c r="C225" s="105">
        <v>0.002679799558615906</v>
      </c>
      <c r="D225" s="82" t="s">
        <v>1224</v>
      </c>
      <c r="E225" s="82" t="b">
        <v>0</v>
      </c>
      <c r="F225" s="82" t="b">
        <v>0</v>
      </c>
      <c r="G225" s="82" t="b">
        <v>0</v>
      </c>
    </row>
    <row r="226" spans="1:7" ht="15">
      <c r="A226" s="84" t="s">
        <v>1058</v>
      </c>
      <c r="B226" s="82">
        <v>2</v>
      </c>
      <c r="C226" s="105">
        <v>0.002679799558615906</v>
      </c>
      <c r="D226" s="82" t="s">
        <v>1224</v>
      </c>
      <c r="E226" s="82" t="b">
        <v>0</v>
      </c>
      <c r="F226" s="82" t="b">
        <v>0</v>
      </c>
      <c r="G226" s="82" t="b">
        <v>0</v>
      </c>
    </row>
    <row r="227" spans="1:7" ht="15">
      <c r="A227" s="84" t="s">
        <v>1059</v>
      </c>
      <c r="B227" s="82">
        <v>2</v>
      </c>
      <c r="C227" s="105">
        <v>0.002679799558615906</v>
      </c>
      <c r="D227" s="82" t="s">
        <v>1224</v>
      </c>
      <c r="E227" s="82" t="b">
        <v>0</v>
      </c>
      <c r="F227" s="82" t="b">
        <v>0</v>
      </c>
      <c r="G227" s="82" t="b">
        <v>0</v>
      </c>
    </row>
    <row r="228" spans="1:7" ht="15">
      <c r="A228" s="84" t="s">
        <v>1060</v>
      </c>
      <c r="B228" s="82">
        <v>2</v>
      </c>
      <c r="C228" s="105">
        <v>0.002679799558615906</v>
      </c>
      <c r="D228" s="82" t="s">
        <v>1224</v>
      </c>
      <c r="E228" s="82" t="b">
        <v>0</v>
      </c>
      <c r="F228" s="82" t="b">
        <v>0</v>
      </c>
      <c r="G228" s="82" t="b">
        <v>0</v>
      </c>
    </row>
    <row r="229" spans="1:7" ht="15">
      <c r="A229" s="84" t="s">
        <v>1061</v>
      </c>
      <c r="B229" s="82">
        <v>2</v>
      </c>
      <c r="C229" s="105">
        <v>0.002679799558615906</v>
      </c>
      <c r="D229" s="82" t="s">
        <v>1224</v>
      </c>
      <c r="E229" s="82" t="b">
        <v>0</v>
      </c>
      <c r="F229" s="82" t="b">
        <v>0</v>
      </c>
      <c r="G229" s="82" t="b">
        <v>0</v>
      </c>
    </row>
    <row r="230" spans="1:7" ht="15">
      <c r="A230" s="84" t="s">
        <v>1062</v>
      </c>
      <c r="B230" s="82">
        <v>2</v>
      </c>
      <c r="C230" s="105">
        <v>0.002679799558615906</v>
      </c>
      <c r="D230" s="82" t="s">
        <v>1224</v>
      </c>
      <c r="E230" s="82" t="b">
        <v>0</v>
      </c>
      <c r="F230" s="82" t="b">
        <v>0</v>
      </c>
      <c r="G230" s="82" t="b">
        <v>0</v>
      </c>
    </row>
    <row r="231" spans="1:7" ht="15">
      <c r="A231" s="84" t="s">
        <v>1063</v>
      </c>
      <c r="B231" s="82">
        <v>2</v>
      </c>
      <c r="C231" s="105">
        <v>0.002679799558615906</v>
      </c>
      <c r="D231" s="82" t="s">
        <v>1224</v>
      </c>
      <c r="E231" s="82" t="b">
        <v>0</v>
      </c>
      <c r="F231" s="82" t="b">
        <v>0</v>
      </c>
      <c r="G231" s="82" t="b">
        <v>0</v>
      </c>
    </row>
    <row r="232" spans="1:7" ht="15">
      <c r="A232" s="84" t="s">
        <v>1064</v>
      </c>
      <c r="B232" s="82">
        <v>2</v>
      </c>
      <c r="C232" s="105">
        <v>0.002679799558615906</v>
      </c>
      <c r="D232" s="82" t="s">
        <v>1224</v>
      </c>
      <c r="E232" s="82" t="b">
        <v>0</v>
      </c>
      <c r="F232" s="82" t="b">
        <v>0</v>
      </c>
      <c r="G232" s="82" t="b">
        <v>0</v>
      </c>
    </row>
    <row r="233" spans="1:7" ht="15">
      <c r="A233" s="84" t="s">
        <v>1065</v>
      </c>
      <c r="B233" s="82">
        <v>2</v>
      </c>
      <c r="C233" s="105">
        <v>0.002679799558615906</v>
      </c>
      <c r="D233" s="82" t="s">
        <v>1224</v>
      </c>
      <c r="E233" s="82" t="b">
        <v>0</v>
      </c>
      <c r="F233" s="82" t="b">
        <v>0</v>
      </c>
      <c r="G233" s="82" t="b">
        <v>0</v>
      </c>
    </row>
    <row r="234" spans="1:7" ht="15">
      <c r="A234" s="84" t="s">
        <v>1066</v>
      </c>
      <c r="B234" s="82">
        <v>2</v>
      </c>
      <c r="C234" s="105">
        <v>0.002679799558615906</v>
      </c>
      <c r="D234" s="82" t="s">
        <v>1224</v>
      </c>
      <c r="E234" s="82" t="b">
        <v>0</v>
      </c>
      <c r="F234" s="82" t="b">
        <v>1</v>
      </c>
      <c r="G234" s="82" t="b">
        <v>0</v>
      </c>
    </row>
    <row r="235" spans="1:7" ht="15">
      <c r="A235" s="84" t="s">
        <v>1067</v>
      </c>
      <c r="B235" s="82">
        <v>2</v>
      </c>
      <c r="C235" s="105">
        <v>0.002679799558615906</v>
      </c>
      <c r="D235" s="82" t="s">
        <v>1224</v>
      </c>
      <c r="E235" s="82" t="b">
        <v>0</v>
      </c>
      <c r="F235" s="82" t="b">
        <v>0</v>
      </c>
      <c r="G235" s="82" t="b">
        <v>0</v>
      </c>
    </row>
    <row r="236" spans="1:7" ht="15">
      <c r="A236" s="84" t="s">
        <v>1068</v>
      </c>
      <c r="B236" s="82">
        <v>2</v>
      </c>
      <c r="C236" s="105">
        <v>0.002679799558615906</v>
      </c>
      <c r="D236" s="82" t="s">
        <v>1224</v>
      </c>
      <c r="E236" s="82" t="b">
        <v>0</v>
      </c>
      <c r="F236" s="82" t="b">
        <v>0</v>
      </c>
      <c r="G236" s="82" t="b">
        <v>0</v>
      </c>
    </row>
    <row r="237" spans="1:7" ht="15">
      <c r="A237" s="84" t="s">
        <v>1069</v>
      </c>
      <c r="B237" s="82">
        <v>2</v>
      </c>
      <c r="C237" s="105">
        <v>0.002679799558615906</v>
      </c>
      <c r="D237" s="82" t="s">
        <v>1224</v>
      </c>
      <c r="E237" s="82" t="b">
        <v>0</v>
      </c>
      <c r="F237" s="82" t="b">
        <v>0</v>
      </c>
      <c r="G237" s="82" t="b">
        <v>0</v>
      </c>
    </row>
    <row r="238" spans="1:7" ht="15">
      <c r="A238" s="84" t="s">
        <v>1070</v>
      </c>
      <c r="B238" s="82">
        <v>2</v>
      </c>
      <c r="C238" s="105">
        <v>0.002679799558615906</v>
      </c>
      <c r="D238" s="82" t="s">
        <v>1224</v>
      </c>
      <c r="E238" s="82" t="b">
        <v>0</v>
      </c>
      <c r="F238" s="82" t="b">
        <v>0</v>
      </c>
      <c r="G238" s="82" t="b">
        <v>0</v>
      </c>
    </row>
    <row r="239" spans="1:7" ht="15">
      <c r="A239" s="84" t="s">
        <v>1071</v>
      </c>
      <c r="B239" s="82">
        <v>2</v>
      </c>
      <c r="C239" s="105">
        <v>0.002679799558615906</v>
      </c>
      <c r="D239" s="82" t="s">
        <v>1224</v>
      </c>
      <c r="E239" s="82" t="b">
        <v>0</v>
      </c>
      <c r="F239" s="82" t="b">
        <v>0</v>
      </c>
      <c r="G239" s="82" t="b">
        <v>0</v>
      </c>
    </row>
    <row r="240" spans="1:7" ht="15">
      <c r="A240" s="84" t="s">
        <v>1072</v>
      </c>
      <c r="B240" s="82">
        <v>2</v>
      </c>
      <c r="C240" s="105">
        <v>0.002679799558615906</v>
      </c>
      <c r="D240" s="82" t="s">
        <v>1224</v>
      </c>
      <c r="E240" s="82" t="b">
        <v>0</v>
      </c>
      <c r="F240" s="82" t="b">
        <v>0</v>
      </c>
      <c r="G240" s="82" t="b">
        <v>0</v>
      </c>
    </row>
    <row r="241" spans="1:7" ht="15">
      <c r="A241" s="84" t="s">
        <v>1073</v>
      </c>
      <c r="B241" s="82">
        <v>2</v>
      </c>
      <c r="C241" s="105">
        <v>0.002679799558615906</v>
      </c>
      <c r="D241" s="82" t="s">
        <v>1224</v>
      </c>
      <c r="E241" s="82" t="b">
        <v>0</v>
      </c>
      <c r="F241" s="82" t="b">
        <v>0</v>
      </c>
      <c r="G241" s="82" t="b">
        <v>0</v>
      </c>
    </row>
    <row r="242" spans="1:7" ht="15">
      <c r="A242" s="84" t="s">
        <v>1074</v>
      </c>
      <c r="B242" s="82">
        <v>2</v>
      </c>
      <c r="C242" s="105">
        <v>0.002679799558615906</v>
      </c>
      <c r="D242" s="82" t="s">
        <v>1224</v>
      </c>
      <c r="E242" s="82" t="b">
        <v>0</v>
      </c>
      <c r="F242" s="82" t="b">
        <v>0</v>
      </c>
      <c r="G242" s="82" t="b">
        <v>0</v>
      </c>
    </row>
    <row r="243" spans="1:7" ht="15">
      <c r="A243" s="84" t="s">
        <v>1075</v>
      </c>
      <c r="B243" s="82">
        <v>2</v>
      </c>
      <c r="C243" s="105">
        <v>0.002679799558615906</v>
      </c>
      <c r="D243" s="82" t="s">
        <v>1224</v>
      </c>
      <c r="E243" s="82" t="b">
        <v>0</v>
      </c>
      <c r="F243" s="82" t="b">
        <v>0</v>
      </c>
      <c r="G243" s="82" t="b">
        <v>0</v>
      </c>
    </row>
    <row r="244" spans="1:7" ht="15">
      <c r="A244" s="84" t="s">
        <v>1076</v>
      </c>
      <c r="B244" s="82">
        <v>2</v>
      </c>
      <c r="C244" s="105">
        <v>0.002679799558615906</v>
      </c>
      <c r="D244" s="82" t="s">
        <v>1224</v>
      </c>
      <c r="E244" s="82" t="b">
        <v>0</v>
      </c>
      <c r="F244" s="82" t="b">
        <v>0</v>
      </c>
      <c r="G244" s="82" t="b">
        <v>0</v>
      </c>
    </row>
    <row r="245" spans="1:7" ht="15">
      <c r="A245" s="84" t="s">
        <v>1077</v>
      </c>
      <c r="B245" s="82">
        <v>2</v>
      </c>
      <c r="C245" s="105">
        <v>0.002679799558615906</v>
      </c>
      <c r="D245" s="82" t="s">
        <v>1224</v>
      </c>
      <c r="E245" s="82" t="b">
        <v>0</v>
      </c>
      <c r="F245" s="82" t="b">
        <v>0</v>
      </c>
      <c r="G245" s="82" t="b">
        <v>0</v>
      </c>
    </row>
    <row r="246" spans="1:7" ht="15">
      <c r="A246" s="84" t="s">
        <v>1078</v>
      </c>
      <c r="B246" s="82">
        <v>2</v>
      </c>
      <c r="C246" s="105">
        <v>0.0030455711207835624</v>
      </c>
      <c r="D246" s="82" t="s">
        <v>1224</v>
      </c>
      <c r="E246" s="82" t="b">
        <v>0</v>
      </c>
      <c r="F246" s="82" t="b">
        <v>0</v>
      </c>
      <c r="G246" s="82" t="b">
        <v>0</v>
      </c>
    </row>
    <row r="247" spans="1:7" ht="15">
      <c r="A247" s="84" t="s">
        <v>1079</v>
      </c>
      <c r="B247" s="82">
        <v>2</v>
      </c>
      <c r="C247" s="105">
        <v>0.002679799558615906</v>
      </c>
      <c r="D247" s="82" t="s">
        <v>1224</v>
      </c>
      <c r="E247" s="82" t="b">
        <v>0</v>
      </c>
      <c r="F247" s="82" t="b">
        <v>0</v>
      </c>
      <c r="G247" s="82" t="b">
        <v>0</v>
      </c>
    </row>
    <row r="248" spans="1:7" ht="15">
      <c r="A248" s="84" t="s">
        <v>1080</v>
      </c>
      <c r="B248" s="82">
        <v>2</v>
      </c>
      <c r="C248" s="105">
        <v>0.0030455711207835624</v>
      </c>
      <c r="D248" s="82" t="s">
        <v>1224</v>
      </c>
      <c r="E248" s="82" t="b">
        <v>0</v>
      </c>
      <c r="F248" s="82" t="b">
        <v>0</v>
      </c>
      <c r="G248" s="82" t="b">
        <v>0</v>
      </c>
    </row>
    <row r="249" spans="1:7" ht="15">
      <c r="A249" s="84" t="s">
        <v>1081</v>
      </c>
      <c r="B249" s="82">
        <v>2</v>
      </c>
      <c r="C249" s="105">
        <v>0.0030455711207835624</v>
      </c>
      <c r="D249" s="82" t="s">
        <v>1224</v>
      </c>
      <c r="E249" s="82" t="b">
        <v>0</v>
      </c>
      <c r="F249" s="82" t="b">
        <v>0</v>
      </c>
      <c r="G249" s="82" t="b">
        <v>0</v>
      </c>
    </row>
    <row r="250" spans="1:7" ht="15">
      <c r="A250" s="84" t="s">
        <v>1082</v>
      </c>
      <c r="B250" s="82">
        <v>2</v>
      </c>
      <c r="C250" s="105">
        <v>0.002679799558615906</v>
      </c>
      <c r="D250" s="82" t="s">
        <v>1224</v>
      </c>
      <c r="E250" s="82" t="b">
        <v>0</v>
      </c>
      <c r="F250" s="82" t="b">
        <v>0</v>
      </c>
      <c r="G250" s="82" t="b">
        <v>0</v>
      </c>
    </row>
    <row r="251" spans="1:7" ht="15">
      <c r="A251" s="84" t="s">
        <v>1083</v>
      </c>
      <c r="B251" s="82">
        <v>2</v>
      </c>
      <c r="C251" s="105">
        <v>0.002679799558615906</v>
      </c>
      <c r="D251" s="82" t="s">
        <v>1224</v>
      </c>
      <c r="E251" s="82" t="b">
        <v>0</v>
      </c>
      <c r="F251" s="82" t="b">
        <v>0</v>
      </c>
      <c r="G251" s="82" t="b">
        <v>0</v>
      </c>
    </row>
    <row r="252" spans="1:7" ht="15">
      <c r="A252" s="84" t="s">
        <v>1084</v>
      </c>
      <c r="B252" s="82">
        <v>2</v>
      </c>
      <c r="C252" s="105">
        <v>0.002679799558615906</v>
      </c>
      <c r="D252" s="82" t="s">
        <v>1224</v>
      </c>
      <c r="E252" s="82" t="b">
        <v>0</v>
      </c>
      <c r="F252" s="82" t="b">
        <v>0</v>
      </c>
      <c r="G252" s="82" t="b">
        <v>0</v>
      </c>
    </row>
    <row r="253" spans="1:7" ht="15">
      <c r="A253" s="84" t="s">
        <v>1085</v>
      </c>
      <c r="B253" s="82">
        <v>2</v>
      </c>
      <c r="C253" s="105">
        <v>0.002679799558615906</v>
      </c>
      <c r="D253" s="82" t="s">
        <v>1224</v>
      </c>
      <c r="E253" s="82" t="b">
        <v>0</v>
      </c>
      <c r="F253" s="82" t="b">
        <v>0</v>
      </c>
      <c r="G253" s="82" t="b">
        <v>0</v>
      </c>
    </row>
    <row r="254" spans="1:7" ht="15">
      <c r="A254" s="84" t="s">
        <v>1086</v>
      </c>
      <c r="B254" s="82">
        <v>2</v>
      </c>
      <c r="C254" s="105">
        <v>0.002679799558615906</v>
      </c>
      <c r="D254" s="82" t="s">
        <v>1224</v>
      </c>
      <c r="E254" s="82" t="b">
        <v>0</v>
      </c>
      <c r="F254" s="82" t="b">
        <v>0</v>
      </c>
      <c r="G254" s="82" t="b">
        <v>0</v>
      </c>
    </row>
    <row r="255" spans="1:7" ht="15">
      <c r="A255" s="84" t="s">
        <v>1087</v>
      </c>
      <c r="B255" s="82">
        <v>2</v>
      </c>
      <c r="C255" s="105">
        <v>0.002679799558615906</v>
      </c>
      <c r="D255" s="82" t="s">
        <v>1224</v>
      </c>
      <c r="E255" s="82" t="b">
        <v>0</v>
      </c>
      <c r="F255" s="82" t="b">
        <v>0</v>
      </c>
      <c r="G255" s="82" t="b">
        <v>0</v>
      </c>
    </row>
    <row r="256" spans="1:7" ht="15">
      <c r="A256" s="84" t="s">
        <v>1088</v>
      </c>
      <c r="B256" s="82">
        <v>2</v>
      </c>
      <c r="C256" s="105">
        <v>0.002679799558615906</v>
      </c>
      <c r="D256" s="82" t="s">
        <v>1224</v>
      </c>
      <c r="E256" s="82" t="b">
        <v>0</v>
      </c>
      <c r="F256" s="82" t="b">
        <v>0</v>
      </c>
      <c r="G256" s="82" t="b">
        <v>0</v>
      </c>
    </row>
    <row r="257" spans="1:7" ht="15">
      <c r="A257" s="84" t="s">
        <v>1089</v>
      </c>
      <c r="B257" s="82">
        <v>2</v>
      </c>
      <c r="C257" s="105">
        <v>0.002679799558615906</v>
      </c>
      <c r="D257" s="82" t="s">
        <v>1224</v>
      </c>
      <c r="E257" s="82" t="b">
        <v>0</v>
      </c>
      <c r="F257" s="82" t="b">
        <v>0</v>
      </c>
      <c r="G257" s="82" t="b">
        <v>0</v>
      </c>
    </row>
    <row r="258" spans="1:7" ht="15">
      <c r="A258" s="84" t="s">
        <v>1090</v>
      </c>
      <c r="B258" s="82">
        <v>2</v>
      </c>
      <c r="C258" s="105">
        <v>0.0030455711207835624</v>
      </c>
      <c r="D258" s="82" t="s">
        <v>1224</v>
      </c>
      <c r="E258" s="82" t="b">
        <v>0</v>
      </c>
      <c r="F258" s="82" t="b">
        <v>0</v>
      </c>
      <c r="G258" s="82" t="b">
        <v>0</v>
      </c>
    </row>
    <row r="259" spans="1:7" ht="15">
      <c r="A259" s="84" t="s">
        <v>1091</v>
      </c>
      <c r="B259" s="82">
        <v>2</v>
      </c>
      <c r="C259" s="105">
        <v>0.0030455711207835624</v>
      </c>
      <c r="D259" s="82" t="s">
        <v>1224</v>
      </c>
      <c r="E259" s="82" t="b">
        <v>0</v>
      </c>
      <c r="F259" s="82" t="b">
        <v>0</v>
      </c>
      <c r="G259" s="82" t="b">
        <v>0</v>
      </c>
    </row>
    <row r="260" spans="1:7" ht="15">
      <c r="A260" s="84" t="s">
        <v>1092</v>
      </c>
      <c r="B260" s="82">
        <v>2</v>
      </c>
      <c r="C260" s="105">
        <v>0.0030455711207835624</v>
      </c>
      <c r="D260" s="82" t="s">
        <v>1224</v>
      </c>
      <c r="E260" s="82" t="b">
        <v>0</v>
      </c>
      <c r="F260" s="82" t="b">
        <v>0</v>
      </c>
      <c r="G260" s="82" t="b">
        <v>0</v>
      </c>
    </row>
    <row r="261" spans="1:7" ht="15">
      <c r="A261" s="84" t="s">
        <v>1093</v>
      </c>
      <c r="B261" s="82">
        <v>2</v>
      </c>
      <c r="C261" s="105">
        <v>0.002679799558615906</v>
      </c>
      <c r="D261" s="82" t="s">
        <v>1224</v>
      </c>
      <c r="E261" s="82" t="b">
        <v>0</v>
      </c>
      <c r="F261" s="82" t="b">
        <v>0</v>
      </c>
      <c r="G261" s="82" t="b">
        <v>0</v>
      </c>
    </row>
    <row r="262" spans="1:7" ht="15">
      <c r="A262" s="84" t="s">
        <v>1094</v>
      </c>
      <c r="B262" s="82">
        <v>2</v>
      </c>
      <c r="C262" s="105">
        <v>0.002679799558615906</v>
      </c>
      <c r="D262" s="82" t="s">
        <v>1224</v>
      </c>
      <c r="E262" s="82" t="b">
        <v>0</v>
      </c>
      <c r="F262" s="82" t="b">
        <v>0</v>
      </c>
      <c r="G262" s="82" t="b">
        <v>0</v>
      </c>
    </row>
    <row r="263" spans="1:7" ht="15">
      <c r="A263" s="84" t="s">
        <v>1095</v>
      </c>
      <c r="B263" s="82">
        <v>2</v>
      </c>
      <c r="C263" s="105">
        <v>0.002679799558615906</v>
      </c>
      <c r="D263" s="82" t="s">
        <v>1224</v>
      </c>
      <c r="E263" s="82" t="b">
        <v>0</v>
      </c>
      <c r="F263" s="82" t="b">
        <v>0</v>
      </c>
      <c r="G263" s="82" t="b">
        <v>0</v>
      </c>
    </row>
    <row r="264" spans="1:7" ht="15">
      <c r="A264" s="84" t="s">
        <v>1096</v>
      </c>
      <c r="B264" s="82">
        <v>2</v>
      </c>
      <c r="C264" s="105">
        <v>0.002679799558615906</v>
      </c>
      <c r="D264" s="82" t="s">
        <v>1224</v>
      </c>
      <c r="E264" s="82" t="b">
        <v>0</v>
      </c>
      <c r="F264" s="82" t="b">
        <v>0</v>
      </c>
      <c r="G264" s="82" t="b">
        <v>0</v>
      </c>
    </row>
    <row r="265" spans="1:7" ht="15">
      <c r="A265" s="84" t="s">
        <v>1097</v>
      </c>
      <c r="B265" s="82">
        <v>2</v>
      </c>
      <c r="C265" s="105">
        <v>0.0030455711207835624</v>
      </c>
      <c r="D265" s="82" t="s">
        <v>1224</v>
      </c>
      <c r="E265" s="82" t="b">
        <v>0</v>
      </c>
      <c r="F265" s="82" t="b">
        <v>0</v>
      </c>
      <c r="G265" s="82" t="b">
        <v>0</v>
      </c>
    </row>
    <row r="266" spans="1:7" ht="15">
      <c r="A266" s="84" t="s">
        <v>1098</v>
      </c>
      <c r="B266" s="82">
        <v>2</v>
      </c>
      <c r="C266" s="105">
        <v>0.0030455711207835624</v>
      </c>
      <c r="D266" s="82" t="s">
        <v>1224</v>
      </c>
      <c r="E266" s="82" t="b">
        <v>0</v>
      </c>
      <c r="F266" s="82" t="b">
        <v>0</v>
      </c>
      <c r="G266" s="82" t="b">
        <v>0</v>
      </c>
    </row>
    <row r="267" spans="1:7" ht="15">
      <c r="A267" s="84" t="s">
        <v>1099</v>
      </c>
      <c r="B267" s="82">
        <v>2</v>
      </c>
      <c r="C267" s="105">
        <v>0.0030455711207835624</v>
      </c>
      <c r="D267" s="82" t="s">
        <v>1224</v>
      </c>
      <c r="E267" s="82" t="b">
        <v>0</v>
      </c>
      <c r="F267" s="82" t="b">
        <v>0</v>
      </c>
      <c r="G267" s="82" t="b">
        <v>0</v>
      </c>
    </row>
    <row r="268" spans="1:7" ht="15">
      <c r="A268" s="84" t="s">
        <v>1100</v>
      </c>
      <c r="B268" s="82">
        <v>2</v>
      </c>
      <c r="C268" s="105">
        <v>0.002679799558615906</v>
      </c>
      <c r="D268" s="82" t="s">
        <v>1224</v>
      </c>
      <c r="E268" s="82" t="b">
        <v>0</v>
      </c>
      <c r="F268" s="82" t="b">
        <v>0</v>
      </c>
      <c r="G268" s="82" t="b">
        <v>0</v>
      </c>
    </row>
    <row r="269" spans="1:7" ht="15">
      <c r="A269" s="84" t="s">
        <v>1101</v>
      </c>
      <c r="B269" s="82">
        <v>2</v>
      </c>
      <c r="C269" s="105">
        <v>0.002679799558615906</v>
      </c>
      <c r="D269" s="82" t="s">
        <v>1224</v>
      </c>
      <c r="E269" s="82" t="b">
        <v>0</v>
      </c>
      <c r="F269" s="82" t="b">
        <v>0</v>
      </c>
      <c r="G269" s="82" t="b">
        <v>0</v>
      </c>
    </row>
    <row r="270" spans="1:7" ht="15">
      <c r="A270" s="84" t="s">
        <v>1102</v>
      </c>
      <c r="B270" s="82">
        <v>2</v>
      </c>
      <c r="C270" s="105">
        <v>0.002679799558615906</v>
      </c>
      <c r="D270" s="82" t="s">
        <v>1224</v>
      </c>
      <c r="E270" s="82" t="b">
        <v>0</v>
      </c>
      <c r="F270" s="82" t="b">
        <v>0</v>
      </c>
      <c r="G270" s="82" t="b">
        <v>0</v>
      </c>
    </row>
    <row r="271" spans="1:7" ht="15">
      <c r="A271" s="84" t="s">
        <v>1103</v>
      </c>
      <c r="B271" s="82">
        <v>2</v>
      </c>
      <c r="C271" s="105">
        <v>0.002679799558615906</v>
      </c>
      <c r="D271" s="82" t="s">
        <v>1224</v>
      </c>
      <c r="E271" s="82" t="b">
        <v>0</v>
      </c>
      <c r="F271" s="82" t="b">
        <v>0</v>
      </c>
      <c r="G271" s="82" t="b">
        <v>0</v>
      </c>
    </row>
    <row r="272" spans="1:7" ht="15">
      <c r="A272" s="84" t="s">
        <v>1104</v>
      </c>
      <c r="B272" s="82">
        <v>2</v>
      </c>
      <c r="C272" s="105">
        <v>0.002679799558615906</v>
      </c>
      <c r="D272" s="82" t="s">
        <v>1224</v>
      </c>
      <c r="E272" s="82" t="b">
        <v>0</v>
      </c>
      <c r="F272" s="82" t="b">
        <v>0</v>
      </c>
      <c r="G272" s="82" t="b">
        <v>0</v>
      </c>
    </row>
    <row r="273" spans="1:7" ht="15">
      <c r="A273" s="84" t="s">
        <v>1105</v>
      </c>
      <c r="B273" s="82">
        <v>2</v>
      </c>
      <c r="C273" s="105">
        <v>0.002679799558615906</v>
      </c>
      <c r="D273" s="82" t="s">
        <v>1224</v>
      </c>
      <c r="E273" s="82" t="b">
        <v>0</v>
      </c>
      <c r="F273" s="82" t="b">
        <v>0</v>
      </c>
      <c r="G273" s="82" t="b">
        <v>0</v>
      </c>
    </row>
    <row r="274" spans="1:7" ht="15">
      <c r="A274" s="84" t="s">
        <v>1106</v>
      </c>
      <c r="B274" s="82">
        <v>2</v>
      </c>
      <c r="C274" s="105">
        <v>0.0030455711207835624</v>
      </c>
      <c r="D274" s="82" t="s">
        <v>1224</v>
      </c>
      <c r="E274" s="82" t="b">
        <v>0</v>
      </c>
      <c r="F274" s="82" t="b">
        <v>0</v>
      </c>
      <c r="G274" s="82" t="b">
        <v>0</v>
      </c>
    </row>
    <row r="275" spans="1:7" ht="15">
      <c r="A275" s="84" t="s">
        <v>1107</v>
      </c>
      <c r="B275" s="82">
        <v>2</v>
      </c>
      <c r="C275" s="105">
        <v>0.0030455711207835624</v>
      </c>
      <c r="D275" s="82" t="s">
        <v>1224</v>
      </c>
      <c r="E275" s="82" t="b">
        <v>0</v>
      </c>
      <c r="F275" s="82" t="b">
        <v>0</v>
      </c>
      <c r="G275" s="82" t="b">
        <v>0</v>
      </c>
    </row>
    <row r="276" spans="1:7" ht="15">
      <c r="A276" s="84" t="s">
        <v>1108</v>
      </c>
      <c r="B276" s="82">
        <v>2</v>
      </c>
      <c r="C276" s="105">
        <v>0.0030455711207835624</v>
      </c>
      <c r="D276" s="82" t="s">
        <v>1224</v>
      </c>
      <c r="E276" s="82" t="b">
        <v>0</v>
      </c>
      <c r="F276" s="82" t="b">
        <v>0</v>
      </c>
      <c r="G276" s="82" t="b">
        <v>0</v>
      </c>
    </row>
    <row r="277" spans="1:7" ht="15">
      <c r="A277" s="84" t="s">
        <v>1109</v>
      </c>
      <c r="B277" s="82">
        <v>2</v>
      </c>
      <c r="C277" s="105">
        <v>0.002679799558615906</v>
      </c>
      <c r="D277" s="82" t="s">
        <v>1224</v>
      </c>
      <c r="E277" s="82" t="b">
        <v>0</v>
      </c>
      <c r="F277" s="82" t="b">
        <v>0</v>
      </c>
      <c r="G277" s="82" t="b">
        <v>0</v>
      </c>
    </row>
    <row r="278" spans="1:7" ht="15">
      <c r="A278" s="84" t="s">
        <v>1110</v>
      </c>
      <c r="B278" s="82">
        <v>2</v>
      </c>
      <c r="C278" s="105">
        <v>0.002679799558615906</v>
      </c>
      <c r="D278" s="82" t="s">
        <v>1224</v>
      </c>
      <c r="E278" s="82" t="b">
        <v>0</v>
      </c>
      <c r="F278" s="82" t="b">
        <v>0</v>
      </c>
      <c r="G278" s="82" t="b">
        <v>0</v>
      </c>
    </row>
    <row r="279" spans="1:7" ht="15">
      <c r="A279" s="84" t="s">
        <v>1111</v>
      </c>
      <c r="B279" s="82">
        <v>2</v>
      </c>
      <c r="C279" s="105">
        <v>0.002679799558615906</v>
      </c>
      <c r="D279" s="82" t="s">
        <v>1224</v>
      </c>
      <c r="E279" s="82" t="b">
        <v>0</v>
      </c>
      <c r="F279" s="82" t="b">
        <v>0</v>
      </c>
      <c r="G279" s="82" t="b">
        <v>0</v>
      </c>
    </row>
    <row r="280" spans="1:7" ht="15">
      <c r="A280" s="84" t="s">
        <v>1112</v>
      </c>
      <c r="B280" s="82">
        <v>2</v>
      </c>
      <c r="C280" s="105">
        <v>0.002679799558615906</v>
      </c>
      <c r="D280" s="82" t="s">
        <v>1224</v>
      </c>
      <c r="E280" s="82" t="b">
        <v>0</v>
      </c>
      <c r="F280" s="82" t="b">
        <v>0</v>
      </c>
      <c r="G280" s="82" t="b">
        <v>0</v>
      </c>
    </row>
    <row r="281" spans="1:7" ht="15">
      <c r="A281" s="84" t="s">
        <v>1113</v>
      </c>
      <c r="B281" s="82">
        <v>2</v>
      </c>
      <c r="C281" s="105">
        <v>0.002679799558615906</v>
      </c>
      <c r="D281" s="82" t="s">
        <v>1224</v>
      </c>
      <c r="E281" s="82" t="b">
        <v>1</v>
      </c>
      <c r="F281" s="82" t="b">
        <v>0</v>
      </c>
      <c r="G281" s="82" t="b">
        <v>0</v>
      </c>
    </row>
    <row r="282" spans="1:7" ht="15">
      <c r="A282" s="84" t="s">
        <v>1114</v>
      </c>
      <c r="B282" s="82">
        <v>2</v>
      </c>
      <c r="C282" s="105">
        <v>0.002679799558615906</v>
      </c>
      <c r="D282" s="82" t="s">
        <v>1224</v>
      </c>
      <c r="E282" s="82" t="b">
        <v>0</v>
      </c>
      <c r="F282" s="82" t="b">
        <v>0</v>
      </c>
      <c r="G282" s="82" t="b">
        <v>0</v>
      </c>
    </row>
    <row r="283" spans="1:7" ht="15">
      <c r="A283" s="84" t="s">
        <v>1115</v>
      </c>
      <c r="B283" s="82">
        <v>2</v>
      </c>
      <c r="C283" s="105">
        <v>0.0030455711207835624</v>
      </c>
      <c r="D283" s="82" t="s">
        <v>1224</v>
      </c>
      <c r="E283" s="82" t="b">
        <v>0</v>
      </c>
      <c r="F283" s="82" t="b">
        <v>0</v>
      </c>
      <c r="G283" s="82" t="b">
        <v>0</v>
      </c>
    </row>
    <row r="284" spans="1:7" ht="15">
      <c r="A284" s="84" t="s">
        <v>1116</v>
      </c>
      <c r="B284" s="82">
        <v>2</v>
      </c>
      <c r="C284" s="105">
        <v>0.002679799558615906</v>
      </c>
      <c r="D284" s="82" t="s">
        <v>1224</v>
      </c>
      <c r="E284" s="82" t="b">
        <v>0</v>
      </c>
      <c r="F284" s="82" t="b">
        <v>0</v>
      </c>
      <c r="G284" s="82" t="b">
        <v>0</v>
      </c>
    </row>
    <row r="285" spans="1:7" ht="15">
      <c r="A285" s="84" t="s">
        <v>1117</v>
      </c>
      <c r="B285" s="82">
        <v>2</v>
      </c>
      <c r="C285" s="105">
        <v>0.002679799558615906</v>
      </c>
      <c r="D285" s="82" t="s">
        <v>1224</v>
      </c>
      <c r="E285" s="82" t="b">
        <v>0</v>
      </c>
      <c r="F285" s="82" t="b">
        <v>0</v>
      </c>
      <c r="G285" s="82" t="b">
        <v>0</v>
      </c>
    </row>
    <row r="286" spans="1:7" ht="15">
      <c r="A286" s="84" t="s">
        <v>1118</v>
      </c>
      <c r="B286" s="82">
        <v>2</v>
      </c>
      <c r="C286" s="105">
        <v>0.002679799558615906</v>
      </c>
      <c r="D286" s="82" t="s">
        <v>1224</v>
      </c>
      <c r="E286" s="82" t="b">
        <v>0</v>
      </c>
      <c r="F286" s="82" t="b">
        <v>0</v>
      </c>
      <c r="G286" s="82" t="b">
        <v>0</v>
      </c>
    </row>
    <row r="287" spans="1:7" ht="15">
      <c r="A287" s="84" t="s">
        <v>1119</v>
      </c>
      <c r="B287" s="82">
        <v>2</v>
      </c>
      <c r="C287" s="105">
        <v>0.002679799558615906</v>
      </c>
      <c r="D287" s="82" t="s">
        <v>1224</v>
      </c>
      <c r="E287" s="82" t="b">
        <v>0</v>
      </c>
      <c r="F287" s="82" t="b">
        <v>0</v>
      </c>
      <c r="G287" s="82" t="b">
        <v>0</v>
      </c>
    </row>
    <row r="288" spans="1:7" ht="15">
      <c r="A288" s="84" t="s">
        <v>1120</v>
      </c>
      <c r="B288" s="82">
        <v>2</v>
      </c>
      <c r="C288" s="105">
        <v>0.0030455711207835624</v>
      </c>
      <c r="D288" s="82" t="s">
        <v>1224</v>
      </c>
      <c r="E288" s="82" t="b">
        <v>0</v>
      </c>
      <c r="F288" s="82" t="b">
        <v>0</v>
      </c>
      <c r="G288" s="82" t="b">
        <v>0</v>
      </c>
    </row>
    <row r="289" spans="1:7" ht="15">
      <c r="A289" s="84" t="s">
        <v>1121</v>
      </c>
      <c r="B289" s="82">
        <v>2</v>
      </c>
      <c r="C289" s="105">
        <v>0.0030455711207835624</v>
      </c>
      <c r="D289" s="82" t="s">
        <v>1224</v>
      </c>
      <c r="E289" s="82" t="b">
        <v>0</v>
      </c>
      <c r="F289" s="82" t="b">
        <v>0</v>
      </c>
      <c r="G289" s="82" t="b">
        <v>0</v>
      </c>
    </row>
    <row r="290" spans="1:7" ht="15">
      <c r="A290" s="84" t="s">
        <v>1122</v>
      </c>
      <c r="B290" s="82">
        <v>2</v>
      </c>
      <c r="C290" s="105">
        <v>0.0030455711207835624</v>
      </c>
      <c r="D290" s="82" t="s">
        <v>1224</v>
      </c>
      <c r="E290" s="82" t="b">
        <v>0</v>
      </c>
      <c r="F290" s="82" t="b">
        <v>0</v>
      </c>
      <c r="G290" s="82" t="b">
        <v>0</v>
      </c>
    </row>
    <row r="291" spans="1:7" ht="15">
      <c r="A291" s="84" t="s">
        <v>1123</v>
      </c>
      <c r="B291" s="82">
        <v>2</v>
      </c>
      <c r="C291" s="105">
        <v>0.0030455711207835624</v>
      </c>
      <c r="D291" s="82" t="s">
        <v>1224</v>
      </c>
      <c r="E291" s="82" t="b">
        <v>0</v>
      </c>
      <c r="F291" s="82" t="b">
        <v>0</v>
      </c>
      <c r="G291" s="82" t="b">
        <v>0</v>
      </c>
    </row>
    <row r="292" spans="1:7" ht="15">
      <c r="A292" s="84" t="s">
        <v>1124</v>
      </c>
      <c r="B292" s="82">
        <v>2</v>
      </c>
      <c r="C292" s="105">
        <v>0.002679799558615906</v>
      </c>
      <c r="D292" s="82" t="s">
        <v>1224</v>
      </c>
      <c r="E292" s="82" t="b">
        <v>0</v>
      </c>
      <c r="F292" s="82" t="b">
        <v>0</v>
      </c>
      <c r="G292" s="82" t="b">
        <v>0</v>
      </c>
    </row>
    <row r="293" spans="1:7" ht="15">
      <c r="A293" s="84" t="s">
        <v>1125</v>
      </c>
      <c r="B293" s="82">
        <v>2</v>
      </c>
      <c r="C293" s="105">
        <v>0.0030455711207835624</v>
      </c>
      <c r="D293" s="82" t="s">
        <v>1224</v>
      </c>
      <c r="E293" s="82" t="b">
        <v>0</v>
      </c>
      <c r="F293" s="82" t="b">
        <v>0</v>
      </c>
      <c r="G293" s="82" t="b">
        <v>0</v>
      </c>
    </row>
    <row r="294" spans="1:7" ht="15">
      <c r="A294" s="84" t="s">
        <v>1126</v>
      </c>
      <c r="B294" s="82">
        <v>2</v>
      </c>
      <c r="C294" s="105">
        <v>0.0030455711207835624</v>
      </c>
      <c r="D294" s="82" t="s">
        <v>1224</v>
      </c>
      <c r="E294" s="82" t="b">
        <v>0</v>
      </c>
      <c r="F294" s="82" t="b">
        <v>0</v>
      </c>
      <c r="G294" s="82" t="b">
        <v>0</v>
      </c>
    </row>
    <row r="295" spans="1:7" ht="15">
      <c r="A295" s="84" t="s">
        <v>1127</v>
      </c>
      <c r="B295" s="82">
        <v>2</v>
      </c>
      <c r="C295" s="105">
        <v>0.0030455711207835624</v>
      </c>
      <c r="D295" s="82" t="s">
        <v>1224</v>
      </c>
      <c r="E295" s="82" t="b">
        <v>0</v>
      </c>
      <c r="F295" s="82" t="b">
        <v>0</v>
      </c>
      <c r="G295" s="82" t="b">
        <v>0</v>
      </c>
    </row>
    <row r="296" spans="1:7" ht="15">
      <c r="A296" s="84" t="s">
        <v>1128</v>
      </c>
      <c r="B296" s="82">
        <v>2</v>
      </c>
      <c r="C296" s="105">
        <v>0.0030455711207835624</v>
      </c>
      <c r="D296" s="82" t="s">
        <v>1224</v>
      </c>
      <c r="E296" s="82" t="b">
        <v>0</v>
      </c>
      <c r="F296" s="82" t="b">
        <v>0</v>
      </c>
      <c r="G296" s="82" t="b">
        <v>0</v>
      </c>
    </row>
    <row r="297" spans="1:7" ht="15">
      <c r="A297" s="84" t="s">
        <v>1129</v>
      </c>
      <c r="B297" s="82">
        <v>2</v>
      </c>
      <c r="C297" s="105">
        <v>0.0030455711207835624</v>
      </c>
      <c r="D297" s="82" t="s">
        <v>1224</v>
      </c>
      <c r="E297" s="82" t="b">
        <v>0</v>
      </c>
      <c r="F297" s="82" t="b">
        <v>0</v>
      </c>
      <c r="G297" s="82" t="b">
        <v>0</v>
      </c>
    </row>
    <row r="298" spans="1:7" ht="15">
      <c r="A298" s="84" t="s">
        <v>1130</v>
      </c>
      <c r="B298" s="82">
        <v>2</v>
      </c>
      <c r="C298" s="105">
        <v>0.0030455711207835624</v>
      </c>
      <c r="D298" s="82" t="s">
        <v>1224</v>
      </c>
      <c r="E298" s="82" t="b">
        <v>0</v>
      </c>
      <c r="F298" s="82" t="b">
        <v>0</v>
      </c>
      <c r="G298" s="82" t="b">
        <v>0</v>
      </c>
    </row>
    <row r="299" spans="1:7" ht="15">
      <c r="A299" s="84" t="s">
        <v>1131</v>
      </c>
      <c r="B299" s="82">
        <v>2</v>
      </c>
      <c r="C299" s="105">
        <v>0.0030455711207835624</v>
      </c>
      <c r="D299" s="82" t="s">
        <v>1224</v>
      </c>
      <c r="E299" s="82" t="b">
        <v>0</v>
      </c>
      <c r="F299" s="82" t="b">
        <v>0</v>
      </c>
      <c r="G299" s="82" t="b">
        <v>0</v>
      </c>
    </row>
    <row r="300" spans="1:7" ht="15">
      <c r="A300" s="84" t="s">
        <v>1132</v>
      </c>
      <c r="B300" s="82">
        <v>2</v>
      </c>
      <c r="C300" s="105">
        <v>0.0030455711207835624</v>
      </c>
      <c r="D300" s="82" t="s">
        <v>1224</v>
      </c>
      <c r="E300" s="82" t="b">
        <v>0</v>
      </c>
      <c r="F300" s="82" t="b">
        <v>0</v>
      </c>
      <c r="G300" s="82" t="b">
        <v>0</v>
      </c>
    </row>
    <row r="301" spans="1:7" ht="15">
      <c r="A301" s="84" t="s">
        <v>1133</v>
      </c>
      <c r="B301" s="82">
        <v>2</v>
      </c>
      <c r="C301" s="105">
        <v>0.002679799558615906</v>
      </c>
      <c r="D301" s="82" t="s">
        <v>1224</v>
      </c>
      <c r="E301" s="82" t="b">
        <v>1</v>
      </c>
      <c r="F301" s="82" t="b">
        <v>0</v>
      </c>
      <c r="G301" s="82" t="b">
        <v>0</v>
      </c>
    </row>
    <row r="302" spans="1:7" ht="15">
      <c r="A302" s="84" t="s">
        <v>1134</v>
      </c>
      <c r="B302" s="82">
        <v>2</v>
      </c>
      <c r="C302" s="105">
        <v>0.002679799558615906</v>
      </c>
      <c r="D302" s="82" t="s">
        <v>1224</v>
      </c>
      <c r="E302" s="82" t="b">
        <v>0</v>
      </c>
      <c r="F302" s="82" t="b">
        <v>0</v>
      </c>
      <c r="G302" s="82" t="b">
        <v>0</v>
      </c>
    </row>
    <row r="303" spans="1:7" ht="15">
      <c r="A303" s="84" t="s">
        <v>1135</v>
      </c>
      <c r="B303" s="82">
        <v>2</v>
      </c>
      <c r="C303" s="105">
        <v>0.002679799558615906</v>
      </c>
      <c r="D303" s="82" t="s">
        <v>1224</v>
      </c>
      <c r="E303" s="82" t="b">
        <v>0</v>
      </c>
      <c r="F303" s="82" t="b">
        <v>0</v>
      </c>
      <c r="G303" s="82" t="b">
        <v>0</v>
      </c>
    </row>
    <row r="304" spans="1:7" ht="15">
      <c r="A304" s="84" t="s">
        <v>1136</v>
      </c>
      <c r="B304" s="82">
        <v>2</v>
      </c>
      <c r="C304" s="105">
        <v>0.002679799558615906</v>
      </c>
      <c r="D304" s="82" t="s">
        <v>1224</v>
      </c>
      <c r="E304" s="82" t="b">
        <v>0</v>
      </c>
      <c r="F304" s="82" t="b">
        <v>0</v>
      </c>
      <c r="G304" s="82" t="b">
        <v>0</v>
      </c>
    </row>
    <row r="305" spans="1:7" ht="15">
      <c r="A305" s="84" t="s">
        <v>1137</v>
      </c>
      <c r="B305" s="82">
        <v>2</v>
      </c>
      <c r="C305" s="105">
        <v>0.002679799558615906</v>
      </c>
      <c r="D305" s="82" t="s">
        <v>1224</v>
      </c>
      <c r="E305" s="82" t="b">
        <v>0</v>
      </c>
      <c r="F305" s="82" t="b">
        <v>0</v>
      </c>
      <c r="G305" s="82" t="b">
        <v>0</v>
      </c>
    </row>
    <row r="306" spans="1:7" ht="15">
      <c r="A306" s="84" t="s">
        <v>1138</v>
      </c>
      <c r="B306" s="82">
        <v>2</v>
      </c>
      <c r="C306" s="105">
        <v>0.0030455711207835624</v>
      </c>
      <c r="D306" s="82" t="s">
        <v>1224</v>
      </c>
      <c r="E306" s="82" t="b">
        <v>0</v>
      </c>
      <c r="F306" s="82" t="b">
        <v>0</v>
      </c>
      <c r="G306" s="82" t="b">
        <v>0</v>
      </c>
    </row>
    <row r="307" spans="1:7" ht="15">
      <c r="A307" s="84" t="s">
        <v>1139</v>
      </c>
      <c r="B307" s="82">
        <v>2</v>
      </c>
      <c r="C307" s="105">
        <v>0.0030455711207835624</v>
      </c>
      <c r="D307" s="82" t="s">
        <v>1224</v>
      </c>
      <c r="E307" s="82" t="b">
        <v>0</v>
      </c>
      <c r="F307" s="82" t="b">
        <v>0</v>
      </c>
      <c r="G307" s="82" t="b">
        <v>0</v>
      </c>
    </row>
    <row r="308" spans="1:7" ht="15">
      <c r="A308" s="84" t="s">
        <v>1140</v>
      </c>
      <c r="B308" s="82">
        <v>2</v>
      </c>
      <c r="C308" s="105">
        <v>0.0030455711207835624</v>
      </c>
      <c r="D308" s="82" t="s">
        <v>1224</v>
      </c>
      <c r="E308" s="82" t="b">
        <v>0</v>
      </c>
      <c r="F308" s="82" t="b">
        <v>0</v>
      </c>
      <c r="G308" s="82" t="b">
        <v>0</v>
      </c>
    </row>
    <row r="309" spans="1:7" ht="15">
      <c r="A309" s="84" t="s">
        <v>1141</v>
      </c>
      <c r="B309" s="82">
        <v>2</v>
      </c>
      <c r="C309" s="105">
        <v>0.0030455711207835624</v>
      </c>
      <c r="D309" s="82" t="s">
        <v>1224</v>
      </c>
      <c r="E309" s="82" t="b">
        <v>0</v>
      </c>
      <c r="F309" s="82" t="b">
        <v>0</v>
      </c>
      <c r="G309" s="82" t="b">
        <v>0</v>
      </c>
    </row>
    <row r="310" spans="1:7" ht="15">
      <c r="A310" s="84" t="s">
        <v>1142</v>
      </c>
      <c r="B310" s="82">
        <v>2</v>
      </c>
      <c r="C310" s="105">
        <v>0.0030455711207835624</v>
      </c>
      <c r="D310" s="82" t="s">
        <v>1224</v>
      </c>
      <c r="E310" s="82" t="b">
        <v>0</v>
      </c>
      <c r="F310" s="82" t="b">
        <v>0</v>
      </c>
      <c r="G310" s="82" t="b">
        <v>0</v>
      </c>
    </row>
    <row r="311" spans="1:7" ht="15">
      <c r="A311" s="84" t="s">
        <v>1143</v>
      </c>
      <c r="B311" s="82">
        <v>2</v>
      </c>
      <c r="C311" s="105">
        <v>0.0030455711207835624</v>
      </c>
      <c r="D311" s="82" t="s">
        <v>1224</v>
      </c>
      <c r="E311" s="82" t="b">
        <v>0</v>
      </c>
      <c r="F311" s="82" t="b">
        <v>0</v>
      </c>
      <c r="G311" s="82" t="b">
        <v>0</v>
      </c>
    </row>
    <row r="312" spans="1:7" ht="15">
      <c r="A312" s="84" t="s">
        <v>1144</v>
      </c>
      <c r="B312" s="82">
        <v>2</v>
      </c>
      <c r="C312" s="105">
        <v>0.0030455711207835624</v>
      </c>
      <c r="D312" s="82" t="s">
        <v>1224</v>
      </c>
      <c r="E312" s="82" t="b">
        <v>0</v>
      </c>
      <c r="F312" s="82" t="b">
        <v>0</v>
      </c>
      <c r="G312" s="82" t="b">
        <v>0</v>
      </c>
    </row>
    <row r="313" spans="1:7" ht="15">
      <c r="A313" s="84" t="s">
        <v>1145</v>
      </c>
      <c r="B313" s="82">
        <v>2</v>
      </c>
      <c r="C313" s="105">
        <v>0.0030455711207835624</v>
      </c>
      <c r="D313" s="82" t="s">
        <v>1224</v>
      </c>
      <c r="E313" s="82" t="b">
        <v>0</v>
      </c>
      <c r="F313" s="82" t="b">
        <v>0</v>
      </c>
      <c r="G313" s="82" t="b">
        <v>0</v>
      </c>
    </row>
    <row r="314" spans="1:7" ht="15">
      <c r="A314" s="84" t="s">
        <v>1146</v>
      </c>
      <c r="B314" s="82">
        <v>2</v>
      </c>
      <c r="C314" s="105">
        <v>0.0030455711207835624</v>
      </c>
      <c r="D314" s="82" t="s">
        <v>1224</v>
      </c>
      <c r="E314" s="82" t="b">
        <v>0</v>
      </c>
      <c r="F314" s="82" t="b">
        <v>0</v>
      </c>
      <c r="G314" s="82" t="b">
        <v>0</v>
      </c>
    </row>
    <row r="315" spans="1:7" ht="15">
      <c r="A315" s="84" t="s">
        <v>1147</v>
      </c>
      <c r="B315" s="82">
        <v>2</v>
      </c>
      <c r="C315" s="105">
        <v>0.0030455711207835624</v>
      </c>
      <c r="D315" s="82" t="s">
        <v>1224</v>
      </c>
      <c r="E315" s="82" t="b">
        <v>0</v>
      </c>
      <c r="F315" s="82" t="b">
        <v>0</v>
      </c>
      <c r="G315" s="82" t="b">
        <v>0</v>
      </c>
    </row>
    <row r="316" spans="1:7" ht="15">
      <c r="A316" s="84" t="s">
        <v>1148</v>
      </c>
      <c r="B316" s="82">
        <v>2</v>
      </c>
      <c r="C316" s="105">
        <v>0.0030455711207835624</v>
      </c>
      <c r="D316" s="82" t="s">
        <v>1224</v>
      </c>
      <c r="E316" s="82" t="b">
        <v>0</v>
      </c>
      <c r="F316" s="82" t="b">
        <v>0</v>
      </c>
      <c r="G316" s="82" t="b">
        <v>0</v>
      </c>
    </row>
    <row r="317" spans="1:7" ht="15">
      <c r="A317" s="84" t="s">
        <v>1149</v>
      </c>
      <c r="B317" s="82">
        <v>2</v>
      </c>
      <c r="C317" s="105">
        <v>0.0030455711207835624</v>
      </c>
      <c r="D317" s="82" t="s">
        <v>1224</v>
      </c>
      <c r="E317" s="82" t="b">
        <v>0</v>
      </c>
      <c r="F317" s="82" t="b">
        <v>0</v>
      </c>
      <c r="G317" s="82" t="b">
        <v>0</v>
      </c>
    </row>
    <row r="318" spans="1:7" ht="15">
      <c r="A318" s="84" t="s">
        <v>1150</v>
      </c>
      <c r="B318" s="82">
        <v>2</v>
      </c>
      <c r="C318" s="105">
        <v>0.0030455711207835624</v>
      </c>
      <c r="D318" s="82" t="s">
        <v>1224</v>
      </c>
      <c r="E318" s="82" t="b">
        <v>0</v>
      </c>
      <c r="F318" s="82" t="b">
        <v>0</v>
      </c>
      <c r="G318" s="82" t="b">
        <v>0</v>
      </c>
    </row>
    <row r="319" spans="1:7" ht="15">
      <c r="A319" s="84" t="s">
        <v>1151</v>
      </c>
      <c r="B319" s="82">
        <v>2</v>
      </c>
      <c r="C319" s="105">
        <v>0.0030455711207835624</v>
      </c>
      <c r="D319" s="82" t="s">
        <v>1224</v>
      </c>
      <c r="E319" s="82" t="b">
        <v>0</v>
      </c>
      <c r="F319" s="82" t="b">
        <v>0</v>
      </c>
      <c r="G319" s="82" t="b">
        <v>0</v>
      </c>
    </row>
    <row r="320" spans="1:7" ht="15">
      <c r="A320" s="84" t="s">
        <v>1152</v>
      </c>
      <c r="B320" s="82">
        <v>2</v>
      </c>
      <c r="C320" s="105">
        <v>0.0030455711207835624</v>
      </c>
      <c r="D320" s="82" t="s">
        <v>1224</v>
      </c>
      <c r="E320" s="82" t="b">
        <v>0</v>
      </c>
      <c r="F320" s="82" t="b">
        <v>0</v>
      </c>
      <c r="G320" s="82" t="b">
        <v>0</v>
      </c>
    </row>
    <row r="321" spans="1:7" ht="15">
      <c r="A321" s="84" t="s">
        <v>1153</v>
      </c>
      <c r="B321" s="82">
        <v>2</v>
      </c>
      <c r="C321" s="105">
        <v>0.0030455711207835624</v>
      </c>
      <c r="D321" s="82" t="s">
        <v>1224</v>
      </c>
      <c r="E321" s="82" t="b">
        <v>0</v>
      </c>
      <c r="F321" s="82" t="b">
        <v>0</v>
      </c>
      <c r="G321" s="82" t="b">
        <v>0</v>
      </c>
    </row>
    <row r="322" spans="1:7" ht="15">
      <c r="A322" s="84" t="s">
        <v>1154</v>
      </c>
      <c r="B322" s="82">
        <v>2</v>
      </c>
      <c r="C322" s="105">
        <v>0.0030455711207835624</v>
      </c>
      <c r="D322" s="82" t="s">
        <v>1224</v>
      </c>
      <c r="E322" s="82" t="b">
        <v>0</v>
      </c>
      <c r="F322" s="82" t="b">
        <v>0</v>
      </c>
      <c r="G322" s="82" t="b">
        <v>0</v>
      </c>
    </row>
    <row r="323" spans="1:7" ht="15">
      <c r="A323" s="84" t="s">
        <v>1155</v>
      </c>
      <c r="B323" s="82">
        <v>2</v>
      </c>
      <c r="C323" s="105">
        <v>0.002679799558615906</v>
      </c>
      <c r="D323" s="82" t="s">
        <v>1224</v>
      </c>
      <c r="E323" s="82" t="b">
        <v>0</v>
      </c>
      <c r="F323" s="82" t="b">
        <v>0</v>
      </c>
      <c r="G323" s="82" t="b">
        <v>0</v>
      </c>
    </row>
    <row r="324" spans="1:7" ht="15">
      <c r="A324" s="84" t="s">
        <v>1156</v>
      </c>
      <c r="B324" s="82">
        <v>2</v>
      </c>
      <c r="C324" s="105">
        <v>0.002679799558615906</v>
      </c>
      <c r="D324" s="82" t="s">
        <v>1224</v>
      </c>
      <c r="E324" s="82" t="b">
        <v>0</v>
      </c>
      <c r="F324" s="82" t="b">
        <v>0</v>
      </c>
      <c r="G324" s="82" t="b">
        <v>0</v>
      </c>
    </row>
    <row r="325" spans="1:7" ht="15">
      <c r="A325" s="84" t="s">
        <v>1157</v>
      </c>
      <c r="B325" s="82">
        <v>2</v>
      </c>
      <c r="C325" s="105">
        <v>0.002679799558615906</v>
      </c>
      <c r="D325" s="82" t="s">
        <v>1224</v>
      </c>
      <c r="E325" s="82" t="b">
        <v>0</v>
      </c>
      <c r="F325" s="82" t="b">
        <v>0</v>
      </c>
      <c r="G325" s="82" t="b">
        <v>0</v>
      </c>
    </row>
    <row r="326" spans="1:7" ht="15">
      <c r="A326" s="84" t="s">
        <v>1158</v>
      </c>
      <c r="B326" s="82">
        <v>2</v>
      </c>
      <c r="C326" s="105">
        <v>0.0030455711207835624</v>
      </c>
      <c r="D326" s="82" t="s">
        <v>1224</v>
      </c>
      <c r="E326" s="82" t="b">
        <v>0</v>
      </c>
      <c r="F326" s="82" t="b">
        <v>0</v>
      </c>
      <c r="G326" s="82" t="b">
        <v>0</v>
      </c>
    </row>
    <row r="327" spans="1:7" ht="15">
      <c r="A327" s="84" t="s">
        <v>1159</v>
      </c>
      <c r="B327" s="82">
        <v>2</v>
      </c>
      <c r="C327" s="105">
        <v>0.0030455711207835624</v>
      </c>
      <c r="D327" s="82" t="s">
        <v>1224</v>
      </c>
      <c r="E327" s="82" t="b">
        <v>0</v>
      </c>
      <c r="F327" s="82" t="b">
        <v>0</v>
      </c>
      <c r="G327" s="82" t="b">
        <v>0</v>
      </c>
    </row>
    <row r="328" spans="1:7" ht="15">
      <c r="A328" s="84" t="s">
        <v>1160</v>
      </c>
      <c r="B328" s="82">
        <v>2</v>
      </c>
      <c r="C328" s="105">
        <v>0.0030455711207835624</v>
      </c>
      <c r="D328" s="82" t="s">
        <v>1224</v>
      </c>
      <c r="E328" s="82" t="b">
        <v>0</v>
      </c>
      <c r="F328" s="82" t="b">
        <v>0</v>
      </c>
      <c r="G328" s="82" t="b">
        <v>0</v>
      </c>
    </row>
    <row r="329" spans="1:7" ht="15">
      <c r="A329" s="84" t="s">
        <v>1161</v>
      </c>
      <c r="B329" s="82">
        <v>2</v>
      </c>
      <c r="C329" s="105">
        <v>0.0030455711207835624</v>
      </c>
      <c r="D329" s="82" t="s">
        <v>1224</v>
      </c>
      <c r="E329" s="82" t="b">
        <v>0</v>
      </c>
      <c r="F329" s="82" t="b">
        <v>0</v>
      </c>
      <c r="G329" s="82" t="b">
        <v>0</v>
      </c>
    </row>
    <row r="330" spans="1:7" ht="15">
      <c r="A330" s="84" t="s">
        <v>1162</v>
      </c>
      <c r="B330" s="82">
        <v>2</v>
      </c>
      <c r="C330" s="105">
        <v>0.002679799558615906</v>
      </c>
      <c r="D330" s="82" t="s">
        <v>1224</v>
      </c>
      <c r="E330" s="82" t="b">
        <v>0</v>
      </c>
      <c r="F330" s="82" t="b">
        <v>0</v>
      </c>
      <c r="G330" s="82" t="b">
        <v>0</v>
      </c>
    </row>
    <row r="331" spans="1:7" ht="15">
      <c r="A331" s="84" t="s">
        <v>1163</v>
      </c>
      <c r="B331" s="82">
        <v>2</v>
      </c>
      <c r="C331" s="105">
        <v>0.002679799558615906</v>
      </c>
      <c r="D331" s="82" t="s">
        <v>1224</v>
      </c>
      <c r="E331" s="82" t="b">
        <v>0</v>
      </c>
      <c r="F331" s="82" t="b">
        <v>0</v>
      </c>
      <c r="G331" s="82" t="b">
        <v>0</v>
      </c>
    </row>
    <row r="332" spans="1:7" ht="15">
      <c r="A332" s="84" t="s">
        <v>1164</v>
      </c>
      <c r="B332" s="82">
        <v>2</v>
      </c>
      <c r="C332" s="105">
        <v>0.0030455711207835624</v>
      </c>
      <c r="D332" s="82" t="s">
        <v>1224</v>
      </c>
      <c r="E332" s="82" t="b">
        <v>0</v>
      </c>
      <c r="F332" s="82" t="b">
        <v>0</v>
      </c>
      <c r="G332" s="82" t="b">
        <v>0</v>
      </c>
    </row>
    <row r="333" spans="1:7" ht="15">
      <c r="A333" s="84" t="s">
        <v>1165</v>
      </c>
      <c r="B333" s="82">
        <v>2</v>
      </c>
      <c r="C333" s="105">
        <v>0.0030455711207835624</v>
      </c>
      <c r="D333" s="82" t="s">
        <v>1224</v>
      </c>
      <c r="E333" s="82" t="b">
        <v>0</v>
      </c>
      <c r="F333" s="82" t="b">
        <v>0</v>
      </c>
      <c r="G333" s="82" t="b">
        <v>0</v>
      </c>
    </row>
    <row r="334" spans="1:7" ht="15">
      <c r="A334" s="84" t="s">
        <v>1166</v>
      </c>
      <c r="B334" s="82">
        <v>2</v>
      </c>
      <c r="C334" s="105">
        <v>0.0030455711207835624</v>
      </c>
      <c r="D334" s="82" t="s">
        <v>1224</v>
      </c>
      <c r="E334" s="82" t="b">
        <v>0</v>
      </c>
      <c r="F334" s="82" t="b">
        <v>0</v>
      </c>
      <c r="G334" s="82" t="b">
        <v>0</v>
      </c>
    </row>
    <row r="335" spans="1:7" ht="15">
      <c r="A335" s="84" t="s">
        <v>1167</v>
      </c>
      <c r="B335" s="82">
        <v>2</v>
      </c>
      <c r="C335" s="105">
        <v>0.0030455711207835624</v>
      </c>
      <c r="D335" s="82" t="s">
        <v>1224</v>
      </c>
      <c r="E335" s="82" t="b">
        <v>0</v>
      </c>
      <c r="F335" s="82" t="b">
        <v>0</v>
      </c>
      <c r="G335" s="82" t="b">
        <v>0</v>
      </c>
    </row>
    <row r="336" spans="1:7" ht="15">
      <c r="A336" s="84" t="s">
        <v>1168</v>
      </c>
      <c r="B336" s="82">
        <v>2</v>
      </c>
      <c r="C336" s="105">
        <v>0.0030455711207835624</v>
      </c>
      <c r="D336" s="82" t="s">
        <v>1224</v>
      </c>
      <c r="E336" s="82" t="b">
        <v>0</v>
      </c>
      <c r="F336" s="82" t="b">
        <v>0</v>
      </c>
      <c r="G336" s="82" t="b">
        <v>0</v>
      </c>
    </row>
    <row r="337" spans="1:7" ht="15">
      <c r="A337" s="84" t="s">
        <v>1169</v>
      </c>
      <c r="B337" s="82">
        <v>2</v>
      </c>
      <c r="C337" s="105">
        <v>0.002679799558615906</v>
      </c>
      <c r="D337" s="82" t="s">
        <v>1224</v>
      </c>
      <c r="E337" s="82" t="b">
        <v>0</v>
      </c>
      <c r="F337" s="82" t="b">
        <v>0</v>
      </c>
      <c r="G337" s="82" t="b">
        <v>0</v>
      </c>
    </row>
    <row r="338" spans="1:7" ht="15">
      <c r="A338" s="84" t="s">
        <v>1170</v>
      </c>
      <c r="B338" s="82">
        <v>2</v>
      </c>
      <c r="C338" s="105">
        <v>0.002679799558615906</v>
      </c>
      <c r="D338" s="82" t="s">
        <v>1224</v>
      </c>
      <c r="E338" s="82" t="b">
        <v>0</v>
      </c>
      <c r="F338" s="82" t="b">
        <v>0</v>
      </c>
      <c r="G338" s="82" t="b">
        <v>0</v>
      </c>
    </row>
    <row r="339" spans="1:7" ht="15">
      <c r="A339" s="84" t="s">
        <v>1171</v>
      </c>
      <c r="B339" s="82">
        <v>2</v>
      </c>
      <c r="C339" s="105">
        <v>0.002679799558615906</v>
      </c>
      <c r="D339" s="82" t="s">
        <v>1224</v>
      </c>
      <c r="E339" s="82" t="b">
        <v>0</v>
      </c>
      <c r="F339" s="82" t="b">
        <v>0</v>
      </c>
      <c r="G339" s="82" t="b">
        <v>0</v>
      </c>
    </row>
    <row r="340" spans="1:7" ht="15">
      <c r="A340" s="84" t="s">
        <v>1172</v>
      </c>
      <c r="B340" s="82">
        <v>2</v>
      </c>
      <c r="C340" s="105">
        <v>0.002679799558615906</v>
      </c>
      <c r="D340" s="82" t="s">
        <v>1224</v>
      </c>
      <c r="E340" s="82" t="b">
        <v>0</v>
      </c>
      <c r="F340" s="82" t="b">
        <v>0</v>
      </c>
      <c r="G340" s="82" t="b">
        <v>0</v>
      </c>
    </row>
    <row r="341" spans="1:7" ht="15">
      <c r="A341" s="84" t="s">
        <v>1173</v>
      </c>
      <c r="B341" s="82">
        <v>2</v>
      </c>
      <c r="C341" s="105">
        <v>0.0030455711207835624</v>
      </c>
      <c r="D341" s="82" t="s">
        <v>1224</v>
      </c>
      <c r="E341" s="82" t="b">
        <v>0</v>
      </c>
      <c r="F341" s="82" t="b">
        <v>0</v>
      </c>
      <c r="G341" s="82" t="b">
        <v>0</v>
      </c>
    </row>
    <row r="342" spans="1:7" ht="15">
      <c r="A342" s="84" t="s">
        <v>1174</v>
      </c>
      <c r="B342" s="82">
        <v>2</v>
      </c>
      <c r="C342" s="105">
        <v>0.0030455711207835624</v>
      </c>
      <c r="D342" s="82" t="s">
        <v>1224</v>
      </c>
      <c r="E342" s="82" t="b">
        <v>0</v>
      </c>
      <c r="F342" s="82" t="b">
        <v>0</v>
      </c>
      <c r="G342" s="82" t="b">
        <v>0</v>
      </c>
    </row>
    <row r="343" spans="1:7" ht="15">
      <c r="A343" s="84" t="s">
        <v>1175</v>
      </c>
      <c r="B343" s="82">
        <v>2</v>
      </c>
      <c r="C343" s="105">
        <v>0.002679799558615906</v>
      </c>
      <c r="D343" s="82" t="s">
        <v>1224</v>
      </c>
      <c r="E343" s="82" t="b">
        <v>0</v>
      </c>
      <c r="F343" s="82" t="b">
        <v>1</v>
      </c>
      <c r="G343" s="82" t="b">
        <v>0</v>
      </c>
    </row>
    <row r="344" spans="1:7" ht="15">
      <c r="A344" s="84" t="s">
        <v>1176</v>
      </c>
      <c r="B344" s="82">
        <v>2</v>
      </c>
      <c r="C344" s="105">
        <v>0.0030455711207835624</v>
      </c>
      <c r="D344" s="82" t="s">
        <v>1224</v>
      </c>
      <c r="E344" s="82" t="b">
        <v>0</v>
      </c>
      <c r="F344" s="82" t="b">
        <v>0</v>
      </c>
      <c r="G344" s="82" t="b">
        <v>0</v>
      </c>
    </row>
    <row r="345" spans="1:7" ht="15">
      <c r="A345" s="84" t="s">
        <v>1177</v>
      </c>
      <c r="B345" s="82">
        <v>2</v>
      </c>
      <c r="C345" s="105">
        <v>0.002679799558615906</v>
      </c>
      <c r="D345" s="82" t="s">
        <v>1224</v>
      </c>
      <c r="E345" s="82" t="b">
        <v>0</v>
      </c>
      <c r="F345" s="82" t="b">
        <v>0</v>
      </c>
      <c r="G345" s="82" t="b">
        <v>0</v>
      </c>
    </row>
    <row r="346" spans="1:7" ht="15">
      <c r="A346" s="84" t="s">
        <v>1178</v>
      </c>
      <c r="B346" s="82">
        <v>2</v>
      </c>
      <c r="C346" s="105">
        <v>0.002679799558615906</v>
      </c>
      <c r="D346" s="82" t="s">
        <v>1224</v>
      </c>
      <c r="E346" s="82" t="b">
        <v>0</v>
      </c>
      <c r="F346" s="82" t="b">
        <v>0</v>
      </c>
      <c r="G346" s="82" t="b">
        <v>0</v>
      </c>
    </row>
    <row r="347" spans="1:7" ht="15">
      <c r="A347" s="84" t="s">
        <v>1179</v>
      </c>
      <c r="B347" s="82">
        <v>2</v>
      </c>
      <c r="C347" s="105">
        <v>0.002679799558615906</v>
      </c>
      <c r="D347" s="82" t="s">
        <v>1224</v>
      </c>
      <c r="E347" s="82" t="b">
        <v>0</v>
      </c>
      <c r="F347" s="82" t="b">
        <v>1</v>
      </c>
      <c r="G347" s="82" t="b">
        <v>0</v>
      </c>
    </row>
    <row r="348" spans="1:7" ht="15">
      <c r="A348" s="84" t="s">
        <v>1180</v>
      </c>
      <c r="B348" s="82">
        <v>2</v>
      </c>
      <c r="C348" s="105">
        <v>0.002679799558615906</v>
      </c>
      <c r="D348" s="82" t="s">
        <v>1224</v>
      </c>
      <c r="E348" s="82" t="b">
        <v>1</v>
      </c>
      <c r="F348" s="82" t="b">
        <v>0</v>
      </c>
      <c r="G348" s="82" t="b">
        <v>0</v>
      </c>
    </row>
    <row r="349" spans="1:7" ht="15">
      <c r="A349" s="84" t="s">
        <v>1181</v>
      </c>
      <c r="B349" s="82">
        <v>2</v>
      </c>
      <c r="C349" s="105">
        <v>0.0030455711207835624</v>
      </c>
      <c r="D349" s="82" t="s">
        <v>1224</v>
      </c>
      <c r="E349" s="82" t="b">
        <v>0</v>
      </c>
      <c r="F349" s="82" t="b">
        <v>0</v>
      </c>
      <c r="G349" s="82" t="b">
        <v>0</v>
      </c>
    </row>
    <row r="350" spans="1:7" ht="15">
      <c r="A350" s="84" t="s">
        <v>1182</v>
      </c>
      <c r="B350" s="82">
        <v>2</v>
      </c>
      <c r="C350" s="105">
        <v>0.0030455711207835624</v>
      </c>
      <c r="D350" s="82" t="s">
        <v>1224</v>
      </c>
      <c r="E350" s="82" t="b">
        <v>0</v>
      </c>
      <c r="F350" s="82" t="b">
        <v>0</v>
      </c>
      <c r="G350" s="82" t="b">
        <v>0</v>
      </c>
    </row>
    <row r="351" spans="1:7" ht="15">
      <c r="A351" s="84" t="s">
        <v>1183</v>
      </c>
      <c r="B351" s="82">
        <v>2</v>
      </c>
      <c r="C351" s="105">
        <v>0.002679799558615906</v>
      </c>
      <c r="D351" s="82" t="s">
        <v>1224</v>
      </c>
      <c r="E351" s="82" t="b">
        <v>0</v>
      </c>
      <c r="F351" s="82" t="b">
        <v>0</v>
      </c>
      <c r="G351" s="82" t="b">
        <v>0</v>
      </c>
    </row>
    <row r="352" spans="1:7" ht="15">
      <c r="A352" s="84" t="s">
        <v>1184</v>
      </c>
      <c r="B352" s="82">
        <v>2</v>
      </c>
      <c r="C352" s="105">
        <v>0.002679799558615906</v>
      </c>
      <c r="D352" s="82" t="s">
        <v>1224</v>
      </c>
      <c r="E352" s="82" t="b">
        <v>0</v>
      </c>
      <c r="F352" s="82" t="b">
        <v>0</v>
      </c>
      <c r="G352" s="82" t="b">
        <v>0</v>
      </c>
    </row>
    <row r="353" spans="1:7" ht="15">
      <c r="A353" s="84" t="s">
        <v>1185</v>
      </c>
      <c r="B353" s="82">
        <v>2</v>
      </c>
      <c r="C353" s="105">
        <v>0.0030455711207835624</v>
      </c>
      <c r="D353" s="82" t="s">
        <v>1224</v>
      </c>
      <c r="E353" s="82" t="b">
        <v>0</v>
      </c>
      <c r="F353" s="82" t="b">
        <v>0</v>
      </c>
      <c r="G353" s="82" t="b">
        <v>0</v>
      </c>
    </row>
    <row r="354" spans="1:7" ht="15">
      <c r="A354" s="84" t="s">
        <v>1186</v>
      </c>
      <c r="B354" s="82">
        <v>2</v>
      </c>
      <c r="C354" s="105">
        <v>0.002679799558615906</v>
      </c>
      <c r="D354" s="82" t="s">
        <v>1224</v>
      </c>
      <c r="E354" s="82" t="b">
        <v>0</v>
      </c>
      <c r="F354" s="82" t="b">
        <v>0</v>
      </c>
      <c r="G354" s="82" t="b">
        <v>0</v>
      </c>
    </row>
    <row r="355" spans="1:7" ht="15">
      <c r="A355" s="84" t="s">
        <v>1187</v>
      </c>
      <c r="B355" s="82">
        <v>2</v>
      </c>
      <c r="C355" s="105">
        <v>0.002679799558615906</v>
      </c>
      <c r="D355" s="82" t="s">
        <v>1224</v>
      </c>
      <c r="E355" s="82" t="b">
        <v>0</v>
      </c>
      <c r="F355" s="82" t="b">
        <v>0</v>
      </c>
      <c r="G355" s="82" t="b">
        <v>0</v>
      </c>
    </row>
    <row r="356" spans="1:7" ht="15">
      <c r="A356" s="84" t="s">
        <v>1188</v>
      </c>
      <c r="B356" s="82">
        <v>2</v>
      </c>
      <c r="C356" s="105">
        <v>0.0030455711207835624</v>
      </c>
      <c r="D356" s="82" t="s">
        <v>1224</v>
      </c>
      <c r="E356" s="82" t="b">
        <v>0</v>
      </c>
      <c r="F356" s="82" t="b">
        <v>0</v>
      </c>
      <c r="G356" s="82" t="b">
        <v>0</v>
      </c>
    </row>
    <row r="357" spans="1:7" ht="15">
      <c r="A357" s="84" t="s">
        <v>1189</v>
      </c>
      <c r="B357" s="82">
        <v>2</v>
      </c>
      <c r="C357" s="105">
        <v>0.002679799558615906</v>
      </c>
      <c r="D357" s="82" t="s">
        <v>1224</v>
      </c>
      <c r="E357" s="82" t="b">
        <v>0</v>
      </c>
      <c r="F357" s="82" t="b">
        <v>0</v>
      </c>
      <c r="G357" s="82" t="b">
        <v>0</v>
      </c>
    </row>
    <row r="358" spans="1:7" ht="15">
      <c r="A358" s="84" t="s">
        <v>1190</v>
      </c>
      <c r="B358" s="82">
        <v>2</v>
      </c>
      <c r="C358" s="105">
        <v>0.002679799558615906</v>
      </c>
      <c r="D358" s="82" t="s">
        <v>1224</v>
      </c>
      <c r="E358" s="82" t="b">
        <v>0</v>
      </c>
      <c r="F358" s="82" t="b">
        <v>0</v>
      </c>
      <c r="G358" s="82" t="b">
        <v>0</v>
      </c>
    </row>
    <row r="359" spans="1:7" ht="15">
      <c r="A359" s="84" t="s">
        <v>1191</v>
      </c>
      <c r="B359" s="82">
        <v>2</v>
      </c>
      <c r="C359" s="105">
        <v>0.002679799558615906</v>
      </c>
      <c r="D359" s="82" t="s">
        <v>1224</v>
      </c>
      <c r="E359" s="82" t="b">
        <v>0</v>
      </c>
      <c r="F359" s="82" t="b">
        <v>0</v>
      </c>
      <c r="G359" s="82" t="b">
        <v>0</v>
      </c>
    </row>
    <row r="360" spans="1:7" ht="15">
      <c r="A360" s="84" t="s">
        <v>1192</v>
      </c>
      <c r="B360" s="82">
        <v>2</v>
      </c>
      <c r="C360" s="105">
        <v>0.002679799558615906</v>
      </c>
      <c r="D360" s="82" t="s">
        <v>1224</v>
      </c>
      <c r="E360" s="82" t="b">
        <v>0</v>
      </c>
      <c r="F360" s="82" t="b">
        <v>0</v>
      </c>
      <c r="G360" s="82" t="b">
        <v>0</v>
      </c>
    </row>
    <row r="361" spans="1:7" ht="15">
      <c r="A361" s="84" t="s">
        <v>1193</v>
      </c>
      <c r="B361" s="82">
        <v>2</v>
      </c>
      <c r="C361" s="105">
        <v>0.002679799558615906</v>
      </c>
      <c r="D361" s="82" t="s">
        <v>1224</v>
      </c>
      <c r="E361" s="82" t="b">
        <v>0</v>
      </c>
      <c r="F361" s="82" t="b">
        <v>0</v>
      </c>
      <c r="G361" s="82" t="b">
        <v>0</v>
      </c>
    </row>
    <row r="362" spans="1:7" ht="15">
      <c r="A362" s="84" t="s">
        <v>1194</v>
      </c>
      <c r="B362" s="82">
        <v>2</v>
      </c>
      <c r="C362" s="105">
        <v>0.0030455711207835624</v>
      </c>
      <c r="D362" s="82" t="s">
        <v>1224</v>
      </c>
      <c r="E362" s="82" t="b">
        <v>0</v>
      </c>
      <c r="F362" s="82" t="b">
        <v>0</v>
      </c>
      <c r="G362" s="82" t="b">
        <v>0</v>
      </c>
    </row>
    <row r="363" spans="1:7" ht="15">
      <c r="A363" s="84" t="s">
        <v>1195</v>
      </c>
      <c r="B363" s="82">
        <v>2</v>
      </c>
      <c r="C363" s="105">
        <v>0.002679799558615906</v>
      </c>
      <c r="D363" s="82" t="s">
        <v>1224</v>
      </c>
      <c r="E363" s="82" t="b">
        <v>0</v>
      </c>
      <c r="F363" s="82" t="b">
        <v>0</v>
      </c>
      <c r="G363" s="82" t="b">
        <v>0</v>
      </c>
    </row>
    <row r="364" spans="1:7" ht="15">
      <c r="A364" s="84" t="s">
        <v>1196</v>
      </c>
      <c r="B364" s="82">
        <v>2</v>
      </c>
      <c r="C364" s="105">
        <v>0.002679799558615906</v>
      </c>
      <c r="D364" s="82" t="s">
        <v>1224</v>
      </c>
      <c r="E364" s="82" t="b">
        <v>0</v>
      </c>
      <c r="F364" s="82" t="b">
        <v>0</v>
      </c>
      <c r="G364" s="82" t="b">
        <v>0</v>
      </c>
    </row>
    <row r="365" spans="1:7" ht="15">
      <c r="A365" s="84" t="s">
        <v>1197</v>
      </c>
      <c r="B365" s="82">
        <v>2</v>
      </c>
      <c r="C365" s="105">
        <v>0.002679799558615906</v>
      </c>
      <c r="D365" s="82" t="s">
        <v>1224</v>
      </c>
      <c r="E365" s="82" t="b">
        <v>0</v>
      </c>
      <c r="F365" s="82" t="b">
        <v>0</v>
      </c>
      <c r="G365" s="82" t="b">
        <v>0</v>
      </c>
    </row>
    <row r="366" spans="1:7" ht="15">
      <c r="A366" s="84" t="s">
        <v>1198</v>
      </c>
      <c r="B366" s="82">
        <v>2</v>
      </c>
      <c r="C366" s="105">
        <v>0.0030455711207835624</v>
      </c>
      <c r="D366" s="82" t="s">
        <v>1224</v>
      </c>
      <c r="E366" s="82" t="b">
        <v>0</v>
      </c>
      <c r="F366" s="82" t="b">
        <v>0</v>
      </c>
      <c r="G366" s="82" t="b">
        <v>0</v>
      </c>
    </row>
    <row r="367" spans="1:7" ht="15">
      <c r="A367" s="84" t="s">
        <v>1199</v>
      </c>
      <c r="B367" s="82">
        <v>2</v>
      </c>
      <c r="C367" s="105">
        <v>0.0030455711207835624</v>
      </c>
      <c r="D367" s="82" t="s">
        <v>1224</v>
      </c>
      <c r="E367" s="82" t="b">
        <v>0</v>
      </c>
      <c r="F367" s="82" t="b">
        <v>0</v>
      </c>
      <c r="G367" s="82" t="b">
        <v>0</v>
      </c>
    </row>
    <row r="368" spans="1:7" ht="15">
      <c r="A368" s="84" t="s">
        <v>1200</v>
      </c>
      <c r="B368" s="82">
        <v>2</v>
      </c>
      <c r="C368" s="105">
        <v>0.0030455711207835624</v>
      </c>
      <c r="D368" s="82" t="s">
        <v>1224</v>
      </c>
      <c r="E368" s="82" t="b">
        <v>0</v>
      </c>
      <c r="F368" s="82" t="b">
        <v>0</v>
      </c>
      <c r="G368" s="82" t="b">
        <v>0</v>
      </c>
    </row>
    <row r="369" spans="1:7" ht="15">
      <c r="A369" s="84" t="s">
        <v>1201</v>
      </c>
      <c r="B369" s="82">
        <v>2</v>
      </c>
      <c r="C369" s="105">
        <v>0.0030455711207835624</v>
      </c>
      <c r="D369" s="82" t="s">
        <v>1224</v>
      </c>
      <c r="E369" s="82" t="b">
        <v>0</v>
      </c>
      <c r="F369" s="82" t="b">
        <v>0</v>
      </c>
      <c r="G369" s="82" t="b">
        <v>0</v>
      </c>
    </row>
    <row r="370" spans="1:7" ht="15">
      <c r="A370" s="84" t="s">
        <v>1202</v>
      </c>
      <c r="B370" s="82">
        <v>2</v>
      </c>
      <c r="C370" s="105">
        <v>0.002679799558615906</v>
      </c>
      <c r="D370" s="82" t="s">
        <v>1224</v>
      </c>
      <c r="E370" s="82" t="b">
        <v>0</v>
      </c>
      <c r="F370" s="82" t="b">
        <v>0</v>
      </c>
      <c r="G370" s="82" t="b">
        <v>0</v>
      </c>
    </row>
    <row r="371" spans="1:7" ht="15">
      <c r="A371" s="84" t="s">
        <v>1203</v>
      </c>
      <c r="B371" s="82">
        <v>2</v>
      </c>
      <c r="C371" s="105">
        <v>0.002679799558615906</v>
      </c>
      <c r="D371" s="82" t="s">
        <v>1224</v>
      </c>
      <c r="E371" s="82" t="b">
        <v>0</v>
      </c>
      <c r="F371" s="82" t="b">
        <v>0</v>
      </c>
      <c r="G371" s="82" t="b">
        <v>0</v>
      </c>
    </row>
    <row r="372" spans="1:7" ht="15">
      <c r="A372" s="84" t="s">
        <v>1204</v>
      </c>
      <c r="B372" s="82">
        <v>2</v>
      </c>
      <c r="C372" s="105">
        <v>0.002679799558615906</v>
      </c>
      <c r="D372" s="82" t="s">
        <v>1224</v>
      </c>
      <c r="E372" s="82" t="b">
        <v>0</v>
      </c>
      <c r="F372" s="82" t="b">
        <v>0</v>
      </c>
      <c r="G372" s="82" t="b">
        <v>0</v>
      </c>
    </row>
    <row r="373" spans="1:7" ht="15">
      <c r="A373" s="84" t="s">
        <v>1205</v>
      </c>
      <c r="B373" s="82">
        <v>2</v>
      </c>
      <c r="C373" s="105">
        <v>0.002679799558615906</v>
      </c>
      <c r="D373" s="82" t="s">
        <v>1224</v>
      </c>
      <c r="E373" s="82" t="b">
        <v>0</v>
      </c>
      <c r="F373" s="82" t="b">
        <v>0</v>
      </c>
      <c r="G373" s="82" t="b">
        <v>0</v>
      </c>
    </row>
    <row r="374" spans="1:7" ht="15">
      <c r="A374" s="84" t="s">
        <v>1206</v>
      </c>
      <c r="B374" s="82">
        <v>2</v>
      </c>
      <c r="C374" s="105">
        <v>0.0030455711207835624</v>
      </c>
      <c r="D374" s="82" t="s">
        <v>1224</v>
      </c>
      <c r="E374" s="82" t="b">
        <v>0</v>
      </c>
      <c r="F374" s="82" t="b">
        <v>0</v>
      </c>
      <c r="G374" s="82" t="b">
        <v>0</v>
      </c>
    </row>
    <row r="375" spans="1:7" ht="15">
      <c r="A375" s="84" t="s">
        <v>1207</v>
      </c>
      <c r="B375" s="82">
        <v>2</v>
      </c>
      <c r="C375" s="105">
        <v>0.0030455711207835624</v>
      </c>
      <c r="D375" s="82" t="s">
        <v>1224</v>
      </c>
      <c r="E375" s="82" t="b">
        <v>0</v>
      </c>
      <c r="F375" s="82" t="b">
        <v>0</v>
      </c>
      <c r="G375" s="82" t="b">
        <v>0</v>
      </c>
    </row>
    <row r="376" spans="1:7" ht="15">
      <c r="A376" s="84" t="s">
        <v>1208</v>
      </c>
      <c r="B376" s="82">
        <v>2</v>
      </c>
      <c r="C376" s="105">
        <v>0.0030455711207835624</v>
      </c>
      <c r="D376" s="82" t="s">
        <v>1224</v>
      </c>
      <c r="E376" s="82" t="b">
        <v>0</v>
      </c>
      <c r="F376" s="82" t="b">
        <v>0</v>
      </c>
      <c r="G376" s="82" t="b">
        <v>0</v>
      </c>
    </row>
    <row r="377" spans="1:7" ht="15">
      <c r="A377" s="84" t="s">
        <v>1209</v>
      </c>
      <c r="B377" s="82">
        <v>2</v>
      </c>
      <c r="C377" s="105">
        <v>0.0030455711207835624</v>
      </c>
      <c r="D377" s="82" t="s">
        <v>1224</v>
      </c>
      <c r="E377" s="82" t="b">
        <v>0</v>
      </c>
      <c r="F377" s="82" t="b">
        <v>0</v>
      </c>
      <c r="G377" s="82" t="b">
        <v>0</v>
      </c>
    </row>
    <row r="378" spans="1:7" ht="15">
      <c r="A378" s="84" t="s">
        <v>1210</v>
      </c>
      <c r="B378" s="82">
        <v>2</v>
      </c>
      <c r="C378" s="105">
        <v>0.0030455711207835624</v>
      </c>
      <c r="D378" s="82" t="s">
        <v>1224</v>
      </c>
      <c r="E378" s="82" t="b">
        <v>0</v>
      </c>
      <c r="F378" s="82" t="b">
        <v>0</v>
      </c>
      <c r="G378" s="82" t="b">
        <v>0</v>
      </c>
    </row>
    <row r="379" spans="1:7" ht="15">
      <c r="A379" s="84" t="s">
        <v>1211</v>
      </c>
      <c r="B379" s="82">
        <v>2</v>
      </c>
      <c r="C379" s="105">
        <v>0.002679799558615906</v>
      </c>
      <c r="D379" s="82" t="s">
        <v>1224</v>
      </c>
      <c r="E379" s="82" t="b">
        <v>0</v>
      </c>
      <c r="F379" s="82" t="b">
        <v>0</v>
      </c>
      <c r="G379" s="82" t="b">
        <v>0</v>
      </c>
    </row>
    <row r="380" spans="1:7" ht="15">
      <c r="A380" s="84" t="s">
        <v>1212</v>
      </c>
      <c r="B380" s="82">
        <v>2</v>
      </c>
      <c r="C380" s="105">
        <v>0.002679799558615906</v>
      </c>
      <c r="D380" s="82" t="s">
        <v>1224</v>
      </c>
      <c r="E380" s="82" t="b">
        <v>0</v>
      </c>
      <c r="F380" s="82" t="b">
        <v>0</v>
      </c>
      <c r="G380" s="82" t="b">
        <v>0</v>
      </c>
    </row>
    <row r="381" spans="1:7" ht="15">
      <c r="A381" s="84" t="s">
        <v>1213</v>
      </c>
      <c r="B381" s="82">
        <v>2</v>
      </c>
      <c r="C381" s="105">
        <v>0.002679799558615906</v>
      </c>
      <c r="D381" s="82" t="s">
        <v>1224</v>
      </c>
      <c r="E381" s="82" t="b">
        <v>0</v>
      </c>
      <c r="F381" s="82" t="b">
        <v>0</v>
      </c>
      <c r="G381" s="82" t="b">
        <v>0</v>
      </c>
    </row>
    <row r="382" spans="1:7" ht="15">
      <c r="A382" s="84" t="s">
        <v>1214</v>
      </c>
      <c r="B382" s="82">
        <v>2</v>
      </c>
      <c r="C382" s="105">
        <v>0.0030455711207835624</v>
      </c>
      <c r="D382" s="82" t="s">
        <v>1224</v>
      </c>
      <c r="E382" s="82" t="b">
        <v>0</v>
      </c>
      <c r="F382" s="82" t="b">
        <v>0</v>
      </c>
      <c r="G382" s="82" t="b">
        <v>0</v>
      </c>
    </row>
    <row r="383" spans="1:7" ht="15">
      <c r="A383" s="84" t="s">
        <v>1215</v>
      </c>
      <c r="B383" s="82">
        <v>2</v>
      </c>
      <c r="C383" s="105">
        <v>0.0030455711207835624</v>
      </c>
      <c r="D383" s="82" t="s">
        <v>1224</v>
      </c>
      <c r="E383" s="82" t="b">
        <v>0</v>
      </c>
      <c r="F383" s="82" t="b">
        <v>0</v>
      </c>
      <c r="G383" s="82" t="b">
        <v>0</v>
      </c>
    </row>
    <row r="384" spans="1:7" ht="15">
      <c r="A384" s="84" t="s">
        <v>1216</v>
      </c>
      <c r="B384" s="82">
        <v>2</v>
      </c>
      <c r="C384" s="105">
        <v>0.0030455711207835624</v>
      </c>
      <c r="D384" s="82" t="s">
        <v>1224</v>
      </c>
      <c r="E384" s="82" t="b">
        <v>0</v>
      </c>
      <c r="F384" s="82" t="b">
        <v>0</v>
      </c>
      <c r="G384" s="82" t="b">
        <v>0</v>
      </c>
    </row>
    <row r="385" spans="1:7" ht="15">
      <c r="A385" s="84" t="s">
        <v>1217</v>
      </c>
      <c r="B385" s="82">
        <v>2</v>
      </c>
      <c r="C385" s="105">
        <v>0.0030455711207835624</v>
      </c>
      <c r="D385" s="82" t="s">
        <v>1224</v>
      </c>
      <c r="E385" s="82" t="b">
        <v>0</v>
      </c>
      <c r="F385" s="82" t="b">
        <v>0</v>
      </c>
      <c r="G385" s="82" t="b">
        <v>0</v>
      </c>
    </row>
    <row r="386" spans="1:7" ht="15">
      <c r="A386" s="84" t="s">
        <v>1218</v>
      </c>
      <c r="B386" s="82">
        <v>2</v>
      </c>
      <c r="C386" s="105">
        <v>0.002679799558615906</v>
      </c>
      <c r="D386" s="82" t="s">
        <v>1224</v>
      </c>
      <c r="E386" s="82" t="b">
        <v>0</v>
      </c>
      <c r="F386" s="82" t="b">
        <v>0</v>
      </c>
      <c r="G386" s="82" t="b">
        <v>0</v>
      </c>
    </row>
    <row r="387" spans="1:7" ht="15">
      <c r="A387" s="84" t="s">
        <v>844</v>
      </c>
      <c r="B387" s="82">
        <v>20</v>
      </c>
      <c r="C387" s="105">
        <v>0.028963428721648782</v>
      </c>
      <c r="D387" s="82" t="s">
        <v>807</v>
      </c>
      <c r="E387" s="82" t="b">
        <v>0</v>
      </c>
      <c r="F387" s="82" t="b">
        <v>0</v>
      </c>
      <c r="G387" s="82" t="b">
        <v>0</v>
      </c>
    </row>
    <row r="388" spans="1:7" ht="15">
      <c r="A388" s="84" t="s">
        <v>843</v>
      </c>
      <c r="B388" s="82">
        <v>19</v>
      </c>
      <c r="C388" s="105">
        <v>0.0286685311261982</v>
      </c>
      <c r="D388" s="82" t="s">
        <v>807</v>
      </c>
      <c r="E388" s="82" t="b">
        <v>0</v>
      </c>
      <c r="F388" s="82" t="b">
        <v>0</v>
      </c>
      <c r="G388" s="82" t="b">
        <v>0</v>
      </c>
    </row>
    <row r="389" spans="1:7" ht="15">
      <c r="A389" s="84" t="s">
        <v>845</v>
      </c>
      <c r="B389" s="82">
        <v>13</v>
      </c>
      <c r="C389" s="105">
        <v>0.025453275981450123</v>
      </c>
      <c r="D389" s="82" t="s">
        <v>807</v>
      </c>
      <c r="E389" s="82" t="b">
        <v>0</v>
      </c>
      <c r="F389" s="82" t="b">
        <v>0</v>
      </c>
      <c r="G389" s="82" t="b">
        <v>0</v>
      </c>
    </row>
    <row r="390" spans="1:7" ht="15">
      <c r="A390" s="84" t="s">
        <v>847</v>
      </c>
      <c r="B390" s="82">
        <v>13</v>
      </c>
      <c r="C390" s="105">
        <v>0.029489416526378945</v>
      </c>
      <c r="D390" s="82" t="s">
        <v>807</v>
      </c>
      <c r="E390" s="82" t="b">
        <v>0</v>
      </c>
      <c r="F390" s="82" t="b">
        <v>0</v>
      </c>
      <c r="G390" s="82" t="b">
        <v>0</v>
      </c>
    </row>
    <row r="391" spans="1:7" ht="15">
      <c r="A391" s="84" t="s">
        <v>876</v>
      </c>
      <c r="B391" s="82">
        <v>6</v>
      </c>
      <c r="C391" s="105">
        <v>0.022158926288608837</v>
      </c>
      <c r="D391" s="82" t="s">
        <v>807</v>
      </c>
      <c r="E391" s="82" t="b">
        <v>0</v>
      </c>
      <c r="F391" s="82" t="b">
        <v>0</v>
      </c>
      <c r="G391" s="82" t="b">
        <v>0</v>
      </c>
    </row>
    <row r="392" spans="1:7" ht="15">
      <c r="A392" s="84" t="s">
        <v>877</v>
      </c>
      <c r="B392" s="82">
        <v>6</v>
      </c>
      <c r="C392" s="105">
        <v>0.022158926288608837</v>
      </c>
      <c r="D392" s="82" t="s">
        <v>807</v>
      </c>
      <c r="E392" s="82" t="b">
        <v>0</v>
      </c>
      <c r="F392" s="82" t="b">
        <v>0</v>
      </c>
      <c r="G392" s="82" t="b">
        <v>0</v>
      </c>
    </row>
    <row r="393" spans="1:7" ht="15">
      <c r="A393" s="84" t="s">
        <v>936</v>
      </c>
      <c r="B393" s="82">
        <v>4</v>
      </c>
      <c r="C393" s="105">
        <v>0.016691868305637656</v>
      </c>
      <c r="D393" s="82" t="s">
        <v>807</v>
      </c>
      <c r="E393" s="82" t="b">
        <v>0</v>
      </c>
      <c r="F393" s="82" t="b">
        <v>0</v>
      </c>
      <c r="G393" s="82" t="b">
        <v>0</v>
      </c>
    </row>
    <row r="394" spans="1:7" ht="15">
      <c r="A394" s="84" t="s">
        <v>935</v>
      </c>
      <c r="B394" s="82">
        <v>4</v>
      </c>
      <c r="C394" s="105">
        <v>0.0134108874264662</v>
      </c>
      <c r="D394" s="82" t="s">
        <v>807</v>
      </c>
      <c r="E394" s="82" t="b">
        <v>0</v>
      </c>
      <c r="F394" s="82" t="b">
        <v>0</v>
      </c>
      <c r="G394" s="82" t="b">
        <v>0</v>
      </c>
    </row>
    <row r="395" spans="1:7" ht="15">
      <c r="A395" s="84" t="s">
        <v>932</v>
      </c>
      <c r="B395" s="82">
        <v>4</v>
      </c>
      <c r="C395" s="105">
        <v>0.016691868305637656</v>
      </c>
      <c r="D395" s="82" t="s">
        <v>807</v>
      </c>
      <c r="E395" s="82" t="b">
        <v>0</v>
      </c>
      <c r="F395" s="82" t="b">
        <v>0</v>
      </c>
      <c r="G395" s="82" t="b">
        <v>0</v>
      </c>
    </row>
    <row r="396" spans="1:7" ht="15">
      <c r="A396" s="84" t="s">
        <v>933</v>
      </c>
      <c r="B396" s="82">
        <v>4</v>
      </c>
      <c r="C396" s="105">
        <v>0.016691868305637656</v>
      </c>
      <c r="D396" s="82" t="s">
        <v>807</v>
      </c>
      <c r="E396" s="82" t="b">
        <v>0</v>
      </c>
      <c r="F396" s="82" t="b">
        <v>0</v>
      </c>
      <c r="G396" s="82" t="b">
        <v>0</v>
      </c>
    </row>
    <row r="397" spans="1:7" ht="15">
      <c r="A397" s="84" t="s">
        <v>868</v>
      </c>
      <c r="B397" s="82">
        <v>4</v>
      </c>
      <c r="C397" s="105">
        <v>0.0134108874264662</v>
      </c>
      <c r="D397" s="82" t="s">
        <v>807</v>
      </c>
      <c r="E397" s="82" t="b">
        <v>0</v>
      </c>
      <c r="F397" s="82" t="b">
        <v>0</v>
      </c>
      <c r="G397" s="82" t="b">
        <v>0</v>
      </c>
    </row>
    <row r="398" spans="1:7" ht="15">
      <c r="A398" s="84" t="s">
        <v>1012</v>
      </c>
      <c r="B398" s="82">
        <v>3</v>
      </c>
      <c r="C398" s="105">
        <v>0.011079463144304419</v>
      </c>
      <c r="D398" s="82" t="s">
        <v>807</v>
      </c>
      <c r="E398" s="82" t="b">
        <v>0</v>
      </c>
      <c r="F398" s="82" t="b">
        <v>0</v>
      </c>
      <c r="G398" s="82" t="b">
        <v>0</v>
      </c>
    </row>
    <row r="399" spans="1:7" ht="15">
      <c r="A399" s="84" t="s">
        <v>900</v>
      </c>
      <c r="B399" s="82">
        <v>3</v>
      </c>
      <c r="C399" s="105">
        <v>0.011079463144304419</v>
      </c>
      <c r="D399" s="82" t="s">
        <v>807</v>
      </c>
      <c r="E399" s="82" t="b">
        <v>1</v>
      </c>
      <c r="F399" s="82" t="b">
        <v>0</v>
      </c>
      <c r="G399" s="82" t="b">
        <v>0</v>
      </c>
    </row>
    <row r="400" spans="1:7" ht="15">
      <c r="A400" s="84" t="s">
        <v>901</v>
      </c>
      <c r="B400" s="82">
        <v>3</v>
      </c>
      <c r="C400" s="105">
        <v>0.011079463144304419</v>
      </c>
      <c r="D400" s="82" t="s">
        <v>807</v>
      </c>
      <c r="E400" s="82" t="b">
        <v>0</v>
      </c>
      <c r="F400" s="82" t="b">
        <v>0</v>
      </c>
      <c r="G400" s="82" t="b">
        <v>0</v>
      </c>
    </row>
    <row r="401" spans="1:7" ht="15">
      <c r="A401" s="84" t="s">
        <v>902</v>
      </c>
      <c r="B401" s="82">
        <v>3</v>
      </c>
      <c r="C401" s="105">
        <v>0.011079463144304419</v>
      </c>
      <c r="D401" s="82" t="s">
        <v>807</v>
      </c>
      <c r="E401" s="82" t="b">
        <v>0</v>
      </c>
      <c r="F401" s="82" t="b">
        <v>0</v>
      </c>
      <c r="G401" s="82" t="b">
        <v>0</v>
      </c>
    </row>
    <row r="402" spans="1:7" ht="15">
      <c r="A402" s="84" t="s">
        <v>903</v>
      </c>
      <c r="B402" s="82">
        <v>3</v>
      </c>
      <c r="C402" s="105">
        <v>0.011079463144304419</v>
      </c>
      <c r="D402" s="82" t="s">
        <v>807</v>
      </c>
      <c r="E402" s="82" t="b">
        <v>0</v>
      </c>
      <c r="F402" s="82" t="b">
        <v>0</v>
      </c>
      <c r="G402" s="82" t="b">
        <v>0</v>
      </c>
    </row>
    <row r="403" spans="1:7" ht="15">
      <c r="A403" s="84" t="s">
        <v>882</v>
      </c>
      <c r="B403" s="82">
        <v>3</v>
      </c>
      <c r="C403" s="105">
        <v>0.011079463144304419</v>
      </c>
      <c r="D403" s="82" t="s">
        <v>807</v>
      </c>
      <c r="E403" s="82" t="b">
        <v>0</v>
      </c>
      <c r="F403" s="82" t="b">
        <v>1</v>
      </c>
      <c r="G403" s="82" t="b">
        <v>0</v>
      </c>
    </row>
    <row r="404" spans="1:7" ht="15">
      <c r="A404" s="84" t="s">
        <v>940</v>
      </c>
      <c r="B404" s="82">
        <v>3</v>
      </c>
      <c r="C404" s="105">
        <v>0.011079463144304419</v>
      </c>
      <c r="D404" s="82" t="s">
        <v>807</v>
      </c>
      <c r="E404" s="82" t="b">
        <v>0</v>
      </c>
      <c r="F404" s="82" t="b">
        <v>1</v>
      </c>
      <c r="G404" s="82" t="b">
        <v>0</v>
      </c>
    </row>
    <row r="405" spans="1:7" ht="15">
      <c r="A405" s="84" t="s">
        <v>884</v>
      </c>
      <c r="B405" s="82">
        <v>3</v>
      </c>
      <c r="C405" s="105">
        <v>0.011079463144304419</v>
      </c>
      <c r="D405" s="82" t="s">
        <v>807</v>
      </c>
      <c r="E405" s="82" t="b">
        <v>0</v>
      </c>
      <c r="F405" s="82" t="b">
        <v>1</v>
      </c>
      <c r="G405" s="82" t="b">
        <v>0</v>
      </c>
    </row>
    <row r="406" spans="1:7" ht="15">
      <c r="A406" s="84" t="s">
        <v>866</v>
      </c>
      <c r="B406" s="82">
        <v>3</v>
      </c>
      <c r="C406" s="105">
        <v>0.011079463144304419</v>
      </c>
      <c r="D406" s="82" t="s">
        <v>807</v>
      </c>
      <c r="E406" s="82" t="b">
        <v>0</v>
      </c>
      <c r="F406" s="82" t="b">
        <v>0</v>
      </c>
      <c r="G406" s="82" t="b">
        <v>0</v>
      </c>
    </row>
    <row r="407" spans="1:7" ht="15">
      <c r="A407" s="84" t="s">
        <v>941</v>
      </c>
      <c r="B407" s="82">
        <v>3</v>
      </c>
      <c r="C407" s="105">
        <v>0.011079463144304419</v>
      </c>
      <c r="D407" s="82" t="s">
        <v>807</v>
      </c>
      <c r="E407" s="82" t="b">
        <v>0</v>
      </c>
      <c r="F407" s="82" t="b">
        <v>0</v>
      </c>
      <c r="G407" s="82" t="b">
        <v>0</v>
      </c>
    </row>
    <row r="408" spans="1:7" ht="15">
      <c r="A408" s="84" t="s">
        <v>942</v>
      </c>
      <c r="B408" s="82">
        <v>3</v>
      </c>
      <c r="C408" s="105">
        <v>0.011079463144304419</v>
      </c>
      <c r="D408" s="82" t="s">
        <v>807</v>
      </c>
      <c r="E408" s="82" t="b">
        <v>0</v>
      </c>
      <c r="F408" s="82" t="b">
        <v>1</v>
      </c>
      <c r="G408" s="82" t="b">
        <v>0</v>
      </c>
    </row>
    <row r="409" spans="1:7" ht="15">
      <c r="A409" s="84" t="s">
        <v>943</v>
      </c>
      <c r="B409" s="82">
        <v>3</v>
      </c>
      <c r="C409" s="105">
        <v>0.011079463144304419</v>
      </c>
      <c r="D409" s="82" t="s">
        <v>807</v>
      </c>
      <c r="E409" s="82" t="b">
        <v>0</v>
      </c>
      <c r="F409" s="82" t="b">
        <v>0</v>
      </c>
      <c r="G409" s="82" t="b">
        <v>0</v>
      </c>
    </row>
    <row r="410" spans="1:7" ht="15">
      <c r="A410" s="84" t="s">
        <v>891</v>
      </c>
      <c r="B410" s="82">
        <v>2</v>
      </c>
      <c r="C410" s="105">
        <v>0.009986424592404558</v>
      </c>
      <c r="D410" s="82" t="s">
        <v>807</v>
      </c>
      <c r="E410" s="82" t="b">
        <v>0</v>
      </c>
      <c r="F410" s="82" t="b">
        <v>0</v>
      </c>
      <c r="G410" s="82" t="b">
        <v>0</v>
      </c>
    </row>
    <row r="411" spans="1:7" ht="15">
      <c r="A411" s="84" t="s">
        <v>1024</v>
      </c>
      <c r="B411" s="82">
        <v>2</v>
      </c>
      <c r="C411" s="105">
        <v>0.009986424592404558</v>
      </c>
      <c r="D411" s="82" t="s">
        <v>807</v>
      </c>
      <c r="E411" s="82" t="b">
        <v>0</v>
      </c>
      <c r="F411" s="82" t="b">
        <v>0</v>
      </c>
      <c r="G411" s="82" t="b">
        <v>0</v>
      </c>
    </row>
    <row r="412" spans="1:7" ht="15">
      <c r="A412" s="84" t="s">
        <v>1079</v>
      </c>
      <c r="B412" s="82">
        <v>2</v>
      </c>
      <c r="C412" s="105">
        <v>0.008345934152818828</v>
      </c>
      <c r="D412" s="82" t="s">
        <v>807</v>
      </c>
      <c r="E412" s="82" t="b">
        <v>0</v>
      </c>
      <c r="F412" s="82" t="b">
        <v>0</v>
      </c>
      <c r="G412" s="82" t="b">
        <v>0</v>
      </c>
    </row>
    <row r="413" spans="1:7" ht="15">
      <c r="A413" s="84" t="s">
        <v>1207</v>
      </c>
      <c r="B413" s="82">
        <v>2</v>
      </c>
      <c r="C413" s="105">
        <v>0.009986424592404558</v>
      </c>
      <c r="D413" s="82" t="s">
        <v>807</v>
      </c>
      <c r="E413" s="82" t="b">
        <v>0</v>
      </c>
      <c r="F413" s="82" t="b">
        <v>0</v>
      </c>
      <c r="G413" s="82" t="b">
        <v>0</v>
      </c>
    </row>
    <row r="414" spans="1:7" ht="15">
      <c r="A414" s="84" t="s">
        <v>1208</v>
      </c>
      <c r="B414" s="82">
        <v>2</v>
      </c>
      <c r="C414" s="105">
        <v>0.009986424592404558</v>
      </c>
      <c r="D414" s="82" t="s">
        <v>807</v>
      </c>
      <c r="E414" s="82" t="b">
        <v>0</v>
      </c>
      <c r="F414" s="82" t="b">
        <v>0</v>
      </c>
      <c r="G414" s="82" t="b">
        <v>0</v>
      </c>
    </row>
    <row r="415" spans="1:7" ht="15">
      <c r="A415" s="84" t="s">
        <v>1209</v>
      </c>
      <c r="B415" s="82">
        <v>2</v>
      </c>
      <c r="C415" s="105">
        <v>0.009986424592404558</v>
      </c>
      <c r="D415" s="82" t="s">
        <v>807</v>
      </c>
      <c r="E415" s="82" t="b">
        <v>0</v>
      </c>
      <c r="F415" s="82" t="b">
        <v>0</v>
      </c>
      <c r="G415" s="82" t="b">
        <v>0</v>
      </c>
    </row>
    <row r="416" spans="1:7" ht="15">
      <c r="A416" s="84" t="s">
        <v>1210</v>
      </c>
      <c r="B416" s="82">
        <v>2</v>
      </c>
      <c r="C416" s="105">
        <v>0.009986424592404558</v>
      </c>
      <c r="D416" s="82" t="s">
        <v>807</v>
      </c>
      <c r="E416" s="82" t="b">
        <v>0</v>
      </c>
      <c r="F416" s="82" t="b">
        <v>0</v>
      </c>
      <c r="G416" s="82" t="b">
        <v>0</v>
      </c>
    </row>
    <row r="417" spans="1:7" ht="15">
      <c r="A417" s="84" t="s">
        <v>1206</v>
      </c>
      <c r="B417" s="82">
        <v>2</v>
      </c>
      <c r="C417" s="105">
        <v>0.009986424592404558</v>
      </c>
      <c r="D417" s="82" t="s">
        <v>807</v>
      </c>
      <c r="E417" s="82" t="b">
        <v>0</v>
      </c>
      <c r="F417" s="82" t="b">
        <v>0</v>
      </c>
      <c r="G417" s="82" t="b">
        <v>0</v>
      </c>
    </row>
    <row r="418" spans="1:7" ht="15">
      <c r="A418" s="84" t="s">
        <v>1198</v>
      </c>
      <c r="B418" s="82">
        <v>2</v>
      </c>
      <c r="C418" s="105">
        <v>0.009986424592404558</v>
      </c>
      <c r="D418" s="82" t="s">
        <v>807</v>
      </c>
      <c r="E418" s="82" t="b">
        <v>0</v>
      </c>
      <c r="F418" s="82" t="b">
        <v>0</v>
      </c>
      <c r="G418" s="82" t="b">
        <v>0</v>
      </c>
    </row>
    <row r="419" spans="1:7" ht="15">
      <c r="A419" s="84" t="s">
        <v>1199</v>
      </c>
      <c r="B419" s="82">
        <v>2</v>
      </c>
      <c r="C419" s="105">
        <v>0.009986424592404558</v>
      </c>
      <c r="D419" s="82" t="s">
        <v>807</v>
      </c>
      <c r="E419" s="82" t="b">
        <v>0</v>
      </c>
      <c r="F419" s="82" t="b">
        <v>0</v>
      </c>
      <c r="G419" s="82" t="b">
        <v>0</v>
      </c>
    </row>
    <row r="420" spans="1:7" ht="15">
      <c r="A420" s="84" t="s">
        <v>1200</v>
      </c>
      <c r="B420" s="82">
        <v>2</v>
      </c>
      <c r="C420" s="105">
        <v>0.009986424592404558</v>
      </c>
      <c r="D420" s="82" t="s">
        <v>807</v>
      </c>
      <c r="E420" s="82" t="b">
        <v>0</v>
      </c>
      <c r="F420" s="82" t="b">
        <v>0</v>
      </c>
      <c r="G420" s="82" t="b">
        <v>0</v>
      </c>
    </row>
    <row r="421" spans="1:7" ht="15">
      <c r="A421" s="84" t="s">
        <v>1201</v>
      </c>
      <c r="B421" s="82">
        <v>2</v>
      </c>
      <c r="C421" s="105">
        <v>0.009986424592404558</v>
      </c>
      <c r="D421" s="82" t="s">
        <v>807</v>
      </c>
      <c r="E421" s="82" t="b">
        <v>0</v>
      </c>
      <c r="F421" s="82" t="b">
        <v>0</v>
      </c>
      <c r="G421" s="82" t="b">
        <v>0</v>
      </c>
    </row>
    <row r="422" spans="1:7" ht="15">
      <c r="A422" s="84" t="s">
        <v>1194</v>
      </c>
      <c r="B422" s="82">
        <v>2</v>
      </c>
      <c r="C422" s="105">
        <v>0.009986424592404558</v>
      </c>
      <c r="D422" s="82" t="s">
        <v>807</v>
      </c>
      <c r="E422" s="82" t="b">
        <v>0</v>
      </c>
      <c r="F422" s="82" t="b">
        <v>0</v>
      </c>
      <c r="G422" s="82" t="b">
        <v>0</v>
      </c>
    </row>
    <row r="423" spans="1:7" ht="15">
      <c r="A423" s="84" t="s">
        <v>1188</v>
      </c>
      <c r="B423" s="82">
        <v>2</v>
      </c>
      <c r="C423" s="105">
        <v>0.009986424592404558</v>
      </c>
      <c r="D423" s="82" t="s">
        <v>807</v>
      </c>
      <c r="E423" s="82" t="b">
        <v>0</v>
      </c>
      <c r="F423" s="82" t="b">
        <v>0</v>
      </c>
      <c r="G423" s="82" t="b">
        <v>0</v>
      </c>
    </row>
    <row r="424" spans="1:7" ht="15">
      <c r="A424" s="84" t="s">
        <v>1185</v>
      </c>
      <c r="B424" s="82">
        <v>2</v>
      </c>
      <c r="C424" s="105">
        <v>0.009986424592404558</v>
      </c>
      <c r="D424" s="82" t="s">
        <v>807</v>
      </c>
      <c r="E424" s="82" t="b">
        <v>0</v>
      </c>
      <c r="F424" s="82" t="b">
        <v>0</v>
      </c>
      <c r="G424" s="82" t="b">
        <v>0</v>
      </c>
    </row>
    <row r="425" spans="1:7" ht="15">
      <c r="A425" s="84" t="s">
        <v>1181</v>
      </c>
      <c r="B425" s="82">
        <v>2</v>
      </c>
      <c r="C425" s="105">
        <v>0.009986424592404558</v>
      </c>
      <c r="D425" s="82" t="s">
        <v>807</v>
      </c>
      <c r="E425" s="82" t="b">
        <v>0</v>
      </c>
      <c r="F425" s="82" t="b">
        <v>0</v>
      </c>
      <c r="G425" s="82" t="b">
        <v>0</v>
      </c>
    </row>
    <row r="426" spans="1:7" ht="15">
      <c r="A426" s="84" t="s">
        <v>1182</v>
      </c>
      <c r="B426" s="82">
        <v>2</v>
      </c>
      <c r="C426" s="105">
        <v>0.009986424592404558</v>
      </c>
      <c r="D426" s="82" t="s">
        <v>807</v>
      </c>
      <c r="E426" s="82" t="b">
        <v>0</v>
      </c>
      <c r="F426" s="82" t="b">
        <v>0</v>
      </c>
      <c r="G426" s="82" t="b">
        <v>0</v>
      </c>
    </row>
    <row r="427" spans="1:7" ht="15">
      <c r="A427" s="84" t="s">
        <v>1183</v>
      </c>
      <c r="B427" s="82">
        <v>2</v>
      </c>
      <c r="C427" s="105">
        <v>0.008345934152818828</v>
      </c>
      <c r="D427" s="82" t="s">
        <v>807</v>
      </c>
      <c r="E427" s="82" t="b">
        <v>0</v>
      </c>
      <c r="F427" s="82" t="b">
        <v>0</v>
      </c>
      <c r="G427" s="82" t="b">
        <v>0</v>
      </c>
    </row>
    <row r="428" spans="1:7" ht="15">
      <c r="A428" s="84" t="s">
        <v>1184</v>
      </c>
      <c r="B428" s="82">
        <v>2</v>
      </c>
      <c r="C428" s="105">
        <v>0.008345934152818828</v>
      </c>
      <c r="D428" s="82" t="s">
        <v>807</v>
      </c>
      <c r="E428" s="82" t="b">
        <v>0</v>
      </c>
      <c r="F428" s="82" t="b">
        <v>0</v>
      </c>
      <c r="G428" s="82" t="b">
        <v>0</v>
      </c>
    </row>
    <row r="429" spans="1:7" ht="15">
      <c r="A429" s="84" t="s">
        <v>995</v>
      </c>
      <c r="B429" s="82">
        <v>2</v>
      </c>
      <c r="C429" s="105">
        <v>0.008345934152818828</v>
      </c>
      <c r="D429" s="82" t="s">
        <v>807</v>
      </c>
      <c r="E429" s="82" t="b">
        <v>0</v>
      </c>
      <c r="F429" s="82" t="b">
        <v>0</v>
      </c>
      <c r="G429" s="82" t="b">
        <v>0</v>
      </c>
    </row>
    <row r="430" spans="1:7" ht="15">
      <c r="A430" s="84" t="s">
        <v>1176</v>
      </c>
      <c r="B430" s="82">
        <v>2</v>
      </c>
      <c r="C430" s="105">
        <v>0.009986424592404558</v>
      </c>
      <c r="D430" s="82" t="s">
        <v>807</v>
      </c>
      <c r="E430" s="82" t="b">
        <v>0</v>
      </c>
      <c r="F430" s="82" t="b">
        <v>0</v>
      </c>
      <c r="G430" s="82" t="b">
        <v>0</v>
      </c>
    </row>
    <row r="431" spans="1:7" ht="15">
      <c r="A431" s="84" t="s">
        <v>1173</v>
      </c>
      <c r="B431" s="82">
        <v>2</v>
      </c>
      <c r="C431" s="105">
        <v>0.009986424592404558</v>
      </c>
      <c r="D431" s="82" t="s">
        <v>807</v>
      </c>
      <c r="E431" s="82" t="b">
        <v>0</v>
      </c>
      <c r="F431" s="82" t="b">
        <v>0</v>
      </c>
      <c r="G431" s="82" t="b">
        <v>0</v>
      </c>
    </row>
    <row r="432" spans="1:7" ht="15">
      <c r="A432" s="84" t="s">
        <v>1174</v>
      </c>
      <c r="B432" s="82">
        <v>2</v>
      </c>
      <c r="C432" s="105">
        <v>0.009986424592404558</v>
      </c>
      <c r="D432" s="82" t="s">
        <v>807</v>
      </c>
      <c r="E432" s="82" t="b">
        <v>0</v>
      </c>
      <c r="F432" s="82" t="b">
        <v>0</v>
      </c>
      <c r="G432" s="82" t="b">
        <v>0</v>
      </c>
    </row>
    <row r="433" spans="1:7" ht="15">
      <c r="A433" s="84" t="s">
        <v>1168</v>
      </c>
      <c r="B433" s="82">
        <v>2</v>
      </c>
      <c r="C433" s="105">
        <v>0.009986424592404558</v>
      </c>
      <c r="D433" s="82" t="s">
        <v>807</v>
      </c>
      <c r="E433" s="82" t="b">
        <v>0</v>
      </c>
      <c r="F433" s="82" t="b">
        <v>0</v>
      </c>
      <c r="G433" s="82" t="b">
        <v>0</v>
      </c>
    </row>
    <row r="434" spans="1:7" ht="15">
      <c r="A434" s="84" t="s">
        <v>1167</v>
      </c>
      <c r="B434" s="82">
        <v>2</v>
      </c>
      <c r="C434" s="105">
        <v>0.009986424592404558</v>
      </c>
      <c r="D434" s="82" t="s">
        <v>807</v>
      </c>
      <c r="E434" s="82" t="b">
        <v>0</v>
      </c>
      <c r="F434" s="82" t="b">
        <v>0</v>
      </c>
      <c r="G434" s="82" t="b">
        <v>0</v>
      </c>
    </row>
    <row r="435" spans="1:7" ht="15">
      <c r="A435" s="84" t="s">
        <v>1165</v>
      </c>
      <c r="B435" s="82">
        <v>2</v>
      </c>
      <c r="C435" s="105">
        <v>0.009986424592404558</v>
      </c>
      <c r="D435" s="82" t="s">
        <v>807</v>
      </c>
      <c r="E435" s="82" t="b">
        <v>0</v>
      </c>
      <c r="F435" s="82" t="b">
        <v>0</v>
      </c>
      <c r="G435" s="82" t="b">
        <v>0</v>
      </c>
    </row>
    <row r="436" spans="1:7" ht="15">
      <c r="A436" s="84" t="s">
        <v>1166</v>
      </c>
      <c r="B436" s="82">
        <v>2</v>
      </c>
      <c r="C436" s="105">
        <v>0.009986424592404558</v>
      </c>
      <c r="D436" s="82" t="s">
        <v>807</v>
      </c>
      <c r="E436" s="82" t="b">
        <v>0</v>
      </c>
      <c r="F436" s="82" t="b">
        <v>0</v>
      </c>
      <c r="G436" s="82" t="b">
        <v>0</v>
      </c>
    </row>
    <row r="437" spans="1:7" ht="15">
      <c r="A437" s="84" t="s">
        <v>1160</v>
      </c>
      <c r="B437" s="82">
        <v>2</v>
      </c>
      <c r="C437" s="105">
        <v>0.009986424592404558</v>
      </c>
      <c r="D437" s="82" t="s">
        <v>807</v>
      </c>
      <c r="E437" s="82" t="b">
        <v>0</v>
      </c>
      <c r="F437" s="82" t="b">
        <v>0</v>
      </c>
      <c r="G437" s="82" t="b">
        <v>0</v>
      </c>
    </row>
    <row r="438" spans="1:7" ht="15">
      <c r="A438" s="84" t="s">
        <v>1161</v>
      </c>
      <c r="B438" s="82">
        <v>2</v>
      </c>
      <c r="C438" s="105">
        <v>0.009986424592404558</v>
      </c>
      <c r="D438" s="82" t="s">
        <v>807</v>
      </c>
      <c r="E438" s="82" t="b">
        <v>0</v>
      </c>
      <c r="F438" s="82" t="b">
        <v>0</v>
      </c>
      <c r="G438" s="82" t="b">
        <v>0</v>
      </c>
    </row>
    <row r="439" spans="1:7" ht="15">
      <c r="A439" s="84" t="s">
        <v>899</v>
      </c>
      <c r="B439" s="82">
        <v>2</v>
      </c>
      <c r="C439" s="105">
        <v>0.009986424592404558</v>
      </c>
      <c r="D439" s="82" t="s">
        <v>807</v>
      </c>
      <c r="E439" s="82" t="b">
        <v>0</v>
      </c>
      <c r="F439" s="82" t="b">
        <v>0</v>
      </c>
      <c r="G439" s="82" t="b">
        <v>0</v>
      </c>
    </row>
    <row r="440" spans="1:7" ht="15">
      <c r="A440" s="84" t="s">
        <v>1158</v>
      </c>
      <c r="B440" s="82">
        <v>2</v>
      </c>
      <c r="C440" s="105">
        <v>0.009986424592404558</v>
      </c>
      <c r="D440" s="82" t="s">
        <v>807</v>
      </c>
      <c r="E440" s="82" t="b">
        <v>0</v>
      </c>
      <c r="F440" s="82" t="b">
        <v>0</v>
      </c>
      <c r="G440" s="82" t="b">
        <v>0</v>
      </c>
    </row>
    <row r="441" spans="1:7" ht="15">
      <c r="A441" s="84" t="s">
        <v>1147</v>
      </c>
      <c r="B441" s="82">
        <v>2</v>
      </c>
      <c r="C441" s="105">
        <v>0.009986424592404558</v>
      </c>
      <c r="D441" s="82" t="s">
        <v>807</v>
      </c>
      <c r="E441" s="82" t="b">
        <v>0</v>
      </c>
      <c r="F441" s="82" t="b">
        <v>0</v>
      </c>
      <c r="G441" s="82" t="b">
        <v>0</v>
      </c>
    </row>
    <row r="442" spans="1:7" ht="15">
      <c r="A442" s="84" t="s">
        <v>1148</v>
      </c>
      <c r="B442" s="82">
        <v>2</v>
      </c>
      <c r="C442" s="105">
        <v>0.009986424592404558</v>
      </c>
      <c r="D442" s="82" t="s">
        <v>807</v>
      </c>
      <c r="E442" s="82" t="b">
        <v>0</v>
      </c>
      <c r="F442" s="82" t="b">
        <v>0</v>
      </c>
      <c r="G442" s="82" t="b">
        <v>0</v>
      </c>
    </row>
    <row r="443" spans="1:7" ht="15">
      <c r="A443" s="84" t="s">
        <v>1149</v>
      </c>
      <c r="B443" s="82">
        <v>2</v>
      </c>
      <c r="C443" s="105">
        <v>0.009986424592404558</v>
      </c>
      <c r="D443" s="82" t="s">
        <v>807</v>
      </c>
      <c r="E443" s="82" t="b">
        <v>0</v>
      </c>
      <c r="F443" s="82" t="b">
        <v>0</v>
      </c>
      <c r="G443" s="82" t="b">
        <v>0</v>
      </c>
    </row>
    <row r="444" spans="1:7" ht="15">
      <c r="A444" s="84" t="s">
        <v>1150</v>
      </c>
      <c r="B444" s="82">
        <v>2</v>
      </c>
      <c r="C444" s="105">
        <v>0.009986424592404558</v>
      </c>
      <c r="D444" s="82" t="s">
        <v>807</v>
      </c>
      <c r="E444" s="82" t="b">
        <v>0</v>
      </c>
      <c r="F444" s="82" t="b">
        <v>0</v>
      </c>
      <c r="G444" s="82" t="b">
        <v>0</v>
      </c>
    </row>
    <row r="445" spans="1:7" ht="15">
      <c r="A445" s="84" t="s">
        <v>1151</v>
      </c>
      <c r="B445" s="82">
        <v>2</v>
      </c>
      <c r="C445" s="105">
        <v>0.009986424592404558</v>
      </c>
      <c r="D445" s="82" t="s">
        <v>807</v>
      </c>
      <c r="E445" s="82" t="b">
        <v>0</v>
      </c>
      <c r="F445" s="82" t="b">
        <v>0</v>
      </c>
      <c r="G445" s="82" t="b">
        <v>0</v>
      </c>
    </row>
    <row r="446" spans="1:7" ht="15">
      <c r="A446" s="84" t="s">
        <v>1152</v>
      </c>
      <c r="B446" s="82">
        <v>2</v>
      </c>
      <c r="C446" s="105">
        <v>0.009986424592404558</v>
      </c>
      <c r="D446" s="82" t="s">
        <v>807</v>
      </c>
      <c r="E446" s="82" t="b">
        <v>0</v>
      </c>
      <c r="F446" s="82" t="b">
        <v>0</v>
      </c>
      <c r="G446" s="82" t="b">
        <v>0</v>
      </c>
    </row>
    <row r="447" spans="1:7" ht="15">
      <c r="A447" s="84" t="s">
        <v>1153</v>
      </c>
      <c r="B447" s="82">
        <v>2</v>
      </c>
      <c r="C447" s="105">
        <v>0.009986424592404558</v>
      </c>
      <c r="D447" s="82" t="s">
        <v>807</v>
      </c>
      <c r="E447" s="82" t="b">
        <v>0</v>
      </c>
      <c r="F447" s="82" t="b">
        <v>0</v>
      </c>
      <c r="G447" s="82" t="b">
        <v>0</v>
      </c>
    </row>
    <row r="448" spans="1:7" ht="15">
      <c r="A448" s="84" t="s">
        <v>1154</v>
      </c>
      <c r="B448" s="82">
        <v>2</v>
      </c>
      <c r="C448" s="105">
        <v>0.009986424592404558</v>
      </c>
      <c r="D448" s="82" t="s">
        <v>807</v>
      </c>
      <c r="E448" s="82" t="b">
        <v>0</v>
      </c>
      <c r="F448" s="82" t="b">
        <v>0</v>
      </c>
      <c r="G448" s="82" t="b">
        <v>0</v>
      </c>
    </row>
    <row r="449" spans="1:7" ht="15">
      <c r="A449" s="84" t="s">
        <v>1155</v>
      </c>
      <c r="B449" s="82">
        <v>2</v>
      </c>
      <c r="C449" s="105">
        <v>0.008345934152818828</v>
      </c>
      <c r="D449" s="82" t="s">
        <v>807</v>
      </c>
      <c r="E449" s="82" t="b">
        <v>0</v>
      </c>
      <c r="F449" s="82" t="b">
        <v>0</v>
      </c>
      <c r="G449" s="82" t="b">
        <v>0</v>
      </c>
    </row>
    <row r="450" spans="1:7" ht="15">
      <c r="A450" s="84" t="s">
        <v>1156</v>
      </c>
      <c r="B450" s="82">
        <v>2</v>
      </c>
      <c r="C450" s="105">
        <v>0.008345934152818828</v>
      </c>
      <c r="D450" s="82" t="s">
        <v>807</v>
      </c>
      <c r="E450" s="82" t="b">
        <v>0</v>
      </c>
      <c r="F450" s="82" t="b">
        <v>0</v>
      </c>
      <c r="G450" s="82" t="b">
        <v>0</v>
      </c>
    </row>
    <row r="451" spans="1:7" ht="15">
      <c r="A451" s="84" t="s">
        <v>1157</v>
      </c>
      <c r="B451" s="82">
        <v>2</v>
      </c>
      <c r="C451" s="105">
        <v>0.008345934152818828</v>
      </c>
      <c r="D451" s="82" t="s">
        <v>807</v>
      </c>
      <c r="E451" s="82" t="b">
        <v>0</v>
      </c>
      <c r="F451" s="82" t="b">
        <v>0</v>
      </c>
      <c r="G451" s="82" t="b">
        <v>0</v>
      </c>
    </row>
    <row r="452" spans="1:7" ht="15">
      <c r="A452" s="84" t="s">
        <v>934</v>
      </c>
      <c r="B452" s="82">
        <v>2</v>
      </c>
      <c r="C452" s="105">
        <v>0.008345934152818828</v>
      </c>
      <c r="D452" s="82" t="s">
        <v>807</v>
      </c>
      <c r="E452" s="82" t="b">
        <v>0</v>
      </c>
      <c r="F452" s="82" t="b">
        <v>0</v>
      </c>
      <c r="G452" s="82" t="b">
        <v>0</v>
      </c>
    </row>
    <row r="453" spans="1:7" ht="15">
      <c r="A453" s="84" t="s">
        <v>1143</v>
      </c>
      <c r="B453" s="82">
        <v>2</v>
      </c>
      <c r="C453" s="105">
        <v>0.009986424592404558</v>
      </c>
      <c r="D453" s="82" t="s">
        <v>807</v>
      </c>
      <c r="E453" s="82" t="b">
        <v>0</v>
      </c>
      <c r="F453" s="82" t="b">
        <v>0</v>
      </c>
      <c r="G453" s="82" t="b">
        <v>0</v>
      </c>
    </row>
    <row r="454" spans="1:7" ht="15">
      <c r="A454" s="84" t="s">
        <v>1144</v>
      </c>
      <c r="B454" s="82">
        <v>2</v>
      </c>
      <c r="C454" s="105">
        <v>0.009986424592404558</v>
      </c>
      <c r="D454" s="82" t="s">
        <v>807</v>
      </c>
      <c r="E454" s="82" t="b">
        <v>0</v>
      </c>
      <c r="F454" s="82" t="b">
        <v>0</v>
      </c>
      <c r="G454" s="82" t="b">
        <v>0</v>
      </c>
    </row>
    <row r="455" spans="1:7" ht="15">
      <c r="A455" s="84" t="s">
        <v>1145</v>
      </c>
      <c r="B455" s="82">
        <v>2</v>
      </c>
      <c r="C455" s="105">
        <v>0.009986424592404558</v>
      </c>
      <c r="D455" s="82" t="s">
        <v>807</v>
      </c>
      <c r="E455" s="82" t="b">
        <v>0</v>
      </c>
      <c r="F455" s="82" t="b">
        <v>0</v>
      </c>
      <c r="G455" s="82" t="b">
        <v>0</v>
      </c>
    </row>
    <row r="456" spans="1:7" ht="15">
      <c r="A456" s="84" t="s">
        <v>1146</v>
      </c>
      <c r="B456" s="82">
        <v>2</v>
      </c>
      <c r="C456" s="105">
        <v>0.009986424592404558</v>
      </c>
      <c r="D456" s="82" t="s">
        <v>807</v>
      </c>
      <c r="E456" s="82" t="b">
        <v>0</v>
      </c>
      <c r="F456" s="82" t="b">
        <v>0</v>
      </c>
      <c r="G456" s="82" t="b">
        <v>0</v>
      </c>
    </row>
    <row r="457" spans="1:7" ht="15">
      <c r="A457" s="84" t="s">
        <v>1142</v>
      </c>
      <c r="B457" s="82">
        <v>2</v>
      </c>
      <c r="C457" s="105">
        <v>0.009986424592404558</v>
      </c>
      <c r="D457" s="82" t="s">
        <v>807</v>
      </c>
      <c r="E457" s="82" t="b">
        <v>0</v>
      </c>
      <c r="F457" s="82" t="b">
        <v>0</v>
      </c>
      <c r="G457" s="82" t="b">
        <v>0</v>
      </c>
    </row>
    <row r="458" spans="1:7" ht="15">
      <c r="A458" s="84" t="s">
        <v>1140</v>
      </c>
      <c r="B458" s="82">
        <v>2</v>
      </c>
      <c r="C458" s="105">
        <v>0.009986424592404558</v>
      </c>
      <c r="D458" s="82" t="s">
        <v>807</v>
      </c>
      <c r="E458" s="82" t="b">
        <v>0</v>
      </c>
      <c r="F458" s="82" t="b">
        <v>0</v>
      </c>
      <c r="G458" s="82" t="b">
        <v>0</v>
      </c>
    </row>
    <row r="459" spans="1:7" ht="15">
      <c r="A459" s="84" t="s">
        <v>1141</v>
      </c>
      <c r="B459" s="82">
        <v>2</v>
      </c>
      <c r="C459" s="105">
        <v>0.009986424592404558</v>
      </c>
      <c r="D459" s="82" t="s">
        <v>807</v>
      </c>
      <c r="E459" s="82" t="b">
        <v>0</v>
      </c>
      <c r="F459" s="82" t="b">
        <v>0</v>
      </c>
      <c r="G459" s="82" t="b">
        <v>0</v>
      </c>
    </row>
    <row r="460" spans="1:7" ht="15">
      <c r="A460" s="84" t="s">
        <v>1138</v>
      </c>
      <c r="B460" s="82">
        <v>2</v>
      </c>
      <c r="C460" s="105">
        <v>0.009986424592404558</v>
      </c>
      <c r="D460" s="82" t="s">
        <v>807</v>
      </c>
      <c r="E460" s="82" t="b">
        <v>0</v>
      </c>
      <c r="F460" s="82" t="b">
        <v>0</v>
      </c>
      <c r="G460" s="82" t="b">
        <v>0</v>
      </c>
    </row>
    <row r="461" spans="1:7" ht="15">
      <c r="A461" s="84" t="s">
        <v>1139</v>
      </c>
      <c r="B461" s="82">
        <v>2</v>
      </c>
      <c r="C461" s="105">
        <v>0.009986424592404558</v>
      </c>
      <c r="D461" s="82" t="s">
        <v>807</v>
      </c>
      <c r="E461" s="82" t="b">
        <v>0</v>
      </c>
      <c r="F461" s="82" t="b">
        <v>0</v>
      </c>
      <c r="G461" s="82" t="b">
        <v>0</v>
      </c>
    </row>
    <row r="462" spans="1:7" ht="15">
      <c r="A462" s="84" t="s">
        <v>1130</v>
      </c>
      <c r="B462" s="82">
        <v>2</v>
      </c>
      <c r="C462" s="105">
        <v>0.009986424592404558</v>
      </c>
      <c r="D462" s="82" t="s">
        <v>807</v>
      </c>
      <c r="E462" s="82" t="b">
        <v>0</v>
      </c>
      <c r="F462" s="82" t="b">
        <v>0</v>
      </c>
      <c r="G462" s="82" t="b">
        <v>0</v>
      </c>
    </row>
    <row r="463" spans="1:7" ht="15">
      <c r="A463" s="84" t="s">
        <v>1131</v>
      </c>
      <c r="B463" s="82">
        <v>2</v>
      </c>
      <c r="C463" s="105">
        <v>0.009986424592404558</v>
      </c>
      <c r="D463" s="82" t="s">
        <v>807</v>
      </c>
      <c r="E463" s="82" t="b">
        <v>0</v>
      </c>
      <c r="F463" s="82" t="b">
        <v>0</v>
      </c>
      <c r="G463" s="82" t="b">
        <v>0</v>
      </c>
    </row>
    <row r="464" spans="1:7" ht="15">
      <c r="A464" s="84" t="s">
        <v>1132</v>
      </c>
      <c r="B464" s="82">
        <v>2</v>
      </c>
      <c r="C464" s="105">
        <v>0.009986424592404558</v>
      </c>
      <c r="D464" s="82" t="s">
        <v>807</v>
      </c>
      <c r="E464" s="82" t="b">
        <v>0</v>
      </c>
      <c r="F464" s="82" t="b">
        <v>0</v>
      </c>
      <c r="G464" s="82" t="b">
        <v>0</v>
      </c>
    </row>
    <row r="465" spans="1:7" ht="15">
      <c r="A465" s="84" t="s">
        <v>1126</v>
      </c>
      <c r="B465" s="82">
        <v>2</v>
      </c>
      <c r="C465" s="105">
        <v>0.009986424592404558</v>
      </c>
      <c r="D465" s="82" t="s">
        <v>807</v>
      </c>
      <c r="E465" s="82" t="b">
        <v>0</v>
      </c>
      <c r="F465" s="82" t="b">
        <v>0</v>
      </c>
      <c r="G465" s="82" t="b">
        <v>0</v>
      </c>
    </row>
    <row r="466" spans="1:7" ht="15">
      <c r="A466" s="84" t="s">
        <v>1127</v>
      </c>
      <c r="B466" s="82">
        <v>2</v>
      </c>
      <c r="C466" s="105">
        <v>0.009986424592404558</v>
      </c>
      <c r="D466" s="82" t="s">
        <v>807</v>
      </c>
      <c r="E466" s="82" t="b">
        <v>0</v>
      </c>
      <c r="F466" s="82" t="b">
        <v>0</v>
      </c>
      <c r="G466" s="82" t="b">
        <v>0</v>
      </c>
    </row>
    <row r="467" spans="1:7" ht="15">
      <c r="A467" s="84" t="s">
        <v>1128</v>
      </c>
      <c r="B467" s="82">
        <v>2</v>
      </c>
      <c r="C467" s="105">
        <v>0.009986424592404558</v>
      </c>
      <c r="D467" s="82" t="s">
        <v>807</v>
      </c>
      <c r="E467" s="82" t="b">
        <v>0</v>
      </c>
      <c r="F467" s="82" t="b">
        <v>0</v>
      </c>
      <c r="G467" s="82" t="b">
        <v>0</v>
      </c>
    </row>
    <row r="468" spans="1:7" ht="15">
      <c r="A468" s="84" t="s">
        <v>1129</v>
      </c>
      <c r="B468" s="82">
        <v>2</v>
      </c>
      <c r="C468" s="105">
        <v>0.009986424592404558</v>
      </c>
      <c r="D468" s="82" t="s">
        <v>807</v>
      </c>
      <c r="E468" s="82" t="b">
        <v>0</v>
      </c>
      <c r="F468" s="82" t="b">
        <v>0</v>
      </c>
      <c r="G468" s="82" t="b">
        <v>0</v>
      </c>
    </row>
    <row r="469" spans="1:7" ht="15">
      <c r="A469" s="84" t="s">
        <v>1125</v>
      </c>
      <c r="B469" s="82">
        <v>2</v>
      </c>
      <c r="C469" s="105">
        <v>0.009986424592404558</v>
      </c>
      <c r="D469" s="82" t="s">
        <v>807</v>
      </c>
      <c r="E469" s="82" t="b">
        <v>0</v>
      </c>
      <c r="F469" s="82" t="b">
        <v>0</v>
      </c>
      <c r="G469" s="82" t="b">
        <v>0</v>
      </c>
    </row>
    <row r="470" spans="1:7" ht="15">
      <c r="A470" s="84" t="s">
        <v>885</v>
      </c>
      <c r="B470" s="82">
        <v>2</v>
      </c>
      <c r="C470" s="105">
        <v>0.008345934152818828</v>
      </c>
      <c r="D470" s="82" t="s">
        <v>807</v>
      </c>
      <c r="E470" s="82" t="b">
        <v>0</v>
      </c>
      <c r="F470" s="82" t="b">
        <v>0</v>
      </c>
      <c r="G470" s="82" t="b">
        <v>0</v>
      </c>
    </row>
    <row r="471" spans="1:7" ht="15">
      <c r="A471" s="84" t="s">
        <v>1120</v>
      </c>
      <c r="B471" s="82">
        <v>2</v>
      </c>
      <c r="C471" s="105">
        <v>0.009986424592404558</v>
      </c>
      <c r="D471" s="82" t="s">
        <v>807</v>
      </c>
      <c r="E471" s="82" t="b">
        <v>0</v>
      </c>
      <c r="F471" s="82" t="b">
        <v>0</v>
      </c>
      <c r="G471" s="82" t="b">
        <v>0</v>
      </c>
    </row>
    <row r="472" spans="1:7" ht="15">
      <c r="A472" s="84" t="s">
        <v>1121</v>
      </c>
      <c r="B472" s="82">
        <v>2</v>
      </c>
      <c r="C472" s="105">
        <v>0.009986424592404558</v>
      </c>
      <c r="D472" s="82" t="s">
        <v>807</v>
      </c>
      <c r="E472" s="82" t="b">
        <v>0</v>
      </c>
      <c r="F472" s="82" t="b">
        <v>0</v>
      </c>
      <c r="G472" s="82" t="b">
        <v>0</v>
      </c>
    </row>
    <row r="473" spans="1:7" ht="15">
      <c r="A473" s="84" t="s">
        <v>1122</v>
      </c>
      <c r="B473" s="82">
        <v>2</v>
      </c>
      <c r="C473" s="105">
        <v>0.009986424592404558</v>
      </c>
      <c r="D473" s="82" t="s">
        <v>807</v>
      </c>
      <c r="E473" s="82" t="b">
        <v>0</v>
      </c>
      <c r="F473" s="82" t="b">
        <v>0</v>
      </c>
      <c r="G473" s="82" t="b">
        <v>0</v>
      </c>
    </row>
    <row r="474" spans="1:7" ht="15">
      <c r="A474" s="84" t="s">
        <v>1123</v>
      </c>
      <c r="B474" s="82">
        <v>2</v>
      </c>
      <c r="C474" s="105">
        <v>0.009986424592404558</v>
      </c>
      <c r="D474" s="82" t="s">
        <v>807</v>
      </c>
      <c r="E474" s="82" t="b">
        <v>0</v>
      </c>
      <c r="F474" s="82" t="b">
        <v>0</v>
      </c>
      <c r="G474" s="82" t="b">
        <v>0</v>
      </c>
    </row>
    <row r="475" spans="1:7" ht="15">
      <c r="A475" s="84" t="s">
        <v>1115</v>
      </c>
      <c r="B475" s="82">
        <v>2</v>
      </c>
      <c r="C475" s="105">
        <v>0.009986424592404558</v>
      </c>
      <c r="D475" s="82" t="s">
        <v>807</v>
      </c>
      <c r="E475" s="82" t="b">
        <v>0</v>
      </c>
      <c r="F475" s="82" t="b">
        <v>0</v>
      </c>
      <c r="G475" s="82" t="b">
        <v>0</v>
      </c>
    </row>
    <row r="476" spans="1:7" ht="15">
      <c r="A476" s="84" t="s">
        <v>1106</v>
      </c>
      <c r="B476" s="82">
        <v>2</v>
      </c>
      <c r="C476" s="105">
        <v>0.009986424592404558</v>
      </c>
      <c r="D476" s="82" t="s">
        <v>807</v>
      </c>
      <c r="E476" s="82" t="b">
        <v>0</v>
      </c>
      <c r="F476" s="82" t="b">
        <v>0</v>
      </c>
      <c r="G476" s="82" t="b">
        <v>0</v>
      </c>
    </row>
    <row r="477" spans="1:7" ht="15">
      <c r="A477" s="84" t="s">
        <v>1107</v>
      </c>
      <c r="B477" s="82">
        <v>2</v>
      </c>
      <c r="C477" s="105">
        <v>0.009986424592404558</v>
      </c>
      <c r="D477" s="82" t="s">
        <v>807</v>
      </c>
      <c r="E477" s="82" t="b">
        <v>0</v>
      </c>
      <c r="F477" s="82" t="b">
        <v>0</v>
      </c>
      <c r="G477" s="82" t="b">
        <v>0</v>
      </c>
    </row>
    <row r="478" spans="1:7" ht="15">
      <c r="A478" s="84" t="s">
        <v>1108</v>
      </c>
      <c r="B478" s="82">
        <v>2</v>
      </c>
      <c r="C478" s="105">
        <v>0.009986424592404558</v>
      </c>
      <c r="D478" s="82" t="s">
        <v>807</v>
      </c>
      <c r="E478" s="82" t="b">
        <v>0</v>
      </c>
      <c r="F478" s="82" t="b">
        <v>0</v>
      </c>
      <c r="G478" s="82" t="b">
        <v>0</v>
      </c>
    </row>
    <row r="479" spans="1:7" ht="15">
      <c r="A479" s="84" t="s">
        <v>1090</v>
      </c>
      <c r="B479" s="82">
        <v>2</v>
      </c>
      <c r="C479" s="105">
        <v>0.009986424592404558</v>
      </c>
      <c r="D479" s="82" t="s">
        <v>807</v>
      </c>
      <c r="E479" s="82" t="b">
        <v>0</v>
      </c>
      <c r="F479" s="82" t="b">
        <v>0</v>
      </c>
      <c r="G479" s="82" t="b">
        <v>0</v>
      </c>
    </row>
    <row r="480" spans="1:7" ht="15">
      <c r="A480" s="84" t="s">
        <v>1091</v>
      </c>
      <c r="B480" s="82">
        <v>2</v>
      </c>
      <c r="C480" s="105">
        <v>0.009986424592404558</v>
      </c>
      <c r="D480" s="82" t="s">
        <v>807</v>
      </c>
      <c r="E480" s="82" t="b">
        <v>0</v>
      </c>
      <c r="F480" s="82" t="b">
        <v>0</v>
      </c>
      <c r="G480" s="82" t="b">
        <v>0</v>
      </c>
    </row>
    <row r="481" spans="1:7" ht="15">
      <c r="A481" s="84" t="s">
        <v>1092</v>
      </c>
      <c r="B481" s="82">
        <v>2</v>
      </c>
      <c r="C481" s="105">
        <v>0.009986424592404558</v>
      </c>
      <c r="D481" s="82" t="s">
        <v>807</v>
      </c>
      <c r="E481" s="82" t="b">
        <v>0</v>
      </c>
      <c r="F481" s="82" t="b">
        <v>0</v>
      </c>
      <c r="G481" s="82" t="b">
        <v>0</v>
      </c>
    </row>
    <row r="482" spans="1:7" ht="15">
      <c r="A482" s="84" t="s">
        <v>1080</v>
      </c>
      <c r="B482" s="82">
        <v>2</v>
      </c>
      <c r="C482" s="105">
        <v>0.009986424592404558</v>
      </c>
      <c r="D482" s="82" t="s">
        <v>807</v>
      </c>
      <c r="E482" s="82" t="b">
        <v>0</v>
      </c>
      <c r="F482" s="82" t="b">
        <v>0</v>
      </c>
      <c r="G482" s="82" t="b">
        <v>0</v>
      </c>
    </row>
    <row r="483" spans="1:7" ht="15">
      <c r="A483" s="84" t="s">
        <v>1081</v>
      </c>
      <c r="B483" s="82">
        <v>2</v>
      </c>
      <c r="C483" s="105">
        <v>0.009986424592404558</v>
      </c>
      <c r="D483" s="82" t="s">
        <v>807</v>
      </c>
      <c r="E483" s="82" t="b">
        <v>0</v>
      </c>
      <c r="F483" s="82" t="b">
        <v>0</v>
      </c>
      <c r="G483" s="82" t="b">
        <v>0</v>
      </c>
    </row>
    <row r="484" spans="1:7" ht="15">
      <c r="A484" s="84" t="s">
        <v>974</v>
      </c>
      <c r="B484" s="82">
        <v>2</v>
      </c>
      <c r="C484" s="105">
        <v>0.008345934152818828</v>
      </c>
      <c r="D484" s="82" t="s">
        <v>807</v>
      </c>
      <c r="E484" s="82" t="b">
        <v>0</v>
      </c>
      <c r="F484" s="82" t="b">
        <v>0</v>
      </c>
      <c r="G484" s="82" t="b">
        <v>0</v>
      </c>
    </row>
    <row r="485" spans="1:7" ht="15">
      <c r="A485" s="84" t="s">
        <v>1078</v>
      </c>
      <c r="B485" s="82">
        <v>2</v>
      </c>
      <c r="C485" s="105">
        <v>0.009986424592404558</v>
      </c>
      <c r="D485" s="82" t="s">
        <v>807</v>
      </c>
      <c r="E485" s="82" t="b">
        <v>0</v>
      </c>
      <c r="F485" s="82" t="b">
        <v>0</v>
      </c>
      <c r="G485" s="82" t="b">
        <v>0</v>
      </c>
    </row>
    <row r="486" spans="1:7" ht="15">
      <c r="A486" s="84" t="s">
        <v>1044</v>
      </c>
      <c r="B486" s="82">
        <v>2</v>
      </c>
      <c r="C486" s="105">
        <v>0.009986424592404558</v>
      </c>
      <c r="D486" s="82" t="s">
        <v>807</v>
      </c>
      <c r="E486" s="82" t="b">
        <v>0</v>
      </c>
      <c r="F486" s="82" t="b">
        <v>0</v>
      </c>
      <c r="G486" s="82" t="b">
        <v>0</v>
      </c>
    </row>
    <row r="487" spans="1:7" ht="15">
      <c r="A487" s="84" t="s">
        <v>1159</v>
      </c>
      <c r="B487" s="82">
        <v>2</v>
      </c>
      <c r="C487" s="105">
        <v>0.009986424592404558</v>
      </c>
      <c r="D487" s="82" t="s">
        <v>807</v>
      </c>
      <c r="E487" s="82" t="b">
        <v>0</v>
      </c>
      <c r="F487" s="82" t="b">
        <v>0</v>
      </c>
      <c r="G487" s="82" t="b">
        <v>0</v>
      </c>
    </row>
    <row r="488" spans="1:7" ht="15">
      <c r="A488" s="84" t="s">
        <v>937</v>
      </c>
      <c r="B488" s="82">
        <v>2</v>
      </c>
      <c r="C488" s="105">
        <v>0.008345934152818828</v>
      </c>
      <c r="D488" s="82" t="s">
        <v>807</v>
      </c>
      <c r="E488" s="82" t="b">
        <v>0</v>
      </c>
      <c r="F488" s="82" t="b">
        <v>0</v>
      </c>
      <c r="G488" s="82" t="b">
        <v>0</v>
      </c>
    </row>
    <row r="489" spans="1:7" ht="15">
      <c r="A489" s="84" t="s">
        <v>938</v>
      </c>
      <c r="B489" s="82">
        <v>2</v>
      </c>
      <c r="C489" s="105">
        <v>0.008345934152818828</v>
      </c>
      <c r="D489" s="82" t="s">
        <v>807</v>
      </c>
      <c r="E489" s="82" t="b">
        <v>0</v>
      </c>
      <c r="F489" s="82" t="b">
        <v>0</v>
      </c>
      <c r="G489" s="82" t="b">
        <v>0</v>
      </c>
    </row>
    <row r="490" spans="1:7" ht="15">
      <c r="A490" s="84" t="s">
        <v>939</v>
      </c>
      <c r="B490" s="82">
        <v>2</v>
      </c>
      <c r="C490" s="105">
        <v>0.008345934152818828</v>
      </c>
      <c r="D490" s="82" t="s">
        <v>807</v>
      </c>
      <c r="E490" s="82" t="b">
        <v>0</v>
      </c>
      <c r="F490" s="82" t="b">
        <v>1</v>
      </c>
      <c r="G490" s="82" t="b">
        <v>0</v>
      </c>
    </row>
    <row r="491" spans="1:7" ht="15">
      <c r="A491" s="84" t="s">
        <v>844</v>
      </c>
      <c r="B491" s="82">
        <v>6</v>
      </c>
      <c r="C491" s="105">
        <v>0.03443547392996483</v>
      </c>
      <c r="D491" s="82" t="s">
        <v>808</v>
      </c>
      <c r="E491" s="82" t="b">
        <v>0</v>
      </c>
      <c r="F491" s="82" t="b">
        <v>0</v>
      </c>
      <c r="G491" s="82" t="b">
        <v>0</v>
      </c>
    </row>
    <row r="492" spans="1:7" ht="15">
      <c r="A492" s="84" t="s">
        <v>843</v>
      </c>
      <c r="B492" s="82">
        <v>5</v>
      </c>
      <c r="C492" s="105">
        <v>0.031765268819452276</v>
      </c>
      <c r="D492" s="82" t="s">
        <v>808</v>
      </c>
      <c r="E492" s="82" t="b">
        <v>0</v>
      </c>
      <c r="F492" s="82" t="b">
        <v>0</v>
      </c>
      <c r="G492" s="82" t="b">
        <v>0</v>
      </c>
    </row>
    <row r="493" spans="1:7" ht="15">
      <c r="A493" s="84" t="s">
        <v>905</v>
      </c>
      <c r="B493" s="82">
        <v>5</v>
      </c>
      <c r="C493" s="105">
        <v>0.031765268819452276</v>
      </c>
      <c r="D493" s="82" t="s">
        <v>808</v>
      </c>
      <c r="E493" s="82" t="b">
        <v>0</v>
      </c>
      <c r="F493" s="82" t="b">
        <v>0</v>
      </c>
      <c r="G493" s="82" t="b">
        <v>0</v>
      </c>
    </row>
    <row r="494" spans="1:7" ht="15">
      <c r="A494" s="84" t="s">
        <v>847</v>
      </c>
      <c r="B494" s="82">
        <v>4</v>
      </c>
      <c r="C494" s="105">
        <v>0.028417176699222484</v>
      </c>
      <c r="D494" s="82" t="s">
        <v>808</v>
      </c>
      <c r="E494" s="82" t="b">
        <v>0</v>
      </c>
      <c r="F494" s="82" t="b">
        <v>0</v>
      </c>
      <c r="G494" s="82" t="b">
        <v>0</v>
      </c>
    </row>
    <row r="495" spans="1:7" ht="15">
      <c r="A495" s="84" t="s">
        <v>945</v>
      </c>
      <c r="B495" s="82">
        <v>4</v>
      </c>
      <c r="C495" s="105">
        <v>0.028417176699222484</v>
      </c>
      <c r="D495" s="82" t="s">
        <v>808</v>
      </c>
      <c r="E495" s="82" t="b">
        <v>0</v>
      </c>
      <c r="F495" s="82" t="b">
        <v>0</v>
      </c>
      <c r="G495" s="82" t="b">
        <v>0</v>
      </c>
    </row>
    <row r="496" spans="1:7" ht="15">
      <c r="A496" s="84" t="s">
        <v>1018</v>
      </c>
      <c r="B496" s="82">
        <v>3</v>
      </c>
      <c r="C496" s="105">
        <v>0.02831358009799782</v>
      </c>
      <c r="D496" s="82" t="s">
        <v>808</v>
      </c>
      <c r="E496" s="82" t="b">
        <v>0</v>
      </c>
      <c r="F496" s="82" t="b">
        <v>0</v>
      </c>
      <c r="G496" s="82" t="b">
        <v>0</v>
      </c>
    </row>
    <row r="497" spans="1:7" ht="15">
      <c r="A497" s="84" t="s">
        <v>1019</v>
      </c>
      <c r="B497" s="82">
        <v>3</v>
      </c>
      <c r="C497" s="105">
        <v>0.024218434538563375</v>
      </c>
      <c r="D497" s="82" t="s">
        <v>808</v>
      </c>
      <c r="E497" s="82" t="b">
        <v>0</v>
      </c>
      <c r="F497" s="82" t="b">
        <v>0</v>
      </c>
      <c r="G497" s="82" t="b">
        <v>0</v>
      </c>
    </row>
    <row r="498" spans="1:7" ht="15">
      <c r="A498" s="84" t="s">
        <v>1016</v>
      </c>
      <c r="B498" s="82">
        <v>2</v>
      </c>
      <c r="C498" s="105">
        <v>0.01887572006533188</v>
      </c>
      <c r="D498" s="82" t="s">
        <v>808</v>
      </c>
      <c r="E498" s="82" t="b">
        <v>0</v>
      </c>
      <c r="F498" s="82" t="b">
        <v>0</v>
      </c>
      <c r="G498" s="82" t="b">
        <v>0</v>
      </c>
    </row>
    <row r="499" spans="1:7" ht="15">
      <c r="A499" s="84" t="s">
        <v>1203</v>
      </c>
      <c r="B499" s="82">
        <v>2</v>
      </c>
      <c r="C499" s="105">
        <v>0.01887572006533188</v>
      </c>
      <c r="D499" s="82" t="s">
        <v>808</v>
      </c>
      <c r="E499" s="82" t="b">
        <v>0</v>
      </c>
      <c r="F499" s="82" t="b">
        <v>0</v>
      </c>
      <c r="G499" s="82" t="b">
        <v>0</v>
      </c>
    </row>
    <row r="500" spans="1:7" ht="15">
      <c r="A500" s="84" t="s">
        <v>1204</v>
      </c>
      <c r="B500" s="82">
        <v>2</v>
      </c>
      <c r="C500" s="105">
        <v>0.01887572006533188</v>
      </c>
      <c r="D500" s="82" t="s">
        <v>808</v>
      </c>
      <c r="E500" s="82" t="b">
        <v>0</v>
      </c>
      <c r="F500" s="82" t="b">
        <v>0</v>
      </c>
      <c r="G500" s="82" t="b">
        <v>0</v>
      </c>
    </row>
    <row r="501" spans="1:7" ht="15">
      <c r="A501" s="84" t="s">
        <v>1015</v>
      </c>
      <c r="B501" s="82">
        <v>2</v>
      </c>
      <c r="C501" s="105">
        <v>0.01887572006533188</v>
      </c>
      <c r="D501" s="82" t="s">
        <v>808</v>
      </c>
      <c r="E501" s="82" t="b">
        <v>0</v>
      </c>
      <c r="F501" s="82" t="b">
        <v>0</v>
      </c>
      <c r="G501" s="82" t="b">
        <v>0</v>
      </c>
    </row>
    <row r="502" spans="1:7" ht="15">
      <c r="A502" s="84" t="s">
        <v>850</v>
      </c>
      <c r="B502" s="82">
        <v>2</v>
      </c>
      <c r="C502" s="105">
        <v>0.01887572006533188</v>
      </c>
      <c r="D502" s="82" t="s">
        <v>808</v>
      </c>
      <c r="E502" s="82" t="b">
        <v>0</v>
      </c>
      <c r="F502" s="82" t="b">
        <v>0</v>
      </c>
      <c r="G502" s="82" t="b">
        <v>0</v>
      </c>
    </row>
    <row r="503" spans="1:7" ht="15">
      <c r="A503" s="84" t="s">
        <v>1205</v>
      </c>
      <c r="B503" s="82">
        <v>2</v>
      </c>
      <c r="C503" s="105">
        <v>0.01887572006533188</v>
      </c>
      <c r="D503" s="82" t="s">
        <v>808</v>
      </c>
      <c r="E503" s="82" t="b">
        <v>0</v>
      </c>
      <c r="F503" s="82" t="b">
        <v>0</v>
      </c>
      <c r="G503" s="82" t="b">
        <v>0</v>
      </c>
    </row>
    <row r="504" spans="1:7" ht="15">
      <c r="A504" s="84" t="s">
        <v>867</v>
      </c>
      <c r="B504" s="82">
        <v>2</v>
      </c>
      <c r="C504" s="105">
        <v>0.01887572006533188</v>
      </c>
      <c r="D504" s="82" t="s">
        <v>808</v>
      </c>
      <c r="E504" s="82" t="b">
        <v>0</v>
      </c>
      <c r="F504" s="82" t="b">
        <v>0</v>
      </c>
      <c r="G504" s="82" t="b">
        <v>0</v>
      </c>
    </row>
    <row r="505" spans="1:7" ht="15">
      <c r="A505" s="84" t="s">
        <v>931</v>
      </c>
      <c r="B505" s="82">
        <v>2</v>
      </c>
      <c r="C505" s="105">
        <v>0.01887572006533188</v>
      </c>
      <c r="D505" s="82" t="s">
        <v>808</v>
      </c>
      <c r="E505" s="82" t="b">
        <v>0</v>
      </c>
      <c r="F505" s="82" t="b">
        <v>0</v>
      </c>
      <c r="G505" s="82" t="b">
        <v>0</v>
      </c>
    </row>
    <row r="506" spans="1:7" ht="15">
      <c r="A506" s="84" t="s">
        <v>849</v>
      </c>
      <c r="B506" s="82">
        <v>2</v>
      </c>
      <c r="C506" s="105">
        <v>0.01887572006533188</v>
      </c>
      <c r="D506" s="82" t="s">
        <v>808</v>
      </c>
      <c r="E506" s="82" t="b">
        <v>0</v>
      </c>
      <c r="F506" s="82" t="b">
        <v>0</v>
      </c>
      <c r="G506" s="82" t="b">
        <v>0</v>
      </c>
    </row>
    <row r="507" spans="1:7" ht="15">
      <c r="A507" s="84" t="s">
        <v>1010</v>
      </c>
      <c r="B507" s="82">
        <v>2</v>
      </c>
      <c r="C507" s="105">
        <v>0.01887572006533188</v>
      </c>
      <c r="D507" s="82" t="s">
        <v>808</v>
      </c>
      <c r="E507" s="82" t="b">
        <v>0</v>
      </c>
      <c r="F507" s="82" t="b">
        <v>0</v>
      </c>
      <c r="G507" s="82" t="b">
        <v>0</v>
      </c>
    </row>
    <row r="508" spans="1:7" ht="15">
      <c r="A508" s="84" t="s">
        <v>1011</v>
      </c>
      <c r="B508" s="82">
        <v>2</v>
      </c>
      <c r="C508" s="105">
        <v>0.01887572006533188</v>
      </c>
      <c r="D508" s="82" t="s">
        <v>808</v>
      </c>
      <c r="E508" s="82" t="b">
        <v>0</v>
      </c>
      <c r="F508" s="82" t="b">
        <v>0</v>
      </c>
      <c r="G508" s="82" t="b">
        <v>0</v>
      </c>
    </row>
    <row r="509" spans="1:7" ht="15">
      <c r="A509" s="84" t="s">
        <v>1218</v>
      </c>
      <c r="B509" s="82">
        <v>2</v>
      </c>
      <c r="C509" s="105">
        <v>0.01887572006533188</v>
      </c>
      <c r="D509" s="82" t="s">
        <v>808</v>
      </c>
      <c r="E509" s="82" t="b">
        <v>0</v>
      </c>
      <c r="F509" s="82" t="b">
        <v>0</v>
      </c>
      <c r="G509" s="82" t="b">
        <v>0</v>
      </c>
    </row>
    <row r="510" spans="1:7" ht="15">
      <c r="A510" s="84" t="s">
        <v>959</v>
      </c>
      <c r="B510" s="82">
        <v>2</v>
      </c>
      <c r="C510" s="105">
        <v>0.01887572006533188</v>
      </c>
      <c r="D510" s="82" t="s">
        <v>808</v>
      </c>
      <c r="E510" s="82" t="b">
        <v>0</v>
      </c>
      <c r="F510" s="82" t="b">
        <v>0</v>
      </c>
      <c r="G510" s="82" t="b">
        <v>0</v>
      </c>
    </row>
    <row r="511" spans="1:7" ht="15">
      <c r="A511" s="84" t="s">
        <v>900</v>
      </c>
      <c r="B511" s="82">
        <v>2</v>
      </c>
      <c r="C511" s="105">
        <v>0.01887572006533188</v>
      </c>
      <c r="D511" s="82" t="s">
        <v>808</v>
      </c>
      <c r="E511" s="82" t="b">
        <v>1</v>
      </c>
      <c r="F511" s="82" t="b">
        <v>0</v>
      </c>
      <c r="G511" s="82" t="b">
        <v>0</v>
      </c>
    </row>
    <row r="512" spans="1:7" ht="15">
      <c r="A512" s="84" t="s">
        <v>901</v>
      </c>
      <c r="B512" s="82">
        <v>2</v>
      </c>
      <c r="C512" s="105">
        <v>0.01887572006533188</v>
      </c>
      <c r="D512" s="82" t="s">
        <v>808</v>
      </c>
      <c r="E512" s="82" t="b">
        <v>0</v>
      </c>
      <c r="F512" s="82" t="b">
        <v>0</v>
      </c>
      <c r="G512" s="82" t="b">
        <v>0</v>
      </c>
    </row>
    <row r="513" spans="1:7" ht="15">
      <c r="A513" s="84" t="s">
        <v>902</v>
      </c>
      <c r="B513" s="82">
        <v>2</v>
      </c>
      <c r="C513" s="105">
        <v>0.01887572006533188</v>
      </c>
      <c r="D513" s="82" t="s">
        <v>808</v>
      </c>
      <c r="E513" s="82" t="b">
        <v>0</v>
      </c>
      <c r="F513" s="82" t="b">
        <v>0</v>
      </c>
      <c r="G513" s="82" t="b">
        <v>0</v>
      </c>
    </row>
    <row r="514" spans="1:7" ht="15">
      <c r="A514" s="84" t="s">
        <v>903</v>
      </c>
      <c r="B514" s="82">
        <v>2</v>
      </c>
      <c r="C514" s="105">
        <v>0.01887572006533188</v>
      </c>
      <c r="D514" s="82" t="s">
        <v>808</v>
      </c>
      <c r="E514" s="82" t="b">
        <v>0</v>
      </c>
      <c r="F514" s="82" t="b">
        <v>0</v>
      </c>
      <c r="G514" s="82" t="b">
        <v>0</v>
      </c>
    </row>
    <row r="515" spans="1:7" ht="15">
      <c r="A515" s="84" t="s">
        <v>1013</v>
      </c>
      <c r="B515" s="82">
        <v>2</v>
      </c>
      <c r="C515" s="105">
        <v>0.01887572006533188</v>
      </c>
      <c r="D515" s="82" t="s">
        <v>808</v>
      </c>
      <c r="E515" s="82" t="b">
        <v>0</v>
      </c>
      <c r="F515" s="82" t="b">
        <v>1</v>
      </c>
      <c r="G515" s="82" t="b">
        <v>0</v>
      </c>
    </row>
    <row r="516" spans="1:7" ht="15">
      <c r="A516" s="84" t="s">
        <v>856</v>
      </c>
      <c r="B516" s="82">
        <v>2</v>
      </c>
      <c r="C516" s="105">
        <v>0.01887572006533188</v>
      </c>
      <c r="D516" s="82" t="s">
        <v>808</v>
      </c>
      <c r="E516" s="82" t="b">
        <v>0</v>
      </c>
      <c r="F516" s="82" t="b">
        <v>0</v>
      </c>
      <c r="G516" s="82" t="b">
        <v>0</v>
      </c>
    </row>
    <row r="517" spans="1:7" ht="15">
      <c r="A517" s="84" t="s">
        <v>859</v>
      </c>
      <c r="B517" s="82">
        <v>2</v>
      </c>
      <c r="C517" s="105">
        <v>0.01887572006533188</v>
      </c>
      <c r="D517" s="82" t="s">
        <v>808</v>
      </c>
      <c r="E517" s="82" t="b">
        <v>0</v>
      </c>
      <c r="F517" s="82" t="b">
        <v>0</v>
      </c>
      <c r="G517" s="82" t="b">
        <v>0</v>
      </c>
    </row>
    <row r="518" spans="1:7" ht="15">
      <c r="A518" s="84" t="s">
        <v>1214</v>
      </c>
      <c r="B518" s="82">
        <v>2</v>
      </c>
      <c r="C518" s="105">
        <v>0.023542851781052518</v>
      </c>
      <c r="D518" s="82" t="s">
        <v>808</v>
      </c>
      <c r="E518" s="82" t="b">
        <v>0</v>
      </c>
      <c r="F518" s="82" t="b">
        <v>0</v>
      </c>
      <c r="G518" s="82" t="b">
        <v>0</v>
      </c>
    </row>
    <row r="519" spans="1:7" ht="15">
      <c r="A519" s="84" t="s">
        <v>1215</v>
      </c>
      <c r="B519" s="82">
        <v>2</v>
      </c>
      <c r="C519" s="105">
        <v>0.023542851781052518</v>
      </c>
      <c r="D519" s="82" t="s">
        <v>808</v>
      </c>
      <c r="E519" s="82" t="b">
        <v>0</v>
      </c>
      <c r="F519" s="82" t="b">
        <v>0</v>
      </c>
      <c r="G519" s="82" t="b">
        <v>0</v>
      </c>
    </row>
    <row r="520" spans="1:7" ht="15">
      <c r="A520" s="84" t="s">
        <v>1216</v>
      </c>
      <c r="B520" s="82">
        <v>2</v>
      </c>
      <c r="C520" s="105">
        <v>0.023542851781052518</v>
      </c>
      <c r="D520" s="82" t="s">
        <v>808</v>
      </c>
      <c r="E520" s="82" t="b">
        <v>0</v>
      </c>
      <c r="F520" s="82" t="b">
        <v>0</v>
      </c>
      <c r="G520" s="82" t="b">
        <v>0</v>
      </c>
    </row>
    <row r="521" spans="1:7" ht="15">
      <c r="A521" s="84" t="s">
        <v>1217</v>
      </c>
      <c r="B521" s="82">
        <v>2</v>
      </c>
      <c r="C521" s="105">
        <v>0.023542851781052518</v>
      </c>
      <c r="D521" s="82" t="s">
        <v>808</v>
      </c>
      <c r="E521" s="82" t="b">
        <v>0</v>
      </c>
      <c r="F521" s="82" t="b">
        <v>0</v>
      </c>
      <c r="G521" s="82" t="b">
        <v>0</v>
      </c>
    </row>
    <row r="522" spans="1:7" ht="15">
      <c r="A522" s="84" t="s">
        <v>860</v>
      </c>
      <c r="B522" s="82">
        <v>8</v>
      </c>
      <c r="C522" s="105">
        <v>0.02193364748654951</v>
      </c>
      <c r="D522" s="82" t="s">
        <v>809</v>
      </c>
      <c r="E522" s="82" t="b">
        <v>0</v>
      </c>
      <c r="F522" s="82" t="b">
        <v>0</v>
      </c>
      <c r="G522" s="82" t="b">
        <v>0</v>
      </c>
    </row>
    <row r="523" spans="1:7" ht="15">
      <c r="A523" s="84" t="s">
        <v>848</v>
      </c>
      <c r="B523" s="82">
        <v>7</v>
      </c>
      <c r="C523" s="105">
        <v>0.021181861299965174</v>
      </c>
      <c r="D523" s="82" t="s">
        <v>809</v>
      </c>
      <c r="E523" s="82" t="b">
        <v>0</v>
      </c>
      <c r="F523" s="82" t="b">
        <v>0</v>
      </c>
      <c r="G523" s="82" t="b">
        <v>0</v>
      </c>
    </row>
    <row r="524" spans="1:7" ht="15">
      <c r="A524" s="84" t="s">
        <v>881</v>
      </c>
      <c r="B524" s="82">
        <v>5</v>
      </c>
      <c r="C524" s="105">
        <v>0.018711470430464148</v>
      </c>
      <c r="D524" s="82" t="s">
        <v>809</v>
      </c>
      <c r="E524" s="82" t="b">
        <v>0</v>
      </c>
      <c r="F524" s="82" t="b">
        <v>0</v>
      </c>
      <c r="G524" s="82" t="b">
        <v>0</v>
      </c>
    </row>
    <row r="525" spans="1:7" ht="15">
      <c r="A525" s="84" t="s">
        <v>858</v>
      </c>
      <c r="B525" s="82">
        <v>4</v>
      </c>
      <c r="C525" s="105">
        <v>0.01931915182704497</v>
      </c>
      <c r="D525" s="82" t="s">
        <v>809</v>
      </c>
      <c r="E525" s="82" t="b">
        <v>0</v>
      </c>
      <c r="F525" s="82" t="b">
        <v>0</v>
      </c>
      <c r="G525" s="82" t="b">
        <v>0</v>
      </c>
    </row>
    <row r="526" spans="1:7" ht="15">
      <c r="A526" s="84" t="s">
        <v>912</v>
      </c>
      <c r="B526" s="82">
        <v>4</v>
      </c>
      <c r="C526" s="105">
        <v>0.01686937267786262</v>
      </c>
      <c r="D526" s="82" t="s">
        <v>809</v>
      </c>
      <c r="E526" s="82" t="b">
        <v>0</v>
      </c>
      <c r="F526" s="82" t="b">
        <v>0</v>
      </c>
      <c r="G526" s="82" t="b">
        <v>0</v>
      </c>
    </row>
    <row r="527" spans="1:7" ht="15">
      <c r="A527" s="84" t="s">
        <v>913</v>
      </c>
      <c r="B527" s="82">
        <v>4</v>
      </c>
      <c r="C527" s="105">
        <v>0.01686937267786262</v>
      </c>
      <c r="D527" s="82" t="s">
        <v>809</v>
      </c>
      <c r="E527" s="82" t="b">
        <v>0</v>
      </c>
      <c r="F527" s="82" t="b">
        <v>0</v>
      </c>
      <c r="G527" s="82" t="b">
        <v>0</v>
      </c>
    </row>
    <row r="528" spans="1:7" ht="15">
      <c r="A528" s="84" t="s">
        <v>914</v>
      </c>
      <c r="B528" s="82">
        <v>4</v>
      </c>
      <c r="C528" s="105">
        <v>0.01686937267786262</v>
      </c>
      <c r="D528" s="82" t="s">
        <v>809</v>
      </c>
      <c r="E528" s="82" t="b">
        <v>0</v>
      </c>
      <c r="F528" s="82" t="b">
        <v>0</v>
      </c>
      <c r="G528" s="82" t="b">
        <v>0</v>
      </c>
    </row>
    <row r="529" spans="1:7" ht="15">
      <c r="A529" s="84" t="s">
        <v>915</v>
      </c>
      <c r="B529" s="82">
        <v>4</v>
      </c>
      <c r="C529" s="105">
        <v>0.01686937267786262</v>
      </c>
      <c r="D529" s="82" t="s">
        <v>809</v>
      </c>
      <c r="E529" s="82" t="b">
        <v>0</v>
      </c>
      <c r="F529" s="82" t="b">
        <v>0</v>
      </c>
      <c r="G529" s="82" t="b">
        <v>0</v>
      </c>
    </row>
    <row r="530" spans="1:7" ht="15">
      <c r="A530" s="84" t="s">
        <v>916</v>
      </c>
      <c r="B530" s="82">
        <v>4</v>
      </c>
      <c r="C530" s="105">
        <v>0.01686937267786262</v>
      </c>
      <c r="D530" s="82" t="s">
        <v>809</v>
      </c>
      <c r="E530" s="82" t="b">
        <v>0</v>
      </c>
      <c r="F530" s="82" t="b">
        <v>0</v>
      </c>
      <c r="G530" s="82" t="b">
        <v>0</v>
      </c>
    </row>
    <row r="531" spans="1:7" ht="15">
      <c r="A531" s="84" t="s">
        <v>917</v>
      </c>
      <c r="B531" s="82">
        <v>4</v>
      </c>
      <c r="C531" s="105">
        <v>0.01686937267786262</v>
      </c>
      <c r="D531" s="82" t="s">
        <v>809</v>
      </c>
      <c r="E531" s="82" t="b">
        <v>0</v>
      </c>
      <c r="F531" s="82" t="b">
        <v>0</v>
      </c>
      <c r="G531" s="82" t="b">
        <v>0</v>
      </c>
    </row>
    <row r="532" spans="1:7" ht="15">
      <c r="A532" s="84" t="s">
        <v>861</v>
      </c>
      <c r="B532" s="82">
        <v>4</v>
      </c>
      <c r="C532" s="105">
        <v>0.022771921612450487</v>
      </c>
      <c r="D532" s="82" t="s">
        <v>809</v>
      </c>
      <c r="E532" s="82" t="b">
        <v>0</v>
      </c>
      <c r="F532" s="82" t="b">
        <v>0</v>
      </c>
      <c r="G532" s="82" t="b">
        <v>0</v>
      </c>
    </row>
    <row r="533" spans="1:7" ht="15">
      <c r="A533" s="84" t="s">
        <v>855</v>
      </c>
      <c r="B533" s="82">
        <v>3</v>
      </c>
      <c r="C533" s="105">
        <v>0.014489363870283729</v>
      </c>
      <c r="D533" s="82" t="s">
        <v>809</v>
      </c>
      <c r="E533" s="82" t="b">
        <v>0</v>
      </c>
      <c r="F533" s="82" t="b">
        <v>0</v>
      </c>
      <c r="G533" s="82" t="b">
        <v>0</v>
      </c>
    </row>
    <row r="534" spans="1:7" ht="15">
      <c r="A534" s="84" t="s">
        <v>910</v>
      </c>
      <c r="B534" s="82">
        <v>3</v>
      </c>
      <c r="C534" s="105">
        <v>0.014489363870283729</v>
      </c>
      <c r="D534" s="82" t="s">
        <v>809</v>
      </c>
      <c r="E534" s="82" t="b">
        <v>0</v>
      </c>
      <c r="F534" s="82" t="b">
        <v>0</v>
      </c>
      <c r="G534" s="82" t="b">
        <v>0</v>
      </c>
    </row>
    <row r="535" spans="1:7" ht="15">
      <c r="A535" s="84" t="s">
        <v>911</v>
      </c>
      <c r="B535" s="82">
        <v>3</v>
      </c>
      <c r="C535" s="105">
        <v>0.014489363870283729</v>
      </c>
      <c r="D535" s="82" t="s">
        <v>809</v>
      </c>
      <c r="E535" s="82" t="b">
        <v>0</v>
      </c>
      <c r="F535" s="82" t="b">
        <v>0</v>
      </c>
      <c r="G535" s="82" t="b">
        <v>0</v>
      </c>
    </row>
    <row r="536" spans="1:7" ht="15">
      <c r="A536" s="84" t="s">
        <v>880</v>
      </c>
      <c r="B536" s="82">
        <v>3</v>
      </c>
      <c r="C536" s="105">
        <v>0.014489363870283729</v>
      </c>
      <c r="D536" s="82" t="s">
        <v>809</v>
      </c>
      <c r="E536" s="82" t="b">
        <v>0</v>
      </c>
      <c r="F536" s="82" t="b">
        <v>0</v>
      </c>
      <c r="G536" s="82" t="b">
        <v>0</v>
      </c>
    </row>
    <row r="537" spans="1:7" ht="15">
      <c r="A537" s="84" t="s">
        <v>859</v>
      </c>
      <c r="B537" s="82">
        <v>3</v>
      </c>
      <c r="C537" s="105">
        <v>0.014489363870283729</v>
      </c>
      <c r="D537" s="82" t="s">
        <v>809</v>
      </c>
      <c r="E537" s="82" t="b">
        <v>0</v>
      </c>
      <c r="F537" s="82" t="b">
        <v>0</v>
      </c>
      <c r="G537" s="82" t="b">
        <v>0</v>
      </c>
    </row>
    <row r="538" spans="1:7" ht="15">
      <c r="A538" s="84" t="s">
        <v>895</v>
      </c>
      <c r="B538" s="82">
        <v>3</v>
      </c>
      <c r="C538" s="105">
        <v>0.014489363870283729</v>
      </c>
      <c r="D538" s="82" t="s">
        <v>809</v>
      </c>
      <c r="E538" s="82" t="b">
        <v>0</v>
      </c>
      <c r="F538" s="82" t="b">
        <v>0</v>
      </c>
      <c r="G538" s="82" t="b">
        <v>0</v>
      </c>
    </row>
    <row r="539" spans="1:7" ht="15">
      <c r="A539" s="84" t="s">
        <v>960</v>
      </c>
      <c r="B539" s="82">
        <v>3</v>
      </c>
      <c r="C539" s="105">
        <v>0.014489363870283729</v>
      </c>
      <c r="D539" s="82" t="s">
        <v>809</v>
      </c>
      <c r="E539" s="82" t="b">
        <v>0</v>
      </c>
      <c r="F539" s="82" t="b">
        <v>0</v>
      </c>
      <c r="G539" s="82" t="b">
        <v>0</v>
      </c>
    </row>
    <row r="540" spans="1:7" ht="15">
      <c r="A540" s="84" t="s">
        <v>879</v>
      </c>
      <c r="B540" s="82">
        <v>3</v>
      </c>
      <c r="C540" s="105">
        <v>0.014489363870283729</v>
      </c>
      <c r="D540" s="82" t="s">
        <v>809</v>
      </c>
      <c r="E540" s="82" t="b">
        <v>0</v>
      </c>
      <c r="F540" s="82" t="b">
        <v>0</v>
      </c>
      <c r="G540" s="82" t="b">
        <v>0</v>
      </c>
    </row>
    <row r="541" spans="1:7" ht="15">
      <c r="A541" s="84" t="s">
        <v>845</v>
      </c>
      <c r="B541" s="82">
        <v>3</v>
      </c>
      <c r="C541" s="105">
        <v>0.014489363870283729</v>
      </c>
      <c r="D541" s="82" t="s">
        <v>809</v>
      </c>
      <c r="E541" s="82" t="b">
        <v>0</v>
      </c>
      <c r="F541" s="82" t="b">
        <v>0</v>
      </c>
      <c r="G541" s="82" t="b">
        <v>0</v>
      </c>
    </row>
    <row r="542" spans="1:7" ht="15">
      <c r="A542" s="84" t="s">
        <v>962</v>
      </c>
      <c r="B542" s="82">
        <v>3</v>
      </c>
      <c r="C542" s="105">
        <v>0.014489363870283729</v>
      </c>
      <c r="D542" s="82" t="s">
        <v>809</v>
      </c>
      <c r="E542" s="82" t="b">
        <v>0</v>
      </c>
      <c r="F542" s="82" t="b">
        <v>0</v>
      </c>
      <c r="G542" s="82" t="b">
        <v>0</v>
      </c>
    </row>
    <row r="543" spans="1:7" ht="15">
      <c r="A543" s="84" t="s">
        <v>963</v>
      </c>
      <c r="B543" s="82">
        <v>3</v>
      </c>
      <c r="C543" s="105">
        <v>0.014489363870283729</v>
      </c>
      <c r="D543" s="82" t="s">
        <v>809</v>
      </c>
      <c r="E543" s="82" t="b">
        <v>0</v>
      </c>
      <c r="F543" s="82" t="b">
        <v>0</v>
      </c>
      <c r="G543" s="82" t="b">
        <v>0</v>
      </c>
    </row>
    <row r="544" spans="1:7" ht="15">
      <c r="A544" s="84" t="s">
        <v>964</v>
      </c>
      <c r="B544" s="82">
        <v>3</v>
      </c>
      <c r="C544" s="105">
        <v>0.014489363870283729</v>
      </c>
      <c r="D544" s="82" t="s">
        <v>809</v>
      </c>
      <c r="E544" s="82" t="b">
        <v>0</v>
      </c>
      <c r="F544" s="82" t="b">
        <v>0</v>
      </c>
      <c r="G544" s="82" t="b">
        <v>0</v>
      </c>
    </row>
    <row r="545" spans="1:7" ht="15">
      <c r="A545" s="84" t="s">
        <v>965</v>
      </c>
      <c r="B545" s="82">
        <v>3</v>
      </c>
      <c r="C545" s="105">
        <v>0.014489363870283729</v>
      </c>
      <c r="D545" s="82" t="s">
        <v>809</v>
      </c>
      <c r="E545" s="82" t="b">
        <v>0</v>
      </c>
      <c r="F545" s="82" t="b">
        <v>0</v>
      </c>
      <c r="G545" s="82" t="b">
        <v>0</v>
      </c>
    </row>
    <row r="546" spans="1:7" ht="15">
      <c r="A546" s="84" t="s">
        <v>966</v>
      </c>
      <c r="B546" s="82">
        <v>3</v>
      </c>
      <c r="C546" s="105">
        <v>0.014489363870283729</v>
      </c>
      <c r="D546" s="82" t="s">
        <v>809</v>
      </c>
      <c r="E546" s="82" t="b">
        <v>0</v>
      </c>
      <c r="F546" s="82" t="b">
        <v>0</v>
      </c>
      <c r="G546" s="82" t="b">
        <v>0</v>
      </c>
    </row>
    <row r="547" spans="1:7" ht="15">
      <c r="A547" s="84" t="s">
        <v>967</v>
      </c>
      <c r="B547" s="82">
        <v>3</v>
      </c>
      <c r="C547" s="105">
        <v>0.014489363870283729</v>
      </c>
      <c r="D547" s="82" t="s">
        <v>809</v>
      </c>
      <c r="E547" s="82" t="b">
        <v>0</v>
      </c>
      <c r="F547" s="82" t="b">
        <v>0</v>
      </c>
      <c r="G547" s="82" t="b">
        <v>0</v>
      </c>
    </row>
    <row r="548" spans="1:7" ht="15">
      <c r="A548" s="84" t="s">
        <v>968</v>
      </c>
      <c r="B548" s="82">
        <v>3</v>
      </c>
      <c r="C548" s="105">
        <v>0.014489363870283729</v>
      </c>
      <c r="D548" s="82" t="s">
        <v>809</v>
      </c>
      <c r="E548" s="82" t="b">
        <v>0</v>
      </c>
      <c r="F548" s="82" t="b">
        <v>0</v>
      </c>
      <c r="G548" s="82" t="b">
        <v>0</v>
      </c>
    </row>
    <row r="549" spans="1:7" ht="15">
      <c r="A549" s="84" t="s">
        <v>969</v>
      </c>
      <c r="B549" s="82">
        <v>3</v>
      </c>
      <c r="C549" s="105">
        <v>0.021505852910278764</v>
      </c>
      <c r="D549" s="82" t="s">
        <v>809</v>
      </c>
      <c r="E549" s="82" t="b">
        <v>0</v>
      </c>
      <c r="F549" s="82" t="b">
        <v>0</v>
      </c>
      <c r="G549" s="82" t="b">
        <v>0</v>
      </c>
    </row>
    <row r="550" spans="1:7" ht="15">
      <c r="A550" s="84" t="s">
        <v>1037</v>
      </c>
      <c r="B550" s="82">
        <v>2</v>
      </c>
      <c r="C550" s="105">
        <v>0.014337235273519176</v>
      </c>
      <c r="D550" s="82" t="s">
        <v>809</v>
      </c>
      <c r="E550" s="82" t="b">
        <v>0</v>
      </c>
      <c r="F550" s="82" t="b">
        <v>0</v>
      </c>
      <c r="G550" s="82" t="b">
        <v>0</v>
      </c>
    </row>
    <row r="551" spans="1:7" ht="15">
      <c r="A551" s="84" t="s">
        <v>1029</v>
      </c>
      <c r="B551" s="82">
        <v>2</v>
      </c>
      <c r="C551" s="105">
        <v>0.011385960806225243</v>
      </c>
      <c r="D551" s="82" t="s">
        <v>809</v>
      </c>
      <c r="E551" s="82" t="b">
        <v>0</v>
      </c>
      <c r="F551" s="82" t="b">
        <v>0</v>
      </c>
      <c r="G551" s="82" t="b">
        <v>0</v>
      </c>
    </row>
    <row r="552" spans="1:7" ht="15">
      <c r="A552" s="84" t="s">
        <v>1030</v>
      </c>
      <c r="B552" s="82">
        <v>2</v>
      </c>
      <c r="C552" s="105">
        <v>0.011385960806225243</v>
      </c>
      <c r="D552" s="82" t="s">
        <v>809</v>
      </c>
      <c r="E552" s="82" t="b">
        <v>0</v>
      </c>
      <c r="F552" s="82" t="b">
        <v>0</v>
      </c>
      <c r="G552" s="82" t="b">
        <v>0</v>
      </c>
    </row>
    <row r="553" spans="1:7" ht="15">
      <c r="A553" s="84" t="s">
        <v>1031</v>
      </c>
      <c r="B553" s="82">
        <v>2</v>
      </c>
      <c r="C553" s="105">
        <v>0.011385960806225243</v>
      </c>
      <c r="D553" s="82" t="s">
        <v>809</v>
      </c>
      <c r="E553" s="82" t="b">
        <v>0</v>
      </c>
      <c r="F553" s="82" t="b">
        <v>0</v>
      </c>
      <c r="G553" s="82" t="b">
        <v>0</v>
      </c>
    </row>
    <row r="554" spans="1:7" ht="15">
      <c r="A554" s="84" t="s">
        <v>1032</v>
      </c>
      <c r="B554" s="82">
        <v>2</v>
      </c>
      <c r="C554" s="105">
        <v>0.011385960806225243</v>
      </c>
      <c r="D554" s="82" t="s">
        <v>809</v>
      </c>
      <c r="E554" s="82" t="b">
        <v>0</v>
      </c>
      <c r="F554" s="82" t="b">
        <v>0</v>
      </c>
      <c r="G554" s="82" t="b">
        <v>0</v>
      </c>
    </row>
    <row r="555" spans="1:7" ht="15">
      <c r="A555" s="84" t="s">
        <v>1033</v>
      </c>
      <c r="B555" s="82">
        <v>2</v>
      </c>
      <c r="C555" s="105">
        <v>0.011385960806225243</v>
      </c>
      <c r="D555" s="82" t="s">
        <v>809</v>
      </c>
      <c r="E555" s="82" t="b">
        <v>0</v>
      </c>
      <c r="F555" s="82" t="b">
        <v>1</v>
      </c>
      <c r="G555" s="82" t="b">
        <v>0</v>
      </c>
    </row>
    <row r="556" spans="1:7" ht="15">
      <c r="A556" s="84" t="s">
        <v>1034</v>
      </c>
      <c r="B556" s="82">
        <v>2</v>
      </c>
      <c r="C556" s="105">
        <v>0.011385960806225243</v>
      </c>
      <c r="D556" s="82" t="s">
        <v>809</v>
      </c>
      <c r="E556" s="82" t="b">
        <v>0</v>
      </c>
      <c r="F556" s="82" t="b">
        <v>0</v>
      </c>
      <c r="G556" s="82" t="b">
        <v>0</v>
      </c>
    </row>
    <row r="557" spans="1:7" ht="15">
      <c r="A557" s="84" t="s">
        <v>1035</v>
      </c>
      <c r="B557" s="82">
        <v>2</v>
      </c>
      <c r="C557" s="105">
        <v>0.011385960806225243</v>
      </c>
      <c r="D557" s="82" t="s">
        <v>809</v>
      </c>
      <c r="E557" s="82" t="b">
        <v>0</v>
      </c>
      <c r="F557" s="82" t="b">
        <v>0</v>
      </c>
      <c r="G557" s="82" t="b">
        <v>0</v>
      </c>
    </row>
    <row r="558" spans="1:7" ht="15">
      <c r="A558" s="84" t="s">
        <v>1036</v>
      </c>
      <c r="B558" s="82">
        <v>2</v>
      </c>
      <c r="C558" s="105">
        <v>0.011385960806225243</v>
      </c>
      <c r="D558" s="82" t="s">
        <v>809</v>
      </c>
      <c r="E558" s="82" t="b">
        <v>0</v>
      </c>
      <c r="F558" s="82" t="b">
        <v>0</v>
      </c>
      <c r="G558" s="82" t="b">
        <v>0</v>
      </c>
    </row>
    <row r="559" spans="1:7" ht="15">
      <c r="A559" s="84" t="s">
        <v>1040</v>
      </c>
      <c r="B559" s="82">
        <v>2</v>
      </c>
      <c r="C559" s="105">
        <v>0.011385960806225243</v>
      </c>
      <c r="D559" s="82" t="s">
        <v>809</v>
      </c>
      <c r="E559" s="82" t="b">
        <v>0</v>
      </c>
      <c r="F559" s="82" t="b">
        <v>0</v>
      </c>
      <c r="G559" s="82" t="b">
        <v>0</v>
      </c>
    </row>
    <row r="560" spans="1:7" ht="15">
      <c r="A560" s="84" t="s">
        <v>1041</v>
      </c>
      <c r="B560" s="82">
        <v>2</v>
      </c>
      <c r="C560" s="105">
        <v>0.011385960806225243</v>
      </c>
      <c r="D560" s="82" t="s">
        <v>809</v>
      </c>
      <c r="E560" s="82" t="b">
        <v>0</v>
      </c>
      <c r="F560" s="82" t="b">
        <v>0</v>
      </c>
      <c r="G560" s="82" t="b">
        <v>0</v>
      </c>
    </row>
    <row r="561" spans="1:7" ht="15">
      <c r="A561" s="84" t="s">
        <v>857</v>
      </c>
      <c r="B561" s="82">
        <v>2</v>
      </c>
      <c r="C561" s="105">
        <v>0.011385960806225243</v>
      </c>
      <c r="D561" s="82" t="s">
        <v>809</v>
      </c>
      <c r="E561" s="82" t="b">
        <v>0</v>
      </c>
      <c r="F561" s="82" t="b">
        <v>0</v>
      </c>
      <c r="G561" s="82" t="b">
        <v>0</v>
      </c>
    </row>
    <row r="562" spans="1:7" ht="15">
      <c r="A562" s="84" t="s">
        <v>1042</v>
      </c>
      <c r="B562" s="82">
        <v>2</v>
      </c>
      <c r="C562" s="105">
        <v>0.011385960806225243</v>
      </c>
      <c r="D562" s="82" t="s">
        <v>809</v>
      </c>
      <c r="E562" s="82" t="b">
        <v>0</v>
      </c>
      <c r="F562" s="82" t="b">
        <v>0</v>
      </c>
      <c r="G562" s="82" t="b">
        <v>0</v>
      </c>
    </row>
    <row r="563" spans="1:7" ht="15">
      <c r="A563" s="84" t="s">
        <v>866</v>
      </c>
      <c r="B563" s="82">
        <v>2</v>
      </c>
      <c r="C563" s="105">
        <v>0.011385960806225243</v>
      </c>
      <c r="D563" s="82" t="s">
        <v>809</v>
      </c>
      <c r="E563" s="82" t="b">
        <v>0</v>
      </c>
      <c r="F563" s="82" t="b">
        <v>0</v>
      </c>
      <c r="G563" s="82" t="b">
        <v>0</v>
      </c>
    </row>
    <row r="564" spans="1:7" ht="15">
      <c r="A564" s="84" t="s">
        <v>1043</v>
      </c>
      <c r="B564" s="82">
        <v>2</v>
      </c>
      <c r="C564" s="105">
        <v>0.011385960806225243</v>
      </c>
      <c r="D564" s="82" t="s">
        <v>809</v>
      </c>
      <c r="E564" s="82" t="b">
        <v>0</v>
      </c>
      <c r="F564" s="82" t="b">
        <v>0</v>
      </c>
      <c r="G564" s="82" t="b">
        <v>0</v>
      </c>
    </row>
    <row r="565" spans="1:7" ht="15">
      <c r="A565" s="84" t="s">
        <v>1045</v>
      </c>
      <c r="B565" s="82">
        <v>2</v>
      </c>
      <c r="C565" s="105">
        <v>0.014337235273519176</v>
      </c>
      <c r="D565" s="82" t="s">
        <v>809</v>
      </c>
      <c r="E565" s="82" t="b">
        <v>0</v>
      </c>
      <c r="F565" s="82" t="b">
        <v>0</v>
      </c>
      <c r="G565" s="82" t="b">
        <v>0</v>
      </c>
    </row>
    <row r="566" spans="1:7" ht="15">
      <c r="A566" s="84" t="s">
        <v>908</v>
      </c>
      <c r="B566" s="82">
        <v>2</v>
      </c>
      <c r="C566" s="105">
        <v>0.014337235273519176</v>
      </c>
      <c r="D566" s="82" t="s">
        <v>809</v>
      </c>
      <c r="E566" s="82" t="b">
        <v>0</v>
      </c>
      <c r="F566" s="82" t="b">
        <v>0</v>
      </c>
      <c r="G566" s="82" t="b">
        <v>0</v>
      </c>
    </row>
    <row r="567" spans="1:7" ht="15">
      <c r="A567" s="84" t="s">
        <v>878</v>
      </c>
      <c r="B567" s="82">
        <v>2</v>
      </c>
      <c r="C567" s="105">
        <v>0.014337235273519176</v>
      </c>
      <c r="D567" s="82" t="s">
        <v>809</v>
      </c>
      <c r="E567" s="82" t="b">
        <v>0</v>
      </c>
      <c r="F567" s="82" t="b">
        <v>0</v>
      </c>
      <c r="G567" s="82" t="b">
        <v>0</v>
      </c>
    </row>
    <row r="568" spans="1:7" ht="15">
      <c r="A568" s="84" t="s">
        <v>1046</v>
      </c>
      <c r="B568" s="82">
        <v>2</v>
      </c>
      <c r="C568" s="105">
        <v>0.014337235273519176</v>
      </c>
      <c r="D568" s="82" t="s">
        <v>809</v>
      </c>
      <c r="E568" s="82" t="b">
        <v>0</v>
      </c>
      <c r="F568" s="82" t="b">
        <v>0</v>
      </c>
      <c r="G568" s="82" t="b">
        <v>0</v>
      </c>
    </row>
    <row r="569" spans="1:7" ht="15">
      <c r="A569" s="84" t="s">
        <v>1047</v>
      </c>
      <c r="B569" s="82">
        <v>2</v>
      </c>
      <c r="C569" s="105">
        <v>0.014337235273519176</v>
      </c>
      <c r="D569" s="82" t="s">
        <v>809</v>
      </c>
      <c r="E569" s="82" t="b">
        <v>0</v>
      </c>
      <c r="F569" s="82" t="b">
        <v>0</v>
      </c>
      <c r="G569" s="82" t="b">
        <v>0</v>
      </c>
    </row>
    <row r="570" spans="1:7" ht="15">
      <c r="A570" s="84" t="s">
        <v>1048</v>
      </c>
      <c r="B570" s="82">
        <v>2</v>
      </c>
      <c r="C570" s="105">
        <v>0.014337235273519176</v>
      </c>
      <c r="D570" s="82" t="s">
        <v>809</v>
      </c>
      <c r="E570" s="82" t="b">
        <v>0</v>
      </c>
      <c r="F570" s="82" t="b">
        <v>0</v>
      </c>
      <c r="G570" s="82" t="b">
        <v>0</v>
      </c>
    </row>
    <row r="571" spans="1:7" ht="15">
      <c r="A571" s="84" t="s">
        <v>1049</v>
      </c>
      <c r="B571" s="82">
        <v>2</v>
      </c>
      <c r="C571" s="105">
        <v>0.011385960806225243</v>
      </c>
      <c r="D571" s="82" t="s">
        <v>809</v>
      </c>
      <c r="E571" s="82" t="b">
        <v>0</v>
      </c>
      <c r="F571" s="82" t="b">
        <v>0</v>
      </c>
      <c r="G571" s="82" t="b">
        <v>0</v>
      </c>
    </row>
    <row r="572" spans="1:7" ht="15">
      <c r="A572" s="84" t="s">
        <v>1050</v>
      </c>
      <c r="B572" s="82">
        <v>2</v>
      </c>
      <c r="C572" s="105">
        <v>0.011385960806225243</v>
      </c>
      <c r="D572" s="82" t="s">
        <v>809</v>
      </c>
      <c r="E572" s="82" t="b">
        <v>0</v>
      </c>
      <c r="F572" s="82" t="b">
        <v>0</v>
      </c>
      <c r="G572" s="82" t="b">
        <v>0</v>
      </c>
    </row>
    <row r="573" spans="1:7" ht="15">
      <c r="A573" s="84" t="s">
        <v>1051</v>
      </c>
      <c r="B573" s="82">
        <v>2</v>
      </c>
      <c r="C573" s="105">
        <v>0.011385960806225243</v>
      </c>
      <c r="D573" s="82" t="s">
        <v>809</v>
      </c>
      <c r="E573" s="82" t="b">
        <v>0</v>
      </c>
      <c r="F573" s="82" t="b">
        <v>0</v>
      </c>
      <c r="G573" s="82" t="b">
        <v>0</v>
      </c>
    </row>
    <row r="574" spans="1:7" ht="15">
      <c r="A574" s="84" t="s">
        <v>1052</v>
      </c>
      <c r="B574" s="82">
        <v>2</v>
      </c>
      <c r="C574" s="105">
        <v>0.011385960806225243</v>
      </c>
      <c r="D574" s="82" t="s">
        <v>809</v>
      </c>
      <c r="E574" s="82" t="b">
        <v>0</v>
      </c>
      <c r="F574" s="82" t="b">
        <v>0</v>
      </c>
      <c r="G574" s="82" t="b">
        <v>0</v>
      </c>
    </row>
    <row r="575" spans="1:7" ht="15">
      <c r="A575" s="84" t="s">
        <v>1053</v>
      </c>
      <c r="B575" s="82">
        <v>2</v>
      </c>
      <c r="C575" s="105">
        <v>0.011385960806225243</v>
      </c>
      <c r="D575" s="82" t="s">
        <v>809</v>
      </c>
      <c r="E575" s="82" t="b">
        <v>0</v>
      </c>
      <c r="F575" s="82" t="b">
        <v>0</v>
      </c>
      <c r="G575" s="82" t="b">
        <v>0</v>
      </c>
    </row>
    <row r="576" spans="1:7" ht="15">
      <c r="A576" s="84" t="s">
        <v>1054</v>
      </c>
      <c r="B576" s="82">
        <v>2</v>
      </c>
      <c r="C576" s="105">
        <v>0.011385960806225243</v>
      </c>
      <c r="D576" s="82" t="s">
        <v>809</v>
      </c>
      <c r="E576" s="82" t="b">
        <v>0</v>
      </c>
      <c r="F576" s="82" t="b">
        <v>0</v>
      </c>
      <c r="G576" s="82" t="b">
        <v>0</v>
      </c>
    </row>
    <row r="577" spans="1:7" ht="15">
      <c r="A577" s="84" t="s">
        <v>1055</v>
      </c>
      <c r="B577" s="82">
        <v>2</v>
      </c>
      <c r="C577" s="105">
        <v>0.011385960806225243</v>
      </c>
      <c r="D577" s="82" t="s">
        <v>809</v>
      </c>
      <c r="E577" s="82" t="b">
        <v>0</v>
      </c>
      <c r="F577" s="82" t="b">
        <v>0</v>
      </c>
      <c r="G577" s="82" t="b">
        <v>0</v>
      </c>
    </row>
    <row r="578" spans="1:7" ht="15">
      <c r="A578" s="84" t="s">
        <v>1056</v>
      </c>
      <c r="B578" s="82">
        <v>2</v>
      </c>
      <c r="C578" s="105">
        <v>0.011385960806225243</v>
      </c>
      <c r="D578" s="82" t="s">
        <v>809</v>
      </c>
      <c r="E578" s="82" t="b">
        <v>0</v>
      </c>
      <c r="F578" s="82" t="b">
        <v>0</v>
      </c>
      <c r="G578" s="82" t="b">
        <v>0</v>
      </c>
    </row>
    <row r="579" spans="1:7" ht="15">
      <c r="A579" s="84" t="s">
        <v>844</v>
      </c>
      <c r="B579" s="82">
        <v>2</v>
      </c>
      <c r="C579" s="105">
        <v>0.011385960806225243</v>
      </c>
      <c r="D579" s="82" t="s">
        <v>809</v>
      </c>
      <c r="E579" s="82" t="b">
        <v>0</v>
      </c>
      <c r="F579" s="82" t="b">
        <v>0</v>
      </c>
      <c r="G579" s="82" t="b">
        <v>0</v>
      </c>
    </row>
    <row r="580" spans="1:7" ht="15">
      <c r="A580" s="84" t="s">
        <v>843</v>
      </c>
      <c r="B580" s="82">
        <v>2</v>
      </c>
      <c r="C580" s="105">
        <v>0.011385960806225243</v>
      </c>
      <c r="D580" s="82" t="s">
        <v>809</v>
      </c>
      <c r="E580" s="82" t="b">
        <v>0</v>
      </c>
      <c r="F580" s="82" t="b">
        <v>0</v>
      </c>
      <c r="G580" s="82" t="b">
        <v>0</v>
      </c>
    </row>
    <row r="581" spans="1:7" ht="15">
      <c r="A581" s="84" t="s">
        <v>1057</v>
      </c>
      <c r="B581" s="82">
        <v>2</v>
      </c>
      <c r="C581" s="105">
        <v>0.011385960806225243</v>
      </c>
      <c r="D581" s="82" t="s">
        <v>809</v>
      </c>
      <c r="E581" s="82" t="b">
        <v>0</v>
      </c>
      <c r="F581" s="82" t="b">
        <v>0</v>
      </c>
      <c r="G581" s="82" t="b">
        <v>0</v>
      </c>
    </row>
    <row r="582" spans="1:7" ht="15">
      <c r="A582" s="84" t="s">
        <v>883</v>
      </c>
      <c r="B582" s="82">
        <v>6</v>
      </c>
      <c r="C582" s="105">
        <v>0.04417087300703583</v>
      </c>
      <c r="D582" s="82" t="s">
        <v>810</v>
      </c>
      <c r="E582" s="82" t="b">
        <v>0</v>
      </c>
      <c r="F582" s="82" t="b">
        <v>0</v>
      </c>
      <c r="G582" s="82" t="b">
        <v>0</v>
      </c>
    </row>
    <row r="583" spans="1:7" ht="15">
      <c r="A583" s="84" t="s">
        <v>850</v>
      </c>
      <c r="B583" s="82">
        <v>5</v>
      </c>
      <c r="C583" s="105">
        <v>0.023455369273020766</v>
      </c>
      <c r="D583" s="82" t="s">
        <v>810</v>
      </c>
      <c r="E583" s="82" t="b">
        <v>0</v>
      </c>
      <c r="F583" s="82" t="b">
        <v>0</v>
      </c>
      <c r="G583" s="82" t="b">
        <v>0</v>
      </c>
    </row>
    <row r="584" spans="1:7" ht="15">
      <c r="A584" s="84" t="s">
        <v>845</v>
      </c>
      <c r="B584" s="82">
        <v>5</v>
      </c>
      <c r="C584" s="105">
        <v>0.023455369273020766</v>
      </c>
      <c r="D584" s="82" t="s">
        <v>810</v>
      </c>
      <c r="E584" s="82" t="b">
        <v>0</v>
      </c>
      <c r="F584" s="82" t="b">
        <v>0</v>
      </c>
      <c r="G584" s="82" t="b">
        <v>0</v>
      </c>
    </row>
    <row r="585" spans="1:7" ht="15">
      <c r="A585" s="84" t="s">
        <v>896</v>
      </c>
      <c r="B585" s="82">
        <v>3</v>
      </c>
      <c r="C585" s="105">
        <v>0.018539974911792788</v>
      </c>
      <c r="D585" s="82" t="s">
        <v>810</v>
      </c>
      <c r="E585" s="82" t="b">
        <v>0</v>
      </c>
      <c r="F585" s="82" t="b">
        <v>0</v>
      </c>
      <c r="G585" s="82" t="b">
        <v>0</v>
      </c>
    </row>
    <row r="586" spans="1:7" ht="15">
      <c r="A586" s="84" t="s">
        <v>992</v>
      </c>
      <c r="B586" s="82">
        <v>3</v>
      </c>
      <c r="C586" s="105">
        <v>0.028146443127624918</v>
      </c>
      <c r="D586" s="82" t="s">
        <v>810</v>
      </c>
      <c r="E586" s="82" t="b">
        <v>0</v>
      </c>
      <c r="F586" s="82" t="b">
        <v>0</v>
      </c>
      <c r="G586" s="82" t="b">
        <v>0</v>
      </c>
    </row>
    <row r="587" spans="1:7" ht="15">
      <c r="A587" s="84" t="s">
        <v>993</v>
      </c>
      <c r="B587" s="82">
        <v>3</v>
      </c>
      <c r="C587" s="105">
        <v>0.028146443127624918</v>
      </c>
      <c r="D587" s="82" t="s">
        <v>810</v>
      </c>
      <c r="E587" s="82" t="b">
        <v>0</v>
      </c>
      <c r="F587" s="82" t="b">
        <v>0</v>
      </c>
      <c r="G587" s="82" t="b">
        <v>0</v>
      </c>
    </row>
    <row r="588" spans="1:7" ht="15">
      <c r="A588" s="84" t="s">
        <v>994</v>
      </c>
      <c r="B588" s="82">
        <v>3</v>
      </c>
      <c r="C588" s="105">
        <v>0.028146443127624918</v>
      </c>
      <c r="D588" s="82" t="s">
        <v>810</v>
      </c>
      <c r="E588" s="82" t="b">
        <v>0</v>
      </c>
      <c r="F588" s="82" t="b">
        <v>0</v>
      </c>
      <c r="G588" s="82" t="b">
        <v>0</v>
      </c>
    </row>
    <row r="589" spans="1:7" ht="15">
      <c r="A589" s="84" t="s">
        <v>1004</v>
      </c>
      <c r="B589" s="82">
        <v>3</v>
      </c>
      <c r="C589" s="105">
        <v>0.028146443127624918</v>
      </c>
      <c r="D589" s="82" t="s">
        <v>810</v>
      </c>
      <c r="E589" s="82" t="b">
        <v>0</v>
      </c>
      <c r="F589" s="82" t="b">
        <v>0</v>
      </c>
      <c r="G589" s="82" t="b">
        <v>0</v>
      </c>
    </row>
    <row r="590" spans="1:7" ht="15">
      <c r="A590" s="84" t="s">
        <v>899</v>
      </c>
      <c r="B590" s="82">
        <v>3</v>
      </c>
      <c r="C590" s="105">
        <v>0.028146443127624918</v>
      </c>
      <c r="D590" s="82" t="s">
        <v>810</v>
      </c>
      <c r="E590" s="82" t="b">
        <v>0</v>
      </c>
      <c r="F590" s="82" t="b">
        <v>0</v>
      </c>
      <c r="G590" s="82" t="b">
        <v>0</v>
      </c>
    </row>
    <row r="591" spans="1:7" ht="15">
      <c r="A591" s="84" t="s">
        <v>1001</v>
      </c>
      <c r="B591" s="82">
        <v>3</v>
      </c>
      <c r="C591" s="105">
        <v>0.028146443127624918</v>
      </c>
      <c r="D591" s="82" t="s">
        <v>810</v>
      </c>
      <c r="E591" s="82" t="b">
        <v>0</v>
      </c>
      <c r="F591" s="82" t="b">
        <v>0</v>
      </c>
      <c r="G591" s="82" t="b">
        <v>0</v>
      </c>
    </row>
    <row r="592" spans="1:7" ht="15">
      <c r="A592" s="84" t="s">
        <v>1002</v>
      </c>
      <c r="B592" s="82">
        <v>3</v>
      </c>
      <c r="C592" s="105">
        <v>0.028146443127624918</v>
      </c>
      <c r="D592" s="82" t="s">
        <v>810</v>
      </c>
      <c r="E592" s="82" t="b">
        <v>0</v>
      </c>
      <c r="F592" s="82" t="b">
        <v>0</v>
      </c>
      <c r="G592" s="82" t="b">
        <v>0</v>
      </c>
    </row>
    <row r="593" spans="1:7" ht="15">
      <c r="A593" s="84" t="s">
        <v>1003</v>
      </c>
      <c r="B593" s="82">
        <v>3</v>
      </c>
      <c r="C593" s="105">
        <v>0.028146443127624918</v>
      </c>
      <c r="D593" s="82" t="s">
        <v>810</v>
      </c>
      <c r="E593" s="82" t="b">
        <v>0</v>
      </c>
      <c r="F593" s="82" t="b">
        <v>0</v>
      </c>
      <c r="G593" s="82" t="b">
        <v>0</v>
      </c>
    </row>
    <row r="594" spans="1:7" ht="15">
      <c r="A594" s="84" t="s">
        <v>999</v>
      </c>
      <c r="B594" s="82">
        <v>3</v>
      </c>
      <c r="C594" s="105">
        <v>0.028146443127624918</v>
      </c>
      <c r="D594" s="82" t="s">
        <v>810</v>
      </c>
      <c r="E594" s="82" t="b">
        <v>0</v>
      </c>
      <c r="F594" s="82" t="b">
        <v>0</v>
      </c>
      <c r="G594" s="82" t="b">
        <v>0</v>
      </c>
    </row>
    <row r="595" spans="1:7" ht="15">
      <c r="A595" s="84" t="s">
        <v>1000</v>
      </c>
      <c r="B595" s="82">
        <v>3</v>
      </c>
      <c r="C595" s="105">
        <v>0.028146443127624918</v>
      </c>
      <c r="D595" s="82" t="s">
        <v>810</v>
      </c>
      <c r="E595" s="82" t="b">
        <v>0</v>
      </c>
      <c r="F595" s="82" t="b">
        <v>0</v>
      </c>
      <c r="G595" s="82" t="b">
        <v>0</v>
      </c>
    </row>
    <row r="596" spans="1:7" ht="15">
      <c r="A596" s="84" t="s">
        <v>996</v>
      </c>
      <c r="B596" s="82">
        <v>3</v>
      </c>
      <c r="C596" s="105">
        <v>0.028146443127624918</v>
      </c>
      <c r="D596" s="82" t="s">
        <v>810</v>
      </c>
      <c r="E596" s="82" t="b">
        <v>0</v>
      </c>
      <c r="F596" s="82" t="b">
        <v>0</v>
      </c>
      <c r="G596" s="82" t="b">
        <v>0</v>
      </c>
    </row>
    <row r="597" spans="1:7" ht="15">
      <c r="A597" s="84" t="s">
        <v>997</v>
      </c>
      <c r="B597" s="82">
        <v>3</v>
      </c>
      <c r="C597" s="105">
        <v>0.028146443127624918</v>
      </c>
      <c r="D597" s="82" t="s">
        <v>810</v>
      </c>
      <c r="E597" s="82" t="b">
        <v>0</v>
      </c>
      <c r="F597" s="82" t="b">
        <v>0</v>
      </c>
      <c r="G597" s="82" t="b">
        <v>0</v>
      </c>
    </row>
    <row r="598" spans="1:7" ht="15">
      <c r="A598" s="84" t="s">
        <v>998</v>
      </c>
      <c r="B598" s="82">
        <v>3</v>
      </c>
      <c r="C598" s="105">
        <v>0.028146443127624918</v>
      </c>
      <c r="D598" s="82" t="s">
        <v>810</v>
      </c>
      <c r="E598" s="82" t="b">
        <v>0</v>
      </c>
      <c r="F598" s="82" t="b">
        <v>0</v>
      </c>
      <c r="G598" s="82" t="b">
        <v>0</v>
      </c>
    </row>
    <row r="599" spans="1:7" ht="15">
      <c r="A599" s="84" t="s">
        <v>892</v>
      </c>
      <c r="B599" s="82">
        <v>3</v>
      </c>
      <c r="C599" s="105">
        <v>0.028146443127624918</v>
      </c>
      <c r="D599" s="82" t="s">
        <v>810</v>
      </c>
      <c r="E599" s="82" t="b">
        <v>0</v>
      </c>
      <c r="F599" s="82" t="b">
        <v>0</v>
      </c>
      <c r="G599" s="82" t="b">
        <v>0</v>
      </c>
    </row>
    <row r="600" spans="1:7" ht="15">
      <c r="A600" s="84" t="s">
        <v>854</v>
      </c>
      <c r="B600" s="82">
        <v>3</v>
      </c>
      <c r="C600" s="105">
        <v>0.018539974911792788</v>
      </c>
      <c r="D600" s="82" t="s">
        <v>810</v>
      </c>
      <c r="E600" s="82" t="b">
        <v>0</v>
      </c>
      <c r="F600" s="82" t="b">
        <v>0</v>
      </c>
      <c r="G600" s="82" t="b">
        <v>0</v>
      </c>
    </row>
    <row r="601" spans="1:7" ht="15">
      <c r="A601" s="84" t="s">
        <v>937</v>
      </c>
      <c r="B601" s="82">
        <v>2</v>
      </c>
      <c r="C601" s="105">
        <v>0.01472362433567861</v>
      </c>
      <c r="D601" s="82" t="s">
        <v>810</v>
      </c>
      <c r="E601" s="82" t="b">
        <v>0</v>
      </c>
      <c r="F601" s="82" t="b">
        <v>0</v>
      </c>
      <c r="G601" s="82" t="b">
        <v>0</v>
      </c>
    </row>
    <row r="602" spans="1:7" ht="15">
      <c r="A602" s="84" t="s">
        <v>938</v>
      </c>
      <c r="B602" s="82">
        <v>2</v>
      </c>
      <c r="C602" s="105">
        <v>0.01472362433567861</v>
      </c>
      <c r="D602" s="82" t="s">
        <v>810</v>
      </c>
      <c r="E602" s="82" t="b">
        <v>0</v>
      </c>
      <c r="F602" s="82" t="b">
        <v>0</v>
      </c>
      <c r="G602" s="82" t="b">
        <v>0</v>
      </c>
    </row>
    <row r="603" spans="1:7" ht="15">
      <c r="A603" s="84" t="s">
        <v>939</v>
      </c>
      <c r="B603" s="82">
        <v>2</v>
      </c>
      <c r="C603" s="105">
        <v>0.01472362433567861</v>
      </c>
      <c r="D603" s="82" t="s">
        <v>810</v>
      </c>
      <c r="E603" s="82" t="b">
        <v>0</v>
      </c>
      <c r="F603" s="82" t="b">
        <v>1</v>
      </c>
      <c r="G603" s="82" t="b">
        <v>0</v>
      </c>
    </row>
    <row r="604" spans="1:7" ht="15">
      <c r="A604" s="84" t="s">
        <v>893</v>
      </c>
      <c r="B604" s="82">
        <v>2</v>
      </c>
      <c r="C604" s="105">
        <v>0.01472362433567861</v>
      </c>
      <c r="D604" s="82" t="s">
        <v>810</v>
      </c>
      <c r="E604" s="82" t="b">
        <v>0</v>
      </c>
      <c r="F604" s="82" t="b">
        <v>0</v>
      </c>
      <c r="G604" s="82" t="b">
        <v>0</v>
      </c>
    </row>
    <row r="605" spans="1:7" ht="15">
      <c r="A605" s="84" t="s">
        <v>865</v>
      </c>
      <c r="B605" s="82">
        <v>2</v>
      </c>
      <c r="C605" s="105">
        <v>0.01472362433567861</v>
      </c>
      <c r="D605" s="82" t="s">
        <v>810</v>
      </c>
      <c r="E605" s="82" t="b">
        <v>0</v>
      </c>
      <c r="F605" s="82" t="b">
        <v>0</v>
      </c>
      <c r="G605" s="82" t="b">
        <v>0</v>
      </c>
    </row>
    <row r="606" spans="1:7" ht="15">
      <c r="A606" s="84" t="s">
        <v>894</v>
      </c>
      <c r="B606" s="82">
        <v>2</v>
      </c>
      <c r="C606" s="105">
        <v>0.01472362433567861</v>
      </c>
      <c r="D606" s="82" t="s">
        <v>810</v>
      </c>
      <c r="E606" s="82" t="b">
        <v>0</v>
      </c>
      <c r="F606" s="82" t="b">
        <v>0</v>
      </c>
      <c r="G606" s="82" t="b">
        <v>0</v>
      </c>
    </row>
    <row r="607" spans="1:7" ht="15">
      <c r="A607" s="84" t="s">
        <v>1162</v>
      </c>
      <c r="B607" s="82">
        <v>2</v>
      </c>
      <c r="C607" s="105">
        <v>0.01472362433567861</v>
      </c>
      <c r="D607" s="82" t="s">
        <v>810</v>
      </c>
      <c r="E607" s="82" t="b">
        <v>0</v>
      </c>
      <c r="F607" s="82" t="b">
        <v>0</v>
      </c>
      <c r="G607" s="82" t="b">
        <v>0</v>
      </c>
    </row>
    <row r="608" spans="1:7" ht="15">
      <c r="A608" s="84" t="s">
        <v>844</v>
      </c>
      <c r="B608" s="82">
        <v>2</v>
      </c>
      <c r="C608" s="105">
        <v>0.01472362433567861</v>
      </c>
      <c r="D608" s="82" t="s">
        <v>810</v>
      </c>
      <c r="E608" s="82" t="b">
        <v>0</v>
      </c>
      <c r="F608" s="82" t="b">
        <v>0</v>
      </c>
      <c r="G608" s="82" t="b">
        <v>0</v>
      </c>
    </row>
    <row r="609" spans="1:7" ht="15">
      <c r="A609" s="84" t="s">
        <v>843</v>
      </c>
      <c r="B609" s="82">
        <v>2</v>
      </c>
      <c r="C609" s="105">
        <v>0.01472362433567861</v>
      </c>
      <c r="D609" s="82" t="s">
        <v>810</v>
      </c>
      <c r="E609" s="82" t="b">
        <v>0</v>
      </c>
      <c r="F609" s="82" t="b">
        <v>0</v>
      </c>
      <c r="G609" s="82" t="b">
        <v>0</v>
      </c>
    </row>
    <row r="610" spans="1:7" ht="15">
      <c r="A610" s="84" t="s">
        <v>1164</v>
      </c>
      <c r="B610" s="82">
        <v>2</v>
      </c>
      <c r="C610" s="105">
        <v>0.018764295418416614</v>
      </c>
      <c r="D610" s="82" t="s">
        <v>810</v>
      </c>
      <c r="E610" s="82" t="b">
        <v>0</v>
      </c>
      <c r="F610" s="82" t="b">
        <v>0</v>
      </c>
      <c r="G610" s="82" t="b">
        <v>0</v>
      </c>
    </row>
    <row r="611" spans="1:7" ht="15">
      <c r="A611" s="84" t="s">
        <v>846</v>
      </c>
      <c r="B611" s="82">
        <v>24</v>
      </c>
      <c r="C611" s="105">
        <v>0.14301748641639736</v>
      </c>
      <c r="D611" s="82" t="s">
        <v>811</v>
      </c>
      <c r="E611" s="82" t="b">
        <v>0</v>
      </c>
      <c r="F611" s="82" t="b">
        <v>0</v>
      </c>
      <c r="G611" s="82" t="b">
        <v>0</v>
      </c>
    </row>
    <row r="612" spans="1:7" ht="15">
      <c r="A612" s="84" t="s">
        <v>843</v>
      </c>
      <c r="B612" s="82">
        <v>16</v>
      </c>
      <c r="C612" s="105">
        <v>0.022125301664533782</v>
      </c>
      <c r="D612" s="82" t="s">
        <v>811</v>
      </c>
      <c r="E612" s="82" t="b">
        <v>0</v>
      </c>
      <c r="F612" s="82" t="b">
        <v>0</v>
      </c>
      <c r="G612" s="82" t="b">
        <v>0</v>
      </c>
    </row>
    <row r="613" spans="1:7" ht="15">
      <c r="A613" s="84" t="s">
        <v>844</v>
      </c>
      <c r="B613" s="82">
        <v>13</v>
      </c>
      <c r="C613" s="105">
        <v>0.02479035414199374</v>
      </c>
      <c r="D613" s="82" t="s">
        <v>811</v>
      </c>
      <c r="E613" s="82" t="b">
        <v>0</v>
      </c>
      <c r="F613" s="82" t="b">
        <v>0</v>
      </c>
      <c r="G613" s="82" t="b">
        <v>0</v>
      </c>
    </row>
    <row r="614" spans="1:7" ht="15">
      <c r="A614" s="84" t="s">
        <v>869</v>
      </c>
      <c r="B614" s="82">
        <v>6</v>
      </c>
      <c r="C614" s="105">
        <v>0.02169849632017804</v>
      </c>
      <c r="D614" s="82" t="s">
        <v>811</v>
      </c>
      <c r="E614" s="82" t="b">
        <v>0</v>
      </c>
      <c r="F614" s="82" t="b">
        <v>0</v>
      </c>
      <c r="G614" s="82" t="b">
        <v>0</v>
      </c>
    </row>
    <row r="615" spans="1:7" ht="15">
      <c r="A615" s="84" t="s">
        <v>871</v>
      </c>
      <c r="B615" s="82">
        <v>6</v>
      </c>
      <c r="C615" s="105">
        <v>0.017587416342224393</v>
      </c>
      <c r="D615" s="82" t="s">
        <v>811</v>
      </c>
      <c r="E615" s="82" t="b">
        <v>0</v>
      </c>
      <c r="F615" s="82" t="b">
        <v>0</v>
      </c>
      <c r="G615" s="82" t="b">
        <v>0</v>
      </c>
    </row>
    <row r="616" spans="1:7" ht="15">
      <c r="A616" s="84" t="s">
        <v>872</v>
      </c>
      <c r="B616" s="82">
        <v>6</v>
      </c>
      <c r="C616" s="105">
        <v>0.017587416342224393</v>
      </c>
      <c r="D616" s="82" t="s">
        <v>811</v>
      </c>
      <c r="E616" s="82" t="b">
        <v>0</v>
      </c>
      <c r="F616" s="82" t="b">
        <v>0</v>
      </c>
      <c r="G616" s="82" t="b">
        <v>0</v>
      </c>
    </row>
    <row r="617" spans="1:7" ht="15">
      <c r="A617" s="84" t="s">
        <v>873</v>
      </c>
      <c r="B617" s="82">
        <v>6</v>
      </c>
      <c r="C617" s="105">
        <v>0.017587416342224393</v>
      </c>
      <c r="D617" s="82" t="s">
        <v>811</v>
      </c>
      <c r="E617" s="82" t="b">
        <v>0</v>
      </c>
      <c r="F617" s="82" t="b">
        <v>0</v>
      </c>
      <c r="G617" s="82" t="b">
        <v>0</v>
      </c>
    </row>
    <row r="618" spans="1:7" ht="15">
      <c r="A618" s="84" t="s">
        <v>874</v>
      </c>
      <c r="B618" s="82">
        <v>6</v>
      </c>
      <c r="C618" s="105">
        <v>0.017587416342224393</v>
      </c>
      <c r="D618" s="82" t="s">
        <v>811</v>
      </c>
      <c r="E618" s="82" t="b">
        <v>0</v>
      </c>
      <c r="F618" s="82" t="b">
        <v>0</v>
      </c>
      <c r="G618" s="82" t="b">
        <v>0</v>
      </c>
    </row>
    <row r="619" spans="1:7" ht="15">
      <c r="A619" s="84" t="s">
        <v>848</v>
      </c>
      <c r="B619" s="82">
        <v>6</v>
      </c>
      <c r="C619" s="105">
        <v>0.017587416342224393</v>
      </c>
      <c r="D619" s="82" t="s">
        <v>811</v>
      </c>
      <c r="E619" s="82" t="b">
        <v>0</v>
      </c>
      <c r="F619" s="82" t="b">
        <v>0</v>
      </c>
      <c r="G619" s="82" t="b">
        <v>0</v>
      </c>
    </row>
    <row r="620" spans="1:7" ht="15">
      <c r="A620" s="84" t="s">
        <v>875</v>
      </c>
      <c r="B620" s="82">
        <v>6</v>
      </c>
      <c r="C620" s="105">
        <v>0.017587416342224393</v>
      </c>
      <c r="D620" s="82" t="s">
        <v>811</v>
      </c>
      <c r="E620" s="82" t="b">
        <v>1</v>
      </c>
      <c r="F620" s="82" t="b">
        <v>0</v>
      </c>
      <c r="G620" s="82" t="b">
        <v>0</v>
      </c>
    </row>
    <row r="621" spans="1:7" ht="15">
      <c r="A621" s="84" t="s">
        <v>857</v>
      </c>
      <c r="B621" s="82">
        <v>6</v>
      </c>
      <c r="C621" s="105">
        <v>0.017587416342224393</v>
      </c>
      <c r="D621" s="82" t="s">
        <v>811</v>
      </c>
      <c r="E621" s="82" t="b">
        <v>0</v>
      </c>
      <c r="F621" s="82" t="b">
        <v>0</v>
      </c>
      <c r="G621" s="82" t="b">
        <v>0</v>
      </c>
    </row>
    <row r="622" spans="1:7" ht="15">
      <c r="A622" s="84" t="s">
        <v>886</v>
      </c>
      <c r="B622" s="82">
        <v>5</v>
      </c>
      <c r="C622" s="105">
        <v>0.01619667145342872</v>
      </c>
      <c r="D622" s="82" t="s">
        <v>811</v>
      </c>
      <c r="E622" s="82" t="b">
        <v>0</v>
      </c>
      <c r="F622" s="82" t="b">
        <v>0</v>
      </c>
      <c r="G622" s="82" t="b">
        <v>0</v>
      </c>
    </row>
    <row r="623" spans="1:7" ht="15">
      <c r="A623" s="84" t="s">
        <v>887</v>
      </c>
      <c r="B623" s="82">
        <v>5</v>
      </c>
      <c r="C623" s="105">
        <v>0.01619667145342872</v>
      </c>
      <c r="D623" s="82" t="s">
        <v>811</v>
      </c>
      <c r="E623" s="82" t="b">
        <v>0</v>
      </c>
      <c r="F623" s="82" t="b">
        <v>0</v>
      </c>
      <c r="G623" s="82" t="b">
        <v>0</v>
      </c>
    </row>
    <row r="624" spans="1:7" ht="15">
      <c r="A624" s="84" t="s">
        <v>888</v>
      </c>
      <c r="B624" s="82">
        <v>5</v>
      </c>
      <c r="C624" s="105">
        <v>0.01619667145342872</v>
      </c>
      <c r="D624" s="82" t="s">
        <v>811</v>
      </c>
      <c r="E624" s="82" t="b">
        <v>0</v>
      </c>
      <c r="F624" s="82" t="b">
        <v>0</v>
      </c>
      <c r="G624" s="82" t="b">
        <v>0</v>
      </c>
    </row>
    <row r="625" spans="1:7" ht="15">
      <c r="A625" s="84" t="s">
        <v>870</v>
      </c>
      <c r="B625" s="82">
        <v>5</v>
      </c>
      <c r="C625" s="105">
        <v>0.01619667145342872</v>
      </c>
      <c r="D625" s="82" t="s">
        <v>811</v>
      </c>
      <c r="E625" s="82" t="b">
        <v>0</v>
      </c>
      <c r="F625" s="82" t="b">
        <v>0</v>
      </c>
      <c r="G625" s="82" t="b">
        <v>0</v>
      </c>
    </row>
    <row r="626" spans="1:7" ht="15">
      <c r="A626" s="84" t="s">
        <v>889</v>
      </c>
      <c r="B626" s="82">
        <v>5</v>
      </c>
      <c r="C626" s="105">
        <v>0.01619667145342872</v>
      </c>
      <c r="D626" s="82" t="s">
        <v>811</v>
      </c>
      <c r="E626" s="82" t="b">
        <v>0</v>
      </c>
      <c r="F626" s="82" t="b">
        <v>0</v>
      </c>
      <c r="G626" s="82" t="b">
        <v>0</v>
      </c>
    </row>
    <row r="627" spans="1:7" ht="15">
      <c r="A627" s="84" t="s">
        <v>864</v>
      </c>
      <c r="B627" s="82">
        <v>5</v>
      </c>
      <c r="C627" s="105">
        <v>0.01619667145342872</v>
      </c>
      <c r="D627" s="82" t="s">
        <v>811</v>
      </c>
      <c r="E627" s="82" t="b">
        <v>0</v>
      </c>
      <c r="F627" s="82" t="b">
        <v>0</v>
      </c>
      <c r="G627" s="82" t="b">
        <v>0</v>
      </c>
    </row>
    <row r="628" spans="1:7" ht="15">
      <c r="A628" s="84" t="s">
        <v>890</v>
      </c>
      <c r="B628" s="82">
        <v>5</v>
      </c>
      <c r="C628" s="105">
        <v>0.01619667145342872</v>
      </c>
      <c r="D628" s="82" t="s">
        <v>811</v>
      </c>
      <c r="E628" s="82" t="b">
        <v>0</v>
      </c>
      <c r="F628" s="82" t="b">
        <v>0</v>
      </c>
      <c r="G628" s="82" t="b">
        <v>0</v>
      </c>
    </row>
    <row r="629" spans="1:7" ht="15">
      <c r="A629" s="84" t="s">
        <v>906</v>
      </c>
      <c r="B629" s="82">
        <v>4</v>
      </c>
      <c r="C629" s="105">
        <v>0.014465664213452026</v>
      </c>
      <c r="D629" s="82" t="s">
        <v>811</v>
      </c>
      <c r="E629" s="82" t="b">
        <v>0</v>
      </c>
      <c r="F629" s="82" t="b">
        <v>0</v>
      </c>
      <c r="G629" s="82" t="b">
        <v>0</v>
      </c>
    </row>
    <row r="630" spans="1:7" ht="15">
      <c r="A630" s="84" t="s">
        <v>948</v>
      </c>
      <c r="B630" s="82">
        <v>3</v>
      </c>
      <c r="C630" s="105">
        <v>0.01787718580204967</v>
      </c>
      <c r="D630" s="82" t="s">
        <v>811</v>
      </c>
      <c r="E630" s="82" t="b">
        <v>0</v>
      </c>
      <c r="F630" s="82" t="b">
        <v>0</v>
      </c>
      <c r="G630" s="82" t="b">
        <v>0</v>
      </c>
    </row>
    <row r="631" spans="1:7" ht="15">
      <c r="A631" s="84" t="s">
        <v>949</v>
      </c>
      <c r="B631" s="82">
        <v>3</v>
      </c>
      <c r="C631" s="105">
        <v>0.01787718580204967</v>
      </c>
      <c r="D631" s="82" t="s">
        <v>811</v>
      </c>
      <c r="E631" s="82" t="b">
        <v>0</v>
      </c>
      <c r="F631" s="82" t="b">
        <v>0</v>
      </c>
      <c r="G631" s="82" t="b">
        <v>0</v>
      </c>
    </row>
    <row r="632" spans="1:7" ht="15">
      <c r="A632" s="84" t="s">
        <v>950</v>
      </c>
      <c r="B632" s="82">
        <v>3</v>
      </c>
      <c r="C632" s="105">
        <v>0.01787718580204967</v>
      </c>
      <c r="D632" s="82" t="s">
        <v>811</v>
      </c>
      <c r="E632" s="82" t="b">
        <v>0</v>
      </c>
      <c r="F632" s="82" t="b">
        <v>0</v>
      </c>
      <c r="G632" s="82" t="b">
        <v>0</v>
      </c>
    </row>
    <row r="633" spans="1:7" ht="15">
      <c r="A633" s="84" t="s">
        <v>951</v>
      </c>
      <c r="B633" s="82">
        <v>3</v>
      </c>
      <c r="C633" s="105">
        <v>0.01787718580204967</v>
      </c>
      <c r="D633" s="82" t="s">
        <v>811</v>
      </c>
      <c r="E633" s="82" t="b">
        <v>0</v>
      </c>
      <c r="F633" s="82" t="b">
        <v>0</v>
      </c>
      <c r="G633" s="82" t="b">
        <v>0</v>
      </c>
    </row>
    <row r="634" spans="1:7" ht="15">
      <c r="A634" s="84" t="s">
        <v>952</v>
      </c>
      <c r="B634" s="82">
        <v>3</v>
      </c>
      <c r="C634" s="105">
        <v>0.01787718580204967</v>
      </c>
      <c r="D634" s="82" t="s">
        <v>811</v>
      </c>
      <c r="E634" s="82" t="b">
        <v>0</v>
      </c>
      <c r="F634" s="82" t="b">
        <v>0</v>
      </c>
      <c r="G634" s="82" t="b">
        <v>0</v>
      </c>
    </row>
    <row r="635" spans="1:7" ht="15">
      <c r="A635" s="84" t="s">
        <v>953</v>
      </c>
      <c r="B635" s="82">
        <v>3</v>
      </c>
      <c r="C635" s="105">
        <v>0.01787718580204967</v>
      </c>
      <c r="D635" s="82" t="s">
        <v>811</v>
      </c>
      <c r="E635" s="82" t="b">
        <v>0</v>
      </c>
      <c r="F635" s="82" t="b">
        <v>0</v>
      </c>
      <c r="G635" s="82" t="b">
        <v>0</v>
      </c>
    </row>
    <row r="636" spans="1:7" ht="15">
      <c r="A636" s="84" t="s">
        <v>954</v>
      </c>
      <c r="B636" s="82">
        <v>3</v>
      </c>
      <c r="C636" s="105">
        <v>0.01787718580204967</v>
      </c>
      <c r="D636" s="82" t="s">
        <v>811</v>
      </c>
      <c r="E636" s="82" t="b">
        <v>0</v>
      </c>
      <c r="F636" s="82" t="b">
        <v>0</v>
      </c>
      <c r="G636" s="82" t="b">
        <v>0</v>
      </c>
    </row>
    <row r="637" spans="1:7" ht="15">
      <c r="A637" s="84" t="s">
        <v>955</v>
      </c>
      <c r="B637" s="82">
        <v>3</v>
      </c>
      <c r="C637" s="105">
        <v>0.01787718580204967</v>
      </c>
      <c r="D637" s="82" t="s">
        <v>811</v>
      </c>
      <c r="E637" s="82" t="b">
        <v>0</v>
      </c>
      <c r="F637" s="82" t="b">
        <v>0</v>
      </c>
      <c r="G637" s="82" t="b">
        <v>0</v>
      </c>
    </row>
    <row r="638" spans="1:7" ht="15">
      <c r="A638" s="84" t="s">
        <v>956</v>
      </c>
      <c r="B638" s="82">
        <v>3</v>
      </c>
      <c r="C638" s="105">
        <v>0.01787718580204967</v>
      </c>
      <c r="D638" s="82" t="s">
        <v>811</v>
      </c>
      <c r="E638" s="82" t="b">
        <v>0</v>
      </c>
      <c r="F638" s="82" t="b">
        <v>0</v>
      </c>
      <c r="G638" s="82" t="b">
        <v>0</v>
      </c>
    </row>
    <row r="639" spans="1:7" ht="15">
      <c r="A639" s="84" t="s">
        <v>957</v>
      </c>
      <c r="B639" s="82">
        <v>3</v>
      </c>
      <c r="C639" s="105">
        <v>0.01787718580204967</v>
      </c>
      <c r="D639" s="82" t="s">
        <v>811</v>
      </c>
      <c r="E639" s="82" t="b">
        <v>0</v>
      </c>
      <c r="F639" s="82" t="b">
        <v>0</v>
      </c>
      <c r="G639" s="82" t="b">
        <v>0</v>
      </c>
    </row>
    <row r="640" spans="1:7" ht="15">
      <c r="A640" s="84" t="s">
        <v>958</v>
      </c>
      <c r="B640" s="82">
        <v>3</v>
      </c>
      <c r="C640" s="105">
        <v>0.01787718580204967</v>
      </c>
      <c r="D640" s="82" t="s">
        <v>811</v>
      </c>
      <c r="E640" s="82" t="b">
        <v>0</v>
      </c>
      <c r="F640" s="82" t="b">
        <v>0</v>
      </c>
      <c r="G640" s="82" t="b">
        <v>0</v>
      </c>
    </row>
    <row r="641" spans="1:7" ht="15">
      <c r="A641" s="84" t="s">
        <v>893</v>
      </c>
      <c r="B641" s="82">
        <v>3</v>
      </c>
      <c r="C641" s="105">
        <v>0.014363216981069345</v>
      </c>
      <c r="D641" s="82" t="s">
        <v>811</v>
      </c>
      <c r="E641" s="82" t="b">
        <v>0</v>
      </c>
      <c r="F641" s="82" t="b">
        <v>0</v>
      </c>
      <c r="G641" s="82" t="b">
        <v>0</v>
      </c>
    </row>
    <row r="642" spans="1:7" ht="15">
      <c r="A642" s="84" t="s">
        <v>865</v>
      </c>
      <c r="B642" s="82">
        <v>3</v>
      </c>
      <c r="C642" s="105">
        <v>0.014363216981069345</v>
      </c>
      <c r="D642" s="82" t="s">
        <v>811</v>
      </c>
      <c r="E642" s="82" t="b">
        <v>0</v>
      </c>
      <c r="F642" s="82" t="b">
        <v>0</v>
      </c>
      <c r="G642" s="82" t="b">
        <v>0</v>
      </c>
    </row>
    <row r="643" spans="1:7" ht="15">
      <c r="A643" s="84" t="s">
        <v>894</v>
      </c>
      <c r="B643" s="82">
        <v>3</v>
      </c>
      <c r="C643" s="105">
        <v>0.014363216981069345</v>
      </c>
      <c r="D643" s="82" t="s">
        <v>811</v>
      </c>
      <c r="E643" s="82" t="b">
        <v>0</v>
      </c>
      <c r="F643" s="82" t="b">
        <v>0</v>
      </c>
      <c r="G643" s="82" t="b">
        <v>0</v>
      </c>
    </row>
    <row r="644" spans="1:7" ht="15">
      <c r="A644" s="84" t="s">
        <v>1020</v>
      </c>
      <c r="B644" s="82">
        <v>2</v>
      </c>
      <c r="C644" s="105">
        <v>0.009575477987379564</v>
      </c>
      <c r="D644" s="82" t="s">
        <v>811</v>
      </c>
      <c r="E644" s="82" t="b">
        <v>0</v>
      </c>
      <c r="F644" s="82" t="b">
        <v>0</v>
      </c>
      <c r="G644" s="82" t="b">
        <v>0</v>
      </c>
    </row>
    <row r="645" spans="1:7" ht="15">
      <c r="A645" s="84" t="s">
        <v>946</v>
      </c>
      <c r="B645" s="82">
        <v>2</v>
      </c>
      <c r="C645" s="105">
        <v>0.009575477987379564</v>
      </c>
      <c r="D645" s="82" t="s">
        <v>811</v>
      </c>
      <c r="E645" s="82" t="b">
        <v>0</v>
      </c>
      <c r="F645" s="82" t="b">
        <v>0</v>
      </c>
      <c r="G645" s="82" t="b">
        <v>0</v>
      </c>
    </row>
    <row r="646" spans="1:7" ht="15">
      <c r="A646" s="84" t="s">
        <v>947</v>
      </c>
      <c r="B646" s="82">
        <v>2</v>
      </c>
      <c r="C646" s="105">
        <v>0.009575477987379564</v>
      </c>
      <c r="D646" s="82" t="s">
        <v>811</v>
      </c>
      <c r="E646" s="82" t="b">
        <v>0</v>
      </c>
      <c r="F646" s="82" t="b">
        <v>0</v>
      </c>
      <c r="G646" s="82" t="b">
        <v>0</v>
      </c>
    </row>
    <row r="647" spans="1:7" ht="15">
      <c r="A647" s="84" t="s">
        <v>1027</v>
      </c>
      <c r="B647" s="82">
        <v>2</v>
      </c>
      <c r="C647" s="105">
        <v>0.011918123868033113</v>
      </c>
      <c r="D647" s="82" t="s">
        <v>811</v>
      </c>
      <c r="E647" s="82" t="b">
        <v>0</v>
      </c>
      <c r="F647" s="82" t="b">
        <v>0</v>
      </c>
      <c r="G647" s="82" t="b">
        <v>0</v>
      </c>
    </row>
    <row r="648" spans="1:7" ht="15">
      <c r="A648" s="84" t="s">
        <v>1028</v>
      </c>
      <c r="B648" s="82">
        <v>2</v>
      </c>
      <c r="C648" s="105">
        <v>0.011918123868033113</v>
      </c>
      <c r="D648" s="82" t="s">
        <v>811</v>
      </c>
      <c r="E648" s="82" t="b">
        <v>0</v>
      </c>
      <c r="F648" s="82" t="b">
        <v>0</v>
      </c>
      <c r="G648" s="82" t="b">
        <v>0</v>
      </c>
    </row>
    <row r="649" spans="1:7" ht="15">
      <c r="A649" s="84" t="s">
        <v>892</v>
      </c>
      <c r="B649" s="82">
        <v>2</v>
      </c>
      <c r="C649" s="105">
        <v>0.009575477987379564</v>
      </c>
      <c r="D649" s="82" t="s">
        <v>811</v>
      </c>
      <c r="E649" s="82" t="b">
        <v>0</v>
      </c>
      <c r="F649" s="82" t="b">
        <v>0</v>
      </c>
      <c r="G649" s="82" t="b">
        <v>0</v>
      </c>
    </row>
    <row r="650" spans="1:7" ht="15">
      <c r="A650" s="84" t="s">
        <v>885</v>
      </c>
      <c r="B650" s="82">
        <v>2</v>
      </c>
      <c r="C650" s="105">
        <v>0.009575477987379564</v>
      </c>
      <c r="D650" s="82" t="s">
        <v>811</v>
      </c>
      <c r="E650" s="82" t="b">
        <v>0</v>
      </c>
      <c r="F650" s="82" t="b">
        <v>0</v>
      </c>
      <c r="G650" s="82" t="b">
        <v>0</v>
      </c>
    </row>
    <row r="651" spans="1:7" ht="15">
      <c r="A651" s="84" t="s">
        <v>845</v>
      </c>
      <c r="B651" s="82">
        <v>2</v>
      </c>
      <c r="C651" s="105">
        <v>0.009575477987379564</v>
      </c>
      <c r="D651" s="82" t="s">
        <v>811</v>
      </c>
      <c r="E651" s="82" t="b">
        <v>0</v>
      </c>
      <c r="F651" s="82" t="b">
        <v>0</v>
      </c>
      <c r="G651" s="82" t="b">
        <v>0</v>
      </c>
    </row>
    <row r="652" spans="1:7" ht="15">
      <c r="A652" s="84" t="s">
        <v>1023</v>
      </c>
      <c r="B652" s="82">
        <v>2</v>
      </c>
      <c r="C652" s="105">
        <v>0.011918123868033113</v>
      </c>
      <c r="D652" s="82" t="s">
        <v>811</v>
      </c>
      <c r="E652" s="82" t="b">
        <v>0</v>
      </c>
      <c r="F652" s="82" t="b">
        <v>0</v>
      </c>
      <c r="G652" s="82" t="b">
        <v>0</v>
      </c>
    </row>
    <row r="653" spans="1:7" ht="15">
      <c r="A653" s="84" t="s">
        <v>908</v>
      </c>
      <c r="B653" s="82">
        <v>2</v>
      </c>
      <c r="C653" s="105">
        <v>0.011918123868033113</v>
      </c>
      <c r="D653" s="82" t="s">
        <v>811</v>
      </c>
      <c r="E653" s="82" t="b">
        <v>0</v>
      </c>
      <c r="F653" s="82" t="b">
        <v>0</v>
      </c>
      <c r="G653" s="82" t="b">
        <v>0</v>
      </c>
    </row>
    <row r="654" spans="1:7" ht="15">
      <c r="A654" s="84" t="s">
        <v>843</v>
      </c>
      <c r="B654" s="82">
        <v>6</v>
      </c>
      <c r="C654" s="105">
        <v>0.03111659446318956</v>
      </c>
      <c r="D654" s="82" t="s">
        <v>812</v>
      </c>
      <c r="E654" s="82" t="b">
        <v>0</v>
      </c>
      <c r="F654" s="82" t="b">
        <v>0</v>
      </c>
      <c r="G654" s="82" t="b">
        <v>0</v>
      </c>
    </row>
    <row r="655" spans="1:7" ht="15">
      <c r="A655" s="84" t="s">
        <v>897</v>
      </c>
      <c r="B655" s="82">
        <v>5</v>
      </c>
      <c r="C655" s="105">
        <v>0.028999535930472883</v>
      </c>
      <c r="D655" s="82" t="s">
        <v>812</v>
      </c>
      <c r="E655" s="82" t="b">
        <v>0</v>
      </c>
      <c r="F655" s="82" t="b">
        <v>0</v>
      </c>
      <c r="G655" s="82" t="b">
        <v>0</v>
      </c>
    </row>
    <row r="656" spans="1:7" ht="15">
      <c r="A656" s="84" t="s">
        <v>898</v>
      </c>
      <c r="B656" s="82">
        <v>5</v>
      </c>
      <c r="C656" s="105">
        <v>0.028999535930472883</v>
      </c>
      <c r="D656" s="82" t="s">
        <v>812</v>
      </c>
      <c r="E656" s="82" t="b">
        <v>0</v>
      </c>
      <c r="F656" s="82" t="b">
        <v>0</v>
      </c>
      <c r="G656" s="82" t="b">
        <v>0</v>
      </c>
    </row>
    <row r="657" spans="1:7" ht="15">
      <c r="A657" s="84" t="s">
        <v>928</v>
      </c>
      <c r="B657" s="82">
        <v>4</v>
      </c>
      <c r="C657" s="105">
        <v>0.02620459038803897</v>
      </c>
      <c r="D657" s="82" t="s">
        <v>812</v>
      </c>
      <c r="E657" s="82" t="b">
        <v>0</v>
      </c>
      <c r="F657" s="82" t="b">
        <v>0</v>
      </c>
      <c r="G657" s="82" t="b">
        <v>0</v>
      </c>
    </row>
    <row r="658" spans="1:7" ht="15">
      <c r="A658" s="84" t="s">
        <v>929</v>
      </c>
      <c r="B658" s="82">
        <v>4</v>
      </c>
      <c r="C658" s="105">
        <v>0.02620459038803897</v>
      </c>
      <c r="D658" s="82" t="s">
        <v>812</v>
      </c>
      <c r="E658" s="82" t="b">
        <v>0</v>
      </c>
      <c r="F658" s="82" t="b">
        <v>0</v>
      </c>
      <c r="G658" s="82" t="b">
        <v>0</v>
      </c>
    </row>
    <row r="659" spans="1:7" ht="15">
      <c r="A659" s="84" t="s">
        <v>976</v>
      </c>
      <c r="B659" s="82">
        <v>3</v>
      </c>
      <c r="C659" s="105">
        <v>0.02255899480517574</v>
      </c>
      <c r="D659" s="82" t="s">
        <v>812</v>
      </c>
      <c r="E659" s="82" t="b">
        <v>0</v>
      </c>
      <c r="F659" s="82" t="b">
        <v>0</v>
      </c>
      <c r="G659" s="82" t="b">
        <v>0</v>
      </c>
    </row>
    <row r="660" spans="1:7" ht="15">
      <c r="A660" s="84" t="s">
        <v>977</v>
      </c>
      <c r="B660" s="82">
        <v>3</v>
      </c>
      <c r="C660" s="105">
        <v>0.02255899480517574</v>
      </c>
      <c r="D660" s="82" t="s">
        <v>812</v>
      </c>
      <c r="E660" s="82" t="b">
        <v>0</v>
      </c>
      <c r="F660" s="82" t="b">
        <v>0</v>
      </c>
      <c r="G660" s="82" t="b">
        <v>0</v>
      </c>
    </row>
    <row r="661" spans="1:7" ht="15">
      <c r="A661" s="84" t="s">
        <v>918</v>
      </c>
      <c r="B661" s="82">
        <v>3</v>
      </c>
      <c r="C661" s="105">
        <v>0.02255899480517574</v>
      </c>
      <c r="D661" s="82" t="s">
        <v>812</v>
      </c>
      <c r="E661" s="82" t="b">
        <v>0</v>
      </c>
      <c r="F661" s="82" t="b">
        <v>0</v>
      </c>
      <c r="G661" s="82" t="b">
        <v>0</v>
      </c>
    </row>
    <row r="662" spans="1:7" ht="15">
      <c r="A662" s="84" t="s">
        <v>978</v>
      </c>
      <c r="B662" s="82">
        <v>3</v>
      </c>
      <c r="C662" s="105">
        <v>0.02255899480517574</v>
      </c>
      <c r="D662" s="82" t="s">
        <v>812</v>
      </c>
      <c r="E662" s="82" t="b">
        <v>0</v>
      </c>
      <c r="F662" s="82" t="b">
        <v>0</v>
      </c>
      <c r="G662" s="82" t="b">
        <v>0</v>
      </c>
    </row>
    <row r="663" spans="1:7" ht="15">
      <c r="A663" s="84" t="s">
        <v>979</v>
      </c>
      <c r="B663" s="82">
        <v>3</v>
      </c>
      <c r="C663" s="105">
        <v>0.02255899480517574</v>
      </c>
      <c r="D663" s="82" t="s">
        <v>812</v>
      </c>
      <c r="E663" s="82" t="b">
        <v>0</v>
      </c>
      <c r="F663" s="82" t="b">
        <v>0</v>
      </c>
      <c r="G663" s="82" t="b">
        <v>0</v>
      </c>
    </row>
    <row r="664" spans="1:7" ht="15">
      <c r="A664" s="84" t="s">
        <v>856</v>
      </c>
      <c r="B664" s="82">
        <v>3</v>
      </c>
      <c r="C664" s="105">
        <v>0.02255899480517574</v>
      </c>
      <c r="D664" s="82" t="s">
        <v>812</v>
      </c>
      <c r="E664" s="82" t="b">
        <v>0</v>
      </c>
      <c r="F664" s="82" t="b">
        <v>0</v>
      </c>
      <c r="G664" s="82" t="b">
        <v>0</v>
      </c>
    </row>
    <row r="665" spans="1:7" ht="15">
      <c r="A665" s="84" t="s">
        <v>980</v>
      </c>
      <c r="B665" s="82">
        <v>3</v>
      </c>
      <c r="C665" s="105">
        <v>0.03365483793819114</v>
      </c>
      <c r="D665" s="82" t="s">
        <v>812</v>
      </c>
      <c r="E665" s="82" t="b">
        <v>0</v>
      </c>
      <c r="F665" s="82" t="b">
        <v>0</v>
      </c>
      <c r="G665" s="82" t="b">
        <v>0</v>
      </c>
    </row>
    <row r="666" spans="1:7" ht="15">
      <c r="A666" s="84" t="s">
        <v>891</v>
      </c>
      <c r="B666" s="82">
        <v>3</v>
      </c>
      <c r="C666" s="105">
        <v>0.03365483793819114</v>
      </c>
      <c r="D666" s="82" t="s">
        <v>812</v>
      </c>
      <c r="E666" s="82" t="b">
        <v>0</v>
      </c>
      <c r="F666" s="82" t="b">
        <v>0</v>
      </c>
      <c r="G666" s="82" t="b">
        <v>0</v>
      </c>
    </row>
    <row r="667" spans="1:7" ht="15">
      <c r="A667" s="84" t="s">
        <v>981</v>
      </c>
      <c r="B667" s="82">
        <v>3</v>
      </c>
      <c r="C667" s="105">
        <v>0.03365483793819114</v>
      </c>
      <c r="D667" s="82" t="s">
        <v>812</v>
      </c>
      <c r="E667" s="82" t="b">
        <v>0</v>
      </c>
      <c r="F667" s="82" t="b">
        <v>0</v>
      </c>
      <c r="G667" s="82" t="b">
        <v>0</v>
      </c>
    </row>
    <row r="668" spans="1:7" ht="15">
      <c r="A668" s="84" t="s">
        <v>1084</v>
      </c>
      <c r="B668" s="82">
        <v>2</v>
      </c>
      <c r="C668" s="105">
        <v>0.01776942690974012</v>
      </c>
      <c r="D668" s="82" t="s">
        <v>812</v>
      </c>
      <c r="E668" s="82" t="b">
        <v>0</v>
      </c>
      <c r="F668" s="82" t="b">
        <v>0</v>
      </c>
      <c r="G668" s="82" t="b">
        <v>0</v>
      </c>
    </row>
    <row r="669" spans="1:7" ht="15">
      <c r="A669" s="84" t="s">
        <v>1085</v>
      </c>
      <c r="B669" s="82">
        <v>2</v>
      </c>
      <c r="C669" s="105">
        <v>0.01776942690974012</v>
      </c>
      <c r="D669" s="82" t="s">
        <v>812</v>
      </c>
      <c r="E669" s="82" t="b">
        <v>0</v>
      </c>
      <c r="F669" s="82" t="b">
        <v>0</v>
      </c>
      <c r="G669" s="82" t="b">
        <v>0</v>
      </c>
    </row>
    <row r="670" spans="1:7" ht="15">
      <c r="A670" s="84" t="s">
        <v>1086</v>
      </c>
      <c r="B670" s="82">
        <v>2</v>
      </c>
      <c r="C670" s="105">
        <v>0.01776942690974012</v>
      </c>
      <c r="D670" s="82" t="s">
        <v>812</v>
      </c>
      <c r="E670" s="82" t="b">
        <v>0</v>
      </c>
      <c r="F670" s="82" t="b">
        <v>0</v>
      </c>
      <c r="G670" s="82" t="b">
        <v>0</v>
      </c>
    </row>
    <row r="671" spans="1:7" ht="15">
      <c r="A671" s="84" t="s">
        <v>1087</v>
      </c>
      <c r="B671" s="82">
        <v>2</v>
      </c>
      <c r="C671" s="105">
        <v>0.01776942690974012</v>
      </c>
      <c r="D671" s="82" t="s">
        <v>812</v>
      </c>
      <c r="E671" s="82" t="b">
        <v>0</v>
      </c>
      <c r="F671" s="82" t="b">
        <v>0</v>
      </c>
      <c r="G671" s="82" t="b">
        <v>0</v>
      </c>
    </row>
    <row r="672" spans="1:7" ht="15">
      <c r="A672" s="84" t="s">
        <v>975</v>
      </c>
      <c r="B672" s="82">
        <v>2</v>
      </c>
      <c r="C672" s="105">
        <v>0.01776942690974012</v>
      </c>
      <c r="D672" s="82" t="s">
        <v>812</v>
      </c>
      <c r="E672" s="82" t="b">
        <v>0</v>
      </c>
      <c r="F672" s="82" t="b">
        <v>0</v>
      </c>
      <c r="G672" s="82" t="b">
        <v>0</v>
      </c>
    </row>
    <row r="673" spans="1:7" ht="15">
      <c r="A673" s="84" t="s">
        <v>1088</v>
      </c>
      <c r="B673" s="82">
        <v>2</v>
      </c>
      <c r="C673" s="105">
        <v>0.01776942690974012</v>
      </c>
      <c r="D673" s="82" t="s">
        <v>812</v>
      </c>
      <c r="E673" s="82" t="b">
        <v>0</v>
      </c>
      <c r="F673" s="82" t="b">
        <v>0</v>
      </c>
      <c r="G673" s="82" t="b">
        <v>0</v>
      </c>
    </row>
    <row r="674" spans="1:7" ht="15">
      <c r="A674" s="84" t="s">
        <v>1089</v>
      </c>
      <c r="B674" s="82">
        <v>2</v>
      </c>
      <c r="C674" s="105">
        <v>0.01776942690974012</v>
      </c>
      <c r="D674" s="82" t="s">
        <v>812</v>
      </c>
      <c r="E674" s="82" t="b">
        <v>0</v>
      </c>
      <c r="F674" s="82" t="b">
        <v>0</v>
      </c>
      <c r="G674" s="82" t="b">
        <v>0</v>
      </c>
    </row>
    <row r="675" spans="1:7" ht="15">
      <c r="A675" s="84" t="s">
        <v>844</v>
      </c>
      <c r="B675" s="82">
        <v>2</v>
      </c>
      <c r="C675" s="105">
        <v>0.01776942690974012</v>
      </c>
      <c r="D675" s="82" t="s">
        <v>812</v>
      </c>
      <c r="E675" s="82" t="b">
        <v>0</v>
      </c>
      <c r="F675" s="82" t="b">
        <v>0</v>
      </c>
      <c r="G675" s="82" t="b">
        <v>0</v>
      </c>
    </row>
    <row r="676" spans="1:7" ht="15">
      <c r="A676" s="84" t="s">
        <v>930</v>
      </c>
      <c r="B676" s="82">
        <v>2</v>
      </c>
      <c r="C676" s="105">
        <v>0.01776942690974012</v>
      </c>
      <c r="D676" s="82" t="s">
        <v>812</v>
      </c>
      <c r="E676" s="82" t="b">
        <v>0</v>
      </c>
      <c r="F676" s="82" t="b">
        <v>0</v>
      </c>
      <c r="G676" s="82" t="b">
        <v>0</v>
      </c>
    </row>
    <row r="677" spans="1:7" ht="15">
      <c r="A677" s="84" t="s">
        <v>1093</v>
      </c>
      <c r="B677" s="82">
        <v>2</v>
      </c>
      <c r="C677" s="105">
        <v>0.01776942690974012</v>
      </c>
      <c r="D677" s="82" t="s">
        <v>812</v>
      </c>
      <c r="E677" s="82" t="b">
        <v>0</v>
      </c>
      <c r="F677" s="82" t="b">
        <v>0</v>
      </c>
      <c r="G677" s="82" t="b">
        <v>0</v>
      </c>
    </row>
    <row r="678" spans="1:7" ht="15">
      <c r="A678" s="84" t="s">
        <v>1094</v>
      </c>
      <c r="B678" s="82">
        <v>2</v>
      </c>
      <c r="C678" s="105">
        <v>0.01776942690974012</v>
      </c>
      <c r="D678" s="82" t="s">
        <v>812</v>
      </c>
      <c r="E678" s="82" t="b">
        <v>0</v>
      </c>
      <c r="F678" s="82" t="b">
        <v>0</v>
      </c>
      <c r="G678" s="82" t="b">
        <v>0</v>
      </c>
    </row>
    <row r="679" spans="1:7" ht="15">
      <c r="A679" s="84" t="s">
        <v>1095</v>
      </c>
      <c r="B679" s="82">
        <v>2</v>
      </c>
      <c r="C679" s="105">
        <v>0.01776942690974012</v>
      </c>
      <c r="D679" s="82" t="s">
        <v>812</v>
      </c>
      <c r="E679" s="82" t="b">
        <v>0</v>
      </c>
      <c r="F679" s="82" t="b">
        <v>0</v>
      </c>
      <c r="G679" s="82" t="b">
        <v>0</v>
      </c>
    </row>
    <row r="680" spans="1:7" ht="15">
      <c r="A680" s="84" t="s">
        <v>1096</v>
      </c>
      <c r="B680" s="82">
        <v>2</v>
      </c>
      <c r="C680" s="105">
        <v>0.01776942690974012</v>
      </c>
      <c r="D680" s="82" t="s">
        <v>812</v>
      </c>
      <c r="E680" s="82" t="b">
        <v>0</v>
      </c>
      <c r="F680" s="82" t="b">
        <v>0</v>
      </c>
      <c r="G680" s="82" t="b">
        <v>0</v>
      </c>
    </row>
    <row r="681" spans="1:7" ht="15">
      <c r="A681" s="84" t="s">
        <v>1097</v>
      </c>
      <c r="B681" s="82">
        <v>2</v>
      </c>
      <c r="C681" s="105">
        <v>0.022436558625460762</v>
      </c>
      <c r="D681" s="82" t="s">
        <v>812</v>
      </c>
      <c r="E681" s="82" t="b">
        <v>0</v>
      </c>
      <c r="F681" s="82" t="b">
        <v>0</v>
      </c>
      <c r="G681" s="82" t="b">
        <v>0</v>
      </c>
    </row>
    <row r="682" spans="1:7" ht="15">
      <c r="A682" s="84" t="s">
        <v>1098</v>
      </c>
      <c r="B682" s="82">
        <v>2</v>
      </c>
      <c r="C682" s="105">
        <v>0.022436558625460762</v>
      </c>
      <c r="D682" s="82" t="s">
        <v>812</v>
      </c>
      <c r="E682" s="82" t="b">
        <v>0</v>
      </c>
      <c r="F682" s="82" t="b">
        <v>0</v>
      </c>
      <c r="G682" s="82" t="b">
        <v>0</v>
      </c>
    </row>
    <row r="683" spans="1:7" ht="15">
      <c r="A683" s="84" t="s">
        <v>1099</v>
      </c>
      <c r="B683" s="82">
        <v>2</v>
      </c>
      <c r="C683" s="105">
        <v>0.022436558625460762</v>
      </c>
      <c r="D683" s="82" t="s">
        <v>812</v>
      </c>
      <c r="E683" s="82" t="b">
        <v>0</v>
      </c>
      <c r="F683" s="82" t="b">
        <v>0</v>
      </c>
      <c r="G683" s="82" t="b">
        <v>0</v>
      </c>
    </row>
    <row r="684" spans="1:7" ht="15">
      <c r="A684" s="84" t="s">
        <v>1100</v>
      </c>
      <c r="B684" s="82">
        <v>2</v>
      </c>
      <c r="C684" s="105">
        <v>0.01776942690974012</v>
      </c>
      <c r="D684" s="82" t="s">
        <v>812</v>
      </c>
      <c r="E684" s="82" t="b">
        <v>0</v>
      </c>
      <c r="F684" s="82" t="b">
        <v>0</v>
      </c>
      <c r="G684" s="82" t="b">
        <v>0</v>
      </c>
    </row>
    <row r="685" spans="1:7" ht="15">
      <c r="A685" s="84" t="s">
        <v>982</v>
      </c>
      <c r="B685" s="82">
        <v>2</v>
      </c>
      <c r="C685" s="105">
        <v>0.022436558625460762</v>
      </c>
      <c r="D685" s="82" t="s">
        <v>812</v>
      </c>
      <c r="E685" s="82" t="b">
        <v>0</v>
      </c>
      <c r="F685" s="82" t="b">
        <v>0</v>
      </c>
      <c r="G685" s="82" t="b">
        <v>0</v>
      </c>
    </row>
    <row r="686" spans="1:7" ht="15">
      <c r="A686" s="84" t="s">
        <v>851</v>
      </c>
      <c r="B686" s="82">
        <v>9</v>
      </c>
      <c r="C686" s="105">
        <v>0.034389455016480996</v>
      </c>
      <c r="D686" s="82" t="s">
        <v>813</v>
      </c>
      <c r="E686" s="82" t="b">
        <v>0</v>
      </c>
      <c r="F686" s="82" t="b">
        <v>0</v>
      </c>
      <c r="G686" s="82" t="b">
        <v>0</v>
      </c>
    </row>
    <row r="687" spans="1:7" ht="15">
      <c r="A687" s="84" t="s">
        <v>852</v>
      </c>
      <c r="B687" s="82">
        <v>8</v>
      </c>
      <c r="C687" s="105">
        <v>0.05240918077607794</v>
      </c>
      <c r="D687" s="82" t="s">
        <v>813</v>
      </c>
      <c r="E687" s="82" t="b">
        <v>0</v>
      </c>
      <c r="F687" s="82" t="b">
        <v>0</v>
      </c>
      <c r="G687" s="82" t="b">
        <v>0</v>
      </c>
    </row>
    <row r="688" spans="1:7" ht="15">
      <c r="A688" s="84" t="s">
        <v>920</v>
      </c>
      <c r="B688" s="82">
        <v>4</v>
      </c>
      <c r="C688" s="105">
        <v>0.02620459038803897</v>
      </c>
      <c r="D688" s="82" t="s">
        <v>813</v>
      </c>
      <c r="E688" s="82" t="b">
        <v>0</v>
      </c>
      <c r="F688" s="82" t="b">
        <v>0</v>
      </c>
      <c r="G688" s="82" t="b">
        <v>0</v>
      </c>
    </row>
    <row r="689" spans="1:7" ht="15">
      <c r="A689" s="84" t="s">
        <v>921</v>
      </c>
      <c r="B689" s="82">
        <v>4</v>
      </c>
      <c r="C689" s="105">
        <v>0.02620459038803897</v>
      </c>
      <c r="D689" s="82" t="s">
        <v>813</v>
      </c>
      <c r="E689" s="82" t="b">
        <v>0</v>
      </c>
      <c r="F689" s="82" t="b">
        <v>0</v>
      </c>
      <c r="G689" s="82" t="b">
        <v>0</v>
      </c>
    </row>
    <row r="690" spans="1:7" ht="15">
      <c r="A690" s="84" t="s">
        <v>922</v>
      </c>
      <c r="B690" s="82">
        <v>4</v>
      </c>
      <c r="C690" s="105">
        <v>0.02620459038803897</v>
      </c>
      <c r="D690" s="82" t="s">
        <v>813</v>
      </c>
      <c r="E690" s="82" t="b">
        <v>0</v>
      </c>
      <c r="F690" s="82" t="b">
        <v>0</v>
      </c>
      <c r="G690" s="82" t="b">
        <v>0</v>
      </c>
    </row>
    <row r="691" spans="1:7" ht="15">
      <c r="A691" s="84" t="s">
        <v>867</v>
      </c>
      <c r="B691" s="82">
        <v>4</v>
      </c>
      <c r="C691" s="105">
        <v>0.02620459038803897</v>
      </c>
      <c r="D691" s="82" t="s">
        <v>813</v>
      </c>
      <c r="E691" s="82" t="b">
        <v>0</v>
      </c>
      <c r="F691" s="82" t="b">
        <v>0</v>
      </c>
      <c r="G691" s="82" t="b">
        <v>0</v>
      </c>
    </row>
    <row r="692" spans="1:7" ht="15">
      <c r="A692" s="84" t="s">
        <v>924</v>
      </c>
      <c r="B692" s="82">
        <v>4</v>
      </c>
      <c r="C692" s="105">
        <v>0.02620459038803897</v>
      </c>
      <c r="D692" s="82" t="s">
        <v>813</v>
      </c>
      <c r="E692" s="82" t="b">
        <v>0</v>
      </c>
      <c r="F692" s="82" t="b">
        <v>0</v>
      </c>
      <c r="G692" s="82" t="b">
        <v>0</v>
      </c>
    </row>
    <row r="693" spans="1:7" ht="15">
      <c r="A693" s="84" t="s">
        <v>925</v>
      </c>
      <c r="B693" s="82">
        <v>4</v>
      </c>
      <c r="C693" s="105">
        <v>0.02620459038803897</v>
      </c>
      <c r="D693" s="82" t="s">
        <v>813</v>
      </c>
      <c r="E693" s="82" t="b">
        <v>0</v>
      </c>
      <c r="F693" s="82" t="b">
        <v>0</v>
      </c>
      <c r="G693" s="82" t="b">
        <v>0</v>
      </c>
    </row>
    <row r="694" spans="1:7" ht="15">
      <c r="A694" s="84" t="s">
        <v>926</v>
      </c>
      <c r="B694" s="82">
        <v>4</v>
      </c>
      <c r="C694" s="105">
        <v>0.02620459038803897</v>
      </c>
      <c r="D694" s="82" t="s">
        <v>813</v>
      </c>
      <c r="E694" s="82" t="b">
        <v>0</v>
      </c>
      <c r="F694" s="82" t="b">
        <v>0</v>
      </c>
      <c r="G694" s="82" t="b">
        <v>0</v>
      </c>
    </row>
    <row r="695" spans="1:7" ht="15">
      <c r="A695" s="84" t="s">
        <v>927</v>
      </c>
      <c r="B695" s="82">
        <v>4</v>
      </c>
      <c r="C695" s="105">
        <v>0.02620459038803897</v>
      </c>
      <c r="D695" s="82" t="s">
        <v>813</v>
      </c>
      <c r="E695" s="82" t="b">
        <v>0</v>
      </c>
      <c r="F695" s="82" t="b">
        <v>0</v>
      </c>
      <c r="G695" s="82" t="b">
        <v>0</v>
      </c>
    </row>
    <row r="696" spans="1:7" ht="15">
      <c r="A696" s="84" t="s">
        <v>861</v>
      </c>
      <c r="B696" s="82">
        <v>4</v>
      </c>
      <c r="C696" s="105">
        <v>0.02620459038803897</v>
      </c>
      <c r="D696" s="82" t="s">
        <v>813</v>
      </c>
      <c r="E696" s="82" t="b">
        <v>0</v>
      </c>
      <c r="F696" s="82" t="b">
        <v>0</v>
      </c>
      <c r="G696" s="82" t="b">
        <v>0</v>
      </c>
    </row>
    <row r="697" spans="1:7" ht="15">
      <c r="A697" s="84" t="s">
        <v>879</v>
      </c>
      <c r="B697" s="82">
        <v>3</v>
      </c>
      <c r="C697" s="105">
        <v>0.02255899480517574</v>
      </c>
      <c r="D697" s="82" t="s">
        <v>813</v>
      </c>
      <c r="E697" s="82" t="b">
        <v>0</v>
      </c>
      <c r="F697" s="82" t="b">
        <v>0</v>
      </c>
      <c r="G697" s="82" t="b">
        <v>0</v>
      </c>
    </row>
    <row r="698" spans="1:7" ht="15">
      <c r="A698" s="84" t="s">
        <v>854</v>
      </c>
      <c r="B698" s="82">
        <v>3</v>
      </c>
      <c r="C698" s="105">
        <v>0.02255899480517574</v>
      </c>
      <c r="D698" s="82" t="s">
        <v>813</v>
      </c>
      <c r="E698" s="82" t="b">
        <v>0</v>
      </c>
      <c r="F698" s="82" t="b">
        <v>0</v>
      </c>
      <c r="G698" s="82" t="b">
        <v>0</v>
      </c>
    </row>
    <row r="699" spans="1:7" ht="15">
      <c r="A699" s="84" t="s">
        <v>970</v>
      </c>
      <c r="B699" s="82">
        <v>3</v>
      </c>
      <c r="C699" s="105">
        <v>0.03365483793819114</v>
      </c>
      <c r="D699" s="82" t="s">
        <v>813</v>
      </c>
      <c r="E699" s="82" t="b">
        <v>0</v>
      </c>
      <c r="F699" s="82" t="b">
        <v>0</v>
      </c>
      <c r="G699" s="82" t="b">
        <v>0</v>
      </c>
    </row>
    <row r="700" spans="1:7" ht="15">
      <c r="A700" s="84" t="s">
        <v>971</v>
      </c>
      <c r="B700" s="82">
        <v>3</v>
      </c>
      <c r="C700" s="105">
        <v>0.03365483793819114</v>
      </c>
      <c r="D700" s="82" t="s">
        <v>813</v>
      </c>
      <c r="E700" s="82" t="b">
        <v>0</v>
      </c>
      <c r="F700" s="82" t="b">
        <v>0</v>
      </c>
      <c r="G700" s="82" t="b">
        <v>0</v>
      </c>
    </row>
    <row r="701" spans="1:7" ht="15">
      <c r="A701" s="84" t="s">
        <v>972</v>
      </c>
      <c r="B701" s="82">
        <v>3</v>
      </c>
      <c r="C701" s="105">
        <v>0.03365483793819114</v>
      </c>
      <c r="D701" s="82" t="s">
        <v>813</v>
      </c>
      <c r="E701" s="82" t="b">
        <v>0</v>
      </c>
      <c r="F701" s="82" t="b">
        <v>0</v>
      </c>
      <c r="G701" s="82" t="b">
        <v>0</v>
      </c>
    </row>
    <row r="702" spans="1:7" ht="15">
      <c r="A702" s="84" t="s">
        <v>973</v>
      </c>
      <c r="B702" s="82">
        <v>3</v>
      </c>
      <c r="C702" s="105">
        <v>0.03365483793819114</v>
      </c>
      <c r="D702" s="82" t="s">
        <v>813</v>
      </c>
      <c r="E702" s="82" t="b">
        <v>0</v>
      </c>
      <c r="F702" s="82" t="b">
        <v>0</v>
      </c>
      <c r="G702" s="82" t="b">
        <v>0</v>
      </c>
    </row>
    <row r="703" spans="1:7" ht="15">
      <c r="A703" s="84" t="s">
        <v>1068</v>
      </c>
      <c r="B703" s="82">
        <v>2</v>
      </c>
      <c r="C703" s="105">
        <v>0.01776942690974012</v>
      </c>
      <c r="D703" s="82" t="s">
        <v>813</v>
      </c>
      <c r="E703" s="82" t="b">
        <v>0</v>
      </c>
      <c r="F703" s="82" t="b">
        <v>0</v>
      </c>
      <c r="G703" s="82" t="b">
        <v>0</v>
      </c>
    </row>
    <row r="704" spans="1:7" ht="15">
      <c r="A704" s="84" t="s">
        <v>1069</v>
      </c>
      <c r="B704" s="82">
        <v>2</v>
      </c>
      <c r="C704" s="105">
        <v>0.01776942690974012</v>
      </c>
      <c r="D704" s="82" t="s">
        <v>813</v>
      </c>
      <c r="E704" s="82" t="b">
        <v>0</v>
      </c>
      <c r="F704" s="82" t="b">
        <v>0</v>
      </c>
      <c r="G704" s="82" t="b">
        <v>0</v>
      </c>
    </row>
    <row r="705" spans="1:7" ht="15">
      <c r="A705" s="84" t="s">
        <v>1063</v>
      </c>
      <c r="B705" s="82">
        <v>2</v>
      </c>
      <c r="C705" s="105">
        <v>0.01776942690974012</v>
      </c>
      <c r="D705" s="82" t="s">
        <v>813</v>
      </c>
      <c r="E705" s="82" t="b">
        <v>0</v>
      </c>
      <c r="F705" s="82" t="b">
        <v>0</v>
      </c>
      <c r="G705" s="82" t="b">
        <v>0</v>
      </c>
    </row>
    <row r="706" spans="1:7" ht="15">
      <c r="A706" s="84" t="s">
        <v>1064</v>
      </c>
      <c r="B706" s="82">
        <v>2</v>
      </c>
      <c r="C706" s="105">
        <v>0.01776942690974012</v>
      </c>
      <c r="D706" s="82" t="s">
        <v>813</v>
      </c>
      <c r="E706" s="82" t="b">
        <v>0</v>
      </c>
      <c r="F706" s="82" t="b">
        <v>0</v>
      </c>
      <c r="G706" s="82" t="b">
        <v>0</v>
      </c>
    </row>
    <row r="707" spans="1:7" ht="15">
      <c r="A707" s="84" t="s">
        <v>1065</v>
      </c>
      <c r="B707" s="82">
        <v>2</v>
      </c>
      <c r="C707" s="105">
        <v>0.01776942690974012</v>
      </c>
      <c r="D707" s="82" t="s">
        <v>813</v>
      </c>
      <c r="E707" s="82" t="b">
        <v>0</v>
      </c>
      <c r="F707" s="82" t="b">
        <v>0</v>
      </c>
      <c r="G707" s="82" t="b">
        <v>0</v>
      </c>
    </row>
    <row r="708" spans="1:7" ht="15">
      <c r="A708" s="84" t="s">
        <v>1066</v>
      </c>
      <c r="B708" s="82">
        <v>2</v>
      </c>
      <c r="C708" s="105">
        <v>0.01776942690974012</v>
      </c>
      <c r="D708" s="82" t="s">
        <v>813</v>
      </c>
      <c r="E708" s="82" t="b">
        <v>0</v>
      </c>
      <c r="F708" s="82" t="b">
        <v>1</v>
      </c>
      <c r="G708" s="82" t="b">
        <v>0</v>
      </c>
    </row>
    <row r="709" spans="1:7" ht="15">
      <c r="A709" s="84" t="s">
        <v>1067</v>
      </c>
      <c r="B709" s="82">
        <v>2</v>
      </c>
      <c r="C709" s="105">
        <v>0.01776942690974012</v>
      </c>
      <c r="D709" s="82" t="s">
        <v>813</v>
      </c>
      <c r="E709" s="82" t="b">
        <v>0</v>
      </c>
      <c r="F709" s="82" t="b">
        <v>0</v>
      </c>
      <c r="G709" s="82" t="b">
        <v>0</v>
      </c>
    </row>
    <row r="710" spans="1:7" ht="15">
      <c r="A710" s="84" t="s">
        <v>1070</v>
      </c>
      <c r="B710" s="82">
        <v>2</v>
      </c>
      <c r="C710" s="105">
        <v>0.01776942690974012</v>
      </c>
      <c r="D710" s="82" t="s">
        <v>813</v>
      </c>
      <c r="E710" s="82" t="b">
        <v>0</v>
      </c>
      <c r="F710" s="82" t="b">
        <v>0</v>
      </c>
      <c r="G710" s="82" t="b">
        <v>0</v>
      </c>
    </row>
    <row r="711" spans="1:7" ht="15">
      <c r="A711" s="84" t="s">
        <v>1071</v>
      </c>
      <c r="B711" s="82">
        <v>2</v>
      </c>
      <c r="C711" s="105">
        <v>0.01776942690974012</v>
      </c>
      <c r="D711" s="82" t="s">
        <v>813</v>
      </c>
      <c r="E711" s="82" t="b">
        <v>0</v>
      </c>
      <c r="F711" s="82" t="b">
        <v>0</v>
      </c>
      <c r="G711" s="82" t="b">
        <v>0</v>
      </c>
    </row>
    <row r="712" spans="1:7" ht="15">
      <c r="A712" s="84" t="s">
        <v>864</v>
      </c>
      <c r="B712" s="82">
        <v>2</v>
      </c>
      <c r="C712" s="105">
        <v>0.01776942690974012</v>
      </c>
      <c r="D712" s="82" t="s">
        <v>813</v>
      </c>
      <c r="E712" s="82" t="b">
        <v>0</v>
      </c>
      <c r="F712" s="82" t="b">
        <v>0</v>
      </c>
      <c r="G712" s="82" t="b">
        <v>0</v>
      </c>
    </row>
    <row r="713" spans="1:7" ht="15">
      <c r="A713" s="84" t="s">
        <v>923</v>
      </c>
      <c r="B713" s="82">
        <v>2</v>
      </c>
      <c r="C713" s="105">
        <v>0.01776942690974012</v>
      </c>
      <c r="D713" s="82" t="s">
        <v>813</v>
      </c>
      <c r="E713" s="82" t="b">
        <v>0</v>
      </c>
      <c r="F713" s="82" t="b">
        <v>0</v>
      </c>
      <c r="G713" s="82" t="b">
        <v>0</v>
      </c>
    </row>
    <row r="714" spans="1:7" ht="15">
      <c r="A714" s="84" t="s">
        <v>1072</v>
      </c>
      <c r="B714" s="82">
        <v>2</v>
      </c>
      <c r="C714" s="105">
        <v>0.01776942690974012</v>
      </c>
      <c r="D714" s="82" t="s">
        <v>813</v>
      </c>
      <c r="E714" s="82" t="b">
        <v>0</v>
      </c>
      <c r="F714" s="82" t="b">
        <v>0</v>
      </c>
      <c r="G714" s="82" t="b">
        <v>0</v>
      </c>
    </row>
    <row r="715" spans="1:7" ht="15">
      <c r="A715" s="84" t="s">
        <v>1073</v>
      </c>
      <c r="B715" s="82">
        <v>2</v>
      </c>
      <c r="C715" s="105">
        <v>0.01776942690974012</v>
      </c>
      <c r="D715" s="82" t="s">
        <v>813</v>
      </c>
      <c r="E715" s="82" t="b">
        <v>0</v>
      </c>
      <c r="F715" s="82" t="b">
        <v>0</v>
      </c>
      <c r="G715" s="82" t="b">
        <v>0</v>
      </c>
    </row>
    <row r="716" spans="1:7" ht="15">
      <c r="A716" s="84" t="s">
        <v>843</v>
      </c>
      <c r="B716" s="82">
        <v>13</v>
      </c>
      <c r="C716" s="105">
        <v>0.056167569798305436</v>
      </c>
      <c r="D716" s="82" t="s">
        <v>814</v>
      </c>
      <c r="E716" s="82" t="b">
        <v>0</v>
      </c>
      <c r="F716" s="82" t="b">
        <v>0</v>
      </c>
      <c r="G716" s="82" t="b">
        <v>0</v>
      </c>
    </row>
    <row r="717" spans="1:7" ht="15">
      <c r="A717" s="84" t="s">
        <v>844</v>
      </c>
      <c r="B717" s="82">
        <v>12</v>
      </c>
      <c r="C717" s="105">
        <v>0.04104954486327016</v>
      </c>
      <c r="D717" s="82" t="s">
        <v>814</v>
      </c>
      <c r="E717" s="82" t="b">
        <v>0</v>
      </c>
      <c r="F717" s="82" t="b">
        <v>0</v>
      </c>
      <c r="G717" s="82" t="b">
        <v>0</v>
      </c>
    </row>
    <row r="718" spans="1:7" ht="15">
      <c r="A718" s="84" t="s">
        <v>904</v>
      </c>
      <c r="B718" s="82">
        <v>5</v>
      </c>
      <c r="C718" s="105">
        <v>0.03870688848724927</v>
      </c>
      <c r="D718" s="82" t="s">
        <v>814</v>
      </c>
      <c r="E718" s="82" t="b">
        <v>0</v>
      </c>
      <c r="F718" s="82" t="b">
        <v>0</v>
      </c>
      <c r="G718" s="82" t="b">
        <v>0</v>
      </c>
    </row>
    <row r="719" spans="1:7" ht="15">
      <c r="A719" s="84" t="s">
        <v>919</v>
      </c>
      <c r="B719" s="82">
        <v>3</v>
      </c>
      <c r="C719" s="105">
        <v>0.036790269751623576</v>
      </c>
      <c r="D719" s="82" t="s">
        <v>814</v>
      </c>
      <c r="E719" s="82" t="b">
        <v>0</v>
      </c>
      <c r="F719" s="82" t="b">
        <v>0</v>
      </c>
      <c r="G719" s="82" t="b">
        <v>0</v>
      </c>
    </row>
    <row r="720" spans="1:7" ht="15">
      <c r="A720" s="84" t="s">
        <v>855</v>
      </c>
      <c r="B720" s="82">
        <v>3</v>
      </c>
      <c r="C720" s="105">
        <v>0.030787158647452618</v>
      </c>
      <c r="D720" s="82" t="s">
        <v>814</v>
      </c>
      <c r="E720" s="82" t="b">
        <v>0</v>
      </c>
      <c r="F720" s="82" t="b">
        <v>0</v>
      </c>
      <c r="G720" s="82" t="b">
        <v>0</v>
      </c>
    </row>
    <row r="721" spans="1:7" ht="15">
      <c r="A721" s="84" t="s">
        <v>907</v>
      </c>
      <c r="B721" s="82">
        <v>3</v>
      </c>
      <c r="C721" s="105">
        <v>0.030787158647452618</v>
      </c>
      <c r="D721" s="82" t="s">
        <v>814</v>
      </c>
      <c r="E721" s="82" t="b">
        <v>0</v>
      </c>
      <c r="F721" s="82" t="b">
        <v>0</v>
      </c>
      <c r="G721" s="82" t="b">
        <v>0</v>
      </c>
    </row>
    <row r="722" spans="1:7" ht="15">
      <c r="A722" s="84" t="s">
        <v>944</v>
      </c>
      <c r="B722" s="82">
        <v>3</v>
      </c>
      <c r="C722" s="105">
        <v>0.030787158647452618</v>
      </c>
      <c r="D722" s="82" t="s">
        <v>814</v>
      </c>
      <c r="E722" s="82" t="b">
        <v>0</v>
      </c>
      <c r="F722" s="82" t="b">
        <v>0</v>
      </c>
      <c r="G722" s="82" t="b">
        <v>0</v>
      </c>
    </row>
    <row r="723" spans="1:7" ht="15">
      <c r="A723" s="84" t="s">
        <v>1017</v>
      </c>
      <c r="B723" s="82">
        <v>3</v>
      </c>
      <c r="C723" s="105">
        <v>0.030787158647452618</v>
      </c>
      <c r="D723" s="82" t="s">
        <v>814</v>
      </c>
      <c r="E723" s="82" t="b">
        <v>0</v>
      </c>
      <c r="F723" s="82" t="b">
        <v>0</v>
      </c>
      <c r="G723" s="82" t="b">
        <v>0</v>
      </c>
    </row>
    <row r="724" spans="1:7" ht="15">
      <c r="A724" s="84" t="s">
        <v>1186</v>
      </c>
      <c r="B724" s="82">
        <v>2</v>
      </c>
      <c r="C724" s="105">
        <v>0.024526846501082385</v>
      </c>
      <c r="D724" s="82" t="s">
        <v>814</v>
      </c>
      <c r="E724" s="82" t="b">
        <v>0</v>
      </c>
      <c r="F724" s="82" t="b">
        <v>0</v>
      </c>
      <c r="G724" s="82" t="b">
        <v>0</v>
      </c>
    </row>
    <row r="725" spans="1:7" ht="15">
      <c r="A725" s="84" t="s">
        <v>884</v>
      </c>
      <c r="B725" s="82">
        <v>2</v>
      </c>
      <c r="C725" s="105">
        <v>0.024526846501082385</v>
      </c>
      <c r="D725" s="82" t="s">
        <v>814</v>
      </c>
      <c r="E725" s="82" t="b">
        <v>0</v>
      </c>
      <c r="F725" s="82" t="b">
        <v>1</v>
      </c>
      <c r="G725" s="82" t="b">
        <v>0</v>
      </c>
    </row>
    <row r="726" spans="1:7" ht="15">
      <c r="A726" s="84" t="s">
        <v>1014</v>
      </c>
      <c r="B726" s="82">
        <v>2</v>
      </c>
      <c r="C726" s="105">
        <v>0.024526846501082385</v>
      </c>
      <c r="D726" s="82" t="s">
        <v>814</v>
      </c>
      <c r="E726" s="82" t="b">
        <v>0</v>
      </c>
      <c r="F726" s="82" t="b">
        <v>0</v>
      </c>
      <c r="G726" s="82" t="b">
        <v>0</v>
      </c>
    </row>
    <row r="727" spans="1:7" ht="15">
      <c r="A727" s="84" t="s">
        <v>856</v>
      </c>
      <c r="B727" s="82">
        <v>2</v>
      </c>
      <c r="C727" s="105">
        <v>0.024526846501082385</v>
      </c>
      <c r="D727" s="82" t="s">
        <v>814</v>
      </c>
      <c r="E727" s="82" t="b">
        <v>0</v>
      </c>
      <c r="F727" s="82" t="b">
        <v>0</v>
      </c>
      <c r="G727" s="82" t="b">
        <v>0</v>
      </c>
    </row>
    <row r="728" spans="1:7" ht="15">
      <c r="A728" s="84" t="s">
        <v>1196</v>
      </c>
      <c r="B728" s="82">
        <v>2</v>
      </c>
      <c r="C728" s="105">
        <v>0.024526846501082385</v>
      </c>
      <c r="D728" s="82" t="s">
        <v>814</v>
      </c>
      <c r="E728" s="82" t="b">
        <v>0</v>
      </c>
      <c r="F728" s="82" t="b">
        <v>0</v>
      </c>
      <c r="G728" s="82" t="b">
        <v>0</v>
      </c>
    </row>
    <row r="729" spans="1:7" ht="15">
      <c r="A729" s="84" t="s">
        <v>1197</v>
      </c>
      <c r="B729" s="82">
        <v>2</v>
      </c>
      <c r="C729" s="105">
        <v>0.024526846501082385</v>
      </c>
      <c r="D729" s="82" t="s">
        <v>814</v>
      </c>
      <c r="E729" s="82" t="b">
        <v>0</v>
      </c>
      <c r="F729" s="82" t="b">
        <v>0</v>
      </c>
      <c r="G729" s="82" t="b">
        <v>0</v>
      </c>
    </row>
    <row r="730" spans="1:7" ht="15">
      <c r="A730" s="84" t="s">
        <v>847</v>
      </c>
      <c r="B730" s="82">
        <v>2</v>
      </c>
      <c r="C730" s="105">
        <v>0.024526846501082385</v>
      </c>
      <c r="D730" s="82" t="s">
        <v>814</v>
      </c>
      <c r="E730" s="82" t="b">
        <v>0</v>
      </c>
      <c r="F730" s="82" t="b">
        <v>0</v>
      </c>
      <c r="G730" s="82" t="b">
        <v>0</v>
      </c>
    </row>
    <row r="731" spans="1:7" ht="15">
      <c r="A731" s="84" t="s">
        <v>1195</v>
      </c>
      <c r="B731" s="82">
        <v>2</v>
      </c>
      <c r="C731" s="105">
        <v>0.024526846501082385</v>
      </c>
      <c r="D731" s="82" t="s">
        <v>814</v>
      </c>
      <c r="E731" s="82" t="b">
        <v>0</v>
      </c>
      <c r="F731" s="82" t="b">
        <v>0</v>
      </c>
      <c r="G731" s="82" t="b">
        <v>0</v>
      </c>
    </row>
    <row r="732" spans="1:7" ht="15">
      <c r="A732" s="84" t="s">
        <v>1202</v>
      </c>
      <c r="B732" s="82">
        <v>2</v>
      </c>
      <c r="C732" s="105">
        <v>0.024526846501082385</v>
      </c>
      <c r="D732" s="82" t="s">
        <v>814</v>
      </c>
      <c r="E732" s="82" t="b">
        <v>0</v>
      </c>
      <c r="F732" s="82" t="b">
        <v>0</v>
      </c>
      <c r="G732" s="82" t="b">
        <v>0</v>
      </c>
    </row>
    <row r="733" spans="1:7" ht="15">
      <c r="A733" s="84" t="s">
        <v>849</v>
      </c>
      <c r="B733" s="82">
        <v>5</v>
      </c>
      <c r="C733" s="105">
        <v>0.02880388194784894</v>
      </c>
      <c r="D733" s="82" t="s">
        <v>815</v>
      </c>
      <c r="E733" s="82" t="b">
        <v>0</v>
      </c>
      <c r="F733" s="82" t="b">
        <v>0</v>
      </c>
      <c r="G733" s="82" t="b">
        <v>0</v>
      </c>
    </row>
    <row r="734" spans="1:7" ht="15">
      <c r="A734" s="84" t="s">
        <v>853</v>
      </c>
      <c r="B734" s="82">
        <v>4</v>
      </c>
      <c r="C734" s="105">
        <v>0.028916439679979544</v>
      </c>
      <c r="D734" s="82" t="s">
        <v>815</v>
      </c>
      <c r="E734" s="82" t="b">
        <v>0</v>
      </c>
      <c r="F734" s="82" t="b">
        <v>0</v>
      </c>
      <c r="G734" s="82" t="b">
        <v>0</v>
      </c>
    </row>
    <row r="735" spans="1:7" ht="15">
      <c r="A735" s="84" t="s">
        <v>862</v>
      </c>
      <c r="B735" s="82">
        <v>4</v>
      </c>
      <c r="C735" s="105">
        <v>0.028916439679979544</v>
      </c>
      <c r="D735" s="82" t="s">
        <v>815</v>
      </c>
      <c r="E735" s="82" t="b">
        <v>0</v>
      </c>
      <c r="F735" s="82" t="b">
        <v>0</v>
      </c>
      <c r="G735" s="82" t="b">
        <v>0</v>
      </c>
    </row>
    <row r="736" spans="1:7" ht="15">
      <c r="A736" s="84" t="s">
        <v>863</v>
      </c>
      <c r="B736" s="82">
        <v>4</v>
      </c>
      <c r="C736" s="105">
        <v>0.028916439679979544</v>
      </c>
      <c r="D736" s="82" t="s">
        <v>815</v>
      </c>
      <c r="E736" s="82" t="b">
        <v>0</v>
      </c>
      <c r="F736" s="82" t="b">
        <v>0</v>
      </c>
      <c r="G736" s="82" t="b">
        <v>0</v>
      </c>
    </row>
    <row r="737" spans="1:7" ht="15">
      <c r="A737" s="84" t="s">
        <v>844</v>
      </c>
      <c r="B737" s="82">
        <v>3</v>
      </c>
      <c r="C737" s="105">
        <v>0.02736636324218011</v>
      </c>
      <c r="D737" s="82" t="s">
        <v>815</v>
      </c>
      <c r="E737" s="82" t="b">
        <v>0</v>
      </c>
      <c r="F737" s="82" t="b">
        <v>0</v>
      </c>
      <c r="G737" s="82" t="b">
        <v>0</v>
      </c>
    </row>
    <row r="738" spans="1:7" ht="15">
      <c r="A738" s="84" t="s">
        <v>843</v>
      </c>
      <c r="B738" s="82">
        <v>2</v>
      </c>
      <c r="C738" s="105">
        <v>0.023580340920716474</v>
      </c>
      <c r="D738" s="82" t="s">
        <v>815</v>
      </c>
      <c r="E738" s="82" t="b">
        <v>0</v>
      </c>
      <c r="F738" s="82" t="b">
        <v>0</v>
      </c>
      <c r="G738" s="82" t="b">
        <v>0</v>
      </c>
    </row>
    <row r="739" spans="1:7" ht="15">
      <c r="A739" s="84" t="s">
        <v>930</v>
      </c>
      <c r="B739" s="82">
        <v>2</v>
      </c>
      <c r="C739" s="105">
        <v>0.023580340920716474</v>
      </c>
      <c r="D739" s="82" t="s">
        <v>815</v>
      </c>
      <c r="E739" s="82" t="b">
        <v>0</v>
      </c>
      <c r="F739" s="82" t="b">
        <v>0</v>
      </c>
      <c r="G739" s="82" t="b">
        <v>0</v>
      </c>
    </row>
    <row r="740" spans="1:7" ht="15">
      <c r="A740" s="84" t="s">
        <v>1169</v>
      </c>
      <c r="B740" s="82">
        <v>2</v>
      </c>
      <c r="C740" s="105">
        <v>0.023580340920716474</v>
      </c>
      <c r="D740" s="82" t="s">
        <v>815</v>
      </c>
      <c r="E740" s="82" t="b">
        <v>0</v>
      </c>
      <c r="F740" s="82" t="b">
        <v>0</v>
      </c>
      <c r="G740" s="82" t="b">
        <v>0</v>
      </c>
    </row>
    <row r="741" spans="1:7" ht="15">
      <c r="A741" s="84" t="s">
        <v>1170</v>
      </c>
      <c r="B741" s="82">
        <v>2</v>
      </c>
      <c r="C741" s="105">
        <v>0.023580340920716474</v>
      </c>
      <c r="D741" s="82" t="s">
        <v>815</v>
      </c>
      <c r="E741" s="82" t="b">
        <v>0</v>
      </c>
      <c r="F741" s="82" t="b">
        <v>0</v>
      </c>
      <c r="G741" s="82" t="b">
        <v>0</v>
      </c>
    </row>
    <row r="742" spans="1:7" ht="15">
      <c r="A742" s="84" t="s">
        <v>1171</v>
      </c>
      <c r="B742" s="82">
        <v>2</v>
      </c>
      <c r="C742" s="105">
        <v>0.023580340920716474</v>
      </c>
      <c r="D742" s="82" t="s">
        <v>815</v>
      </c>
      <c r="E742" s="82" t="b">
        <v>0</v>
      </c>
      <c r="F742" s="82" t="b">
        <v>0</v>
      </c>
      <c r="G742" s="82" t="b">
        <v>0</v>
      </c>
    </row>
    <row r="743" spans="1:7" ht="15">
      <c r="A743" s="84" t="s">
        <v>1172</v>
      </c>
      <c r="B743" s="82">
        <v>2</v>
      </c>
      <c r="C743" s="105">
        <v>0.023580340920716474</v>
      </c>
      <c r="D743" s="82" t="s">
        <v>815</v>
      </c>
      <c r="E743" s="82" t="b">
        <v>0</v>
      </c>
      <c r="F743" s="82" t="b">
        <v>0</v>
      </c>
      <c r="G743" s="82" t="b">
        <v>0</v>
      </c>
    </row>
    <row r="744" spans="1:7" ht="15">
      <c r="A744" s="84" t="s">
        <v>1005</v>
      </c>
      <c r="B744" s="82">
        <v>2</v>
      </c>
      <c r="C744" s="105">
        <v>0.023580340920716474</v>
      </c>
      <c r="D744" s="82" t="s">
        <v>815</v>
      </c>
      <c r="E744" s="82" t="b">
        <v>0</v>
      </c>
      <c r="F744" s="82" t="b">
        <v>0</v>
      </c>
      <c r="G744" s="82" t="b">
        <v>0</v>
      </c>
    </row>
    <row r="745" spans="1:7" ht="15">
      <c r="A745" s="84" t="s">
        <v>1006</v>
      </c>
      <c r="B745" s="82">
        <v>2</v>
      </c>
      <c r="C745" s="105">
        <v>0.023580340920716474</v>
      </c>
      <c r="D745" s="82" t="s">
        <v>815</v>
      </c>
      <c r="E745" s="82" t="b">
        <v>0</v>
      </c>
      <c r="F745" s="82" t="b">
        <v>0</v>
      </c>
      <c r="G745" s="82" t="b">
        <v>0</v>
      </c>
    </row>
    <row r="746" spans="1:7" ht="15">
      <c r="A746" s="84" t="s">
        <v>1007</v>
      </c>
      <c r="B746" s="82">
        <v>2</v>
      </c>
      <c r="C746" s="105">
        <v>0.023580340920716474</v>
      </c>
      <c r="D746" s="82" t="s">
        <v>815</v>
      </c>
      <c r="E746" s="82" t="b">
        <v>0</v>
      </c>
      <c r="F746" s="82" t="b">
        <v>0</v>
      </c>
      <c r="G746" s="82" t="b">
        <v>0</v>
      </c>
    </row>
    <row r="747" spans="1:7" ht="15">
      <c r="A747" s="84" t="s">
        <v>1008</v>
      </c>
      <c r="B747" s="82">
        <v>2</v>
      </c>
      <c r="C747" s="105">
        <v>0.023580340920716474</v>
      </c>
      <c r="D747" s="82" t="s">
        <v>815</v>
      </c>
      <c r="E747" s="82" t="b">
        <v>0</v>
      </c>
      <c r="F747" s="82" t="b">
        <v>0</v>
      </c>
      <c r="G747" s="82" t="b">
        <v>0</v>
      </c>
    </row>
    <row r="748" spans="1:7" ht="15">
      <c r="A748" s="84" t="s">
        <v>1009</v>
      </c>
      <c r="B748" s="82">
        <v>2</v>
      </c>
      <c r="C748" s="105">
        <v>0.023580340920716474</v>
      </c>
      <c r="D748" s="82" t="s">
        <v>815</v>
      </c>
      <c r="E748" s="82" t="b">
        <v>0</v>
      </c>
      <c r="F748" s="82" t="b">
        <v>0</v>
      </c>
      <c r="G748" s="82" t="b">
        <v>0</v>
      </c>
    </row>
    <row r="749" spans="1:7" ht="15">
      <c r="A749" s="84" t="s">
        <v>1175</v>
      </c>
      <c r="B749" s="82">
        <v>2</v>
      </c>
      <c r="C749" s="105">
        <v>0.023580340920716474</v>
      </c>
      <c r="D749" s="82" t="s">
        <v>815</v>
      </c>
      <c r="E749" s="82" t="b">
        <v>0</v>
      </c>
      <c r="F749" s="82" t="b">
        <v>1</v>
      </c>
      <c r="G749" s="82" t="b">
        <v>0</v>
      </c>
    </row>
    <row r="750" spans="1:7" ht="15">
      <c r="A750" s="84" t="s">
        <v>843</v>
      </c>
      <c r="B750" s="82">
        <v>5</v>
      </c>
      <c r="C750" s="105">
        <v>0.03971120524772672</v>
      </c>
      <c r="D750" s="82" t="s">
        <v>816</v>
      </c>
      <c r="E750" s="82" t="b">
        <v>0</v>
      </c>
      <c r="F750" s="82" t="b">
        <v>0</v>
      </c>
      <c r="G750" s="82" t="b">
        <v>0</v>
      </c>
    </row>
    <row r="751" spans="1:7" ht="15">
      <c r="A751" s="84" t="s">
        <v>844</v>
      </c>
      <c r="B751" s="82">
        <v>4</v>
      </c>
      <c r="C751" s="105">
        <v>0.03707910189725296</v>
      </c>
      <c r="D751" s="82" t="s">
        <v>816</v>
      </c>
      <c r="E751" s="82" t="b">
        <v>0</v>
      </c>
      <c r="F751" s="82" t="b">
        <v>0</v>
      </c>
      <c r="G751" s="82" t="b">
        <v>0</v>
      </c>
    </row>
    <row r="752" spans="1:7" ht="15">
      <c r="A752" s="84" t="s">
        <v>983</v>
      </c>
      <c r="B752" s="82">
        <v>3</v>
      </c>
      <c r="C752" s="105">
        <v>0.03294379505067807</v>
      </c>
      <c r="D752" s="82" t="s">
        <v>816</v>
      </c>
      <c r="E752" s="82" t="b">
        <v>0</v>
      </c>
      <c r="F752" s="82" t="b">
        <v>0</v>
      </c>
      <c r="G752" s="82" t="b">
        <v>0</v>
      </c>
    </row>
    <row r="753" spans="1:7" ht="15">
      <c r="A753" s="84" t="s">
        <v>984</v>
      </c>
      <c r="B753" s="82">
        <v>3</v>
      </c>
      <c r="C753" s="105">
        <v>0.03294379505067807</v>
      </c>
      <c r="D753" s="82" t="s">
        <v>816</v>
      </c>
      <c r="E753" s="82" t="b">
        <v>0</v>
      </c>
      <c r="F753" s="82" t="b">
        <v>0</v>
      </c>
      <c r="G753" s="82" t="b">
        <v>0</v>
      </c>
    </row>
    <row r="754" spans="1:7" ht="15">
      <c r="A754" s="84" t="s">
        <v>985</v>
      </c>
      <c r="B754" s="82">
        <v>3</v>
      </c>
      <c r="C754" s="105">
        <v>0.03294379505067807</v>
      </c>
      <c r="D754" s="82" t="s">
        <v>816</v>
      </c>
      <c r="E754" s="82" t="b">
        <v>0</v>
      </c>
      <c r="F754" s="82" t="b">
        <v>1</v>
      </c>
      <c r="G754" s="82" t="b">
        <v>0</v>
      </c>
    </row>
    <row r="755" spans="1:7" ht="15">
      <c r="A755" s="84" t="s">
        <v>986</v>
      </c>
      <c r="B755" s="82">
        <v>3</v>
      </c>
      <c r="C755" s="105">
        <v>0.03294379505067807</v>
      </c>
      <c r="D755" s="82" t="s">
        <v>816</v>
      </c>
      <c r="E755" s="82" t="b">
        <v>0</v>
      </c>
      <c r="F755" s="82" t="b">
        <v>0</v>
      </c>
      <c r="G755" s="82" t="b">
        <v>0</v>
      </c>
    </row>
    <row r="756" spans="1:7" ht="15">
      <c r="A756" s="84" t="s">
        <v>858</v>
      </c>
      <c r="B756" s="82">
        <v>2</v>
      </c>
      <c r="C756" s="105">
        <v>0.026786948090105414</v>
      </c>
      <c r="D756" s="82" t="s">
        <v>816</v>
      </c>
      <c r="E756" s="82" t="b">
        <v>0</v>
      </c>
      <c r="F756" s="82" t="b">
        <v>0</v>
      </c>
      <c r="G756" s="82" t="b">
        <v>0</v>
      </c>
    </row>
    <row r="757" spans="1:7" ht="15">
      <c r="A757" s="84" t="s">
        <v>854</v>
      </c>
      <c r="B757" s="82">
        <v>2</v>
      </c>
      <c r="C757" s="105">
        <v>0.026786948090105414</v>
      </c>
      <c r="D757" s="82" t="s">
        <v>816</v>
      </c>
      <c r="E757" s="82" t="b">
        <v>0</v>
      </c>
      <c r="F757" s="82" t="b">
        <v>0</v>
      </c>
      <c r="G757" s="82" t="b">
        <v>0</v>
      </c>
    </row>
    <row r="758" spans="1:7" ht="15">
      <c r="A758" s="84" t="s">
        <v>865</v>
      </c>
      <c r="B758" s="82">
        <v>2</v>
      </c>
      <c r="C758" s="105">
        <v>0.04781843274369739</v>
      </c>
      <c r="D758" s="82" t="s">
        <v>817</v>
      </c>
      <c r="E758" s="82" t="b">
        <v>0</v>
      </c>
      <c r="F758" s="82" t="b">
        <v>0</v>
      </c>
      <c r="G758" s="82" t="b">
        <v>0</v>
      </c>
    </row>
    <row r="759" spans="1:7" ht="15">
      <c r="A759" s="84" t="s">
        <v>1113</v>
      </c>
      <c r="B759" s="82">
        <v>2</v>
      </c>
      <c r="C759" s="105">
        <v>0.04781843274369739</v>
      </c>
      <c r="D759" s="82" t="s">
        <v>817</v>
      </c>
      <c r="E759" s="82" t="b">
        <v>1</v>
      </c>
      <c r="F759" s="82" t="b">
        <v>0</v>
      </c>
      <c r="G759" s="82" t="b">
        <v>0</v>
      </c>
    </row>
    <row r="760" spans="1:7" ht="15">
      <c r="A760" s="84" t="s">
        <v>1114</v>
      </c>
      <c r="B760" s="82">
        <v>2</v>
      </c>
      <c r="C760" s="105">
        <v>0.04781843274369739</v>
      </c>
      <c r="D760" s="82" t="s">
        <v>817</v>
      </c>
      <c r="E760" s="82" t="b">
        <v>0</v>
      </c>
      <c r="F760" s="82" t="b">
        <v>0</v>
      </c>
      <c r="G760" s="82" t="b">
        <v>0</v>
      </c>
    </row>
    <row r="761" spans="1:7" ht="15">
      <c r="A761" s="84" t="s">
        <v>844</v>
      </c>
      <c r="B761" s="82">
        <v>2</v>
      </c>
      <c r="C761" s="105">
        <v>0.057339046793139274</v>
      </c>
      <c r="D761" s="82" t="s">
        <v>818</v>
      </c>
      <c r="E761" s="82" t="b">
        <v>0</v>
      </c>
      <c r="F761" s="82" t="b">
        <v>0</v>
      </c>
      <c r="G761" s="82" t="b">
        <v>0</v>
      </c>
    </row>
    <row r="762" spans="1:7" ht="15">
      <c r="A762" s="84" t="s">
        <v>843</v>
      </c>
      <c r="B762" s="82">
        <v>2</v>
      </c>
      <c r="C762" s="105">
        <v>0.057339046793139274</v>
      </c>
      <c r="D762" s="82" t="s">
        <v>818</v>
      </c>
      <c r="E762" s="82" t="b">
        <v>0</v>
      </c>
      <c r="F762" s="82" t="b">
        <v>0</v>
      </c>
      <c r="G762" s="82" t="b">
        <v>0</v>
      </c>
    </row>
    <row r="763" spans="1:7" ht="15">
      <c r="A763" s="84" t="s">
        <v>847</v>
      </c>
      <c r="B763" s="82">
        <v>2</v>
      </c>
      <c r="C763" s="105">
        <v>0.057339046793139274</v>
      </c>
      <c r="D763" s="82" t="s">
        <v>818</v>
      </c>
      <c r="E763" s="82" t="b">
        <v>0</v>
      </c>
      <c r="F763" s="82" t="b">
        <v>0</v>
      </c>
      <c r="G763"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DB411-6A65-41F0-BBA2-22EA682B0743}">
  <dimension ref="A1:L5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1228</v>
      </c>
      <c r="B1" s="13" t="s">
        <v>1229</v>
      </c>
      <c r="C1" s="13" t="s">
        <v>1219</v>
      </c>
      <c r="D1" s="13" t="s">
        <v>1223</v>
      </c>
      <c r="E1" s="13" t="s">
        <v>1230</v>
      </c>
      <c r="F1" s="13" t="s">
        <v>144</v>
      </c>
      <c r="G1" s="13" t="s">
        <v>1231</v>
      </c>
      <c r="H1" s="13" t="s">
        <v>1232</v>
      </c>
      <c r="I1" s="13" t="s">
        <v>1233</v>
      </c>
      <c r="J1" s="13" t="s">
        <v>1234</v>
      </c>
      <c r="K1" s="13" t="s">
        <v>1235</v>
      </c>
      <c r="L1" s="13" t="s">
        <v>1236</v>
      </c>
    </row>
    <row r="2" spans="1:12" ht="15">
      <c r="A2" s="103" t="s">
        <v>844</v>
      </c>
      <c r="B2" s="103" t="s">
        <v>843</v>
      </c>
      <c r="C2" s="103">
        <v>60</v>
      </c>
      <c r="D2" s="106">
        <v>0.026816027488313285</v>
      </c>
      <c r="E2" s="106">
        <v>1.212605228529447</v>
      </c>
      <c r="F2" s="103" t="s">
        <v>1224</v>
      </c>
      <c r="G2" s="103" t="b">
        <v>0</v>
      </c>
      <c r="H2" s="103" t="b">
        <v>0</v>
      </c>
      <c r="I2" s="103" t="b">
        <v>0</v>
      </c>
      <c r="J2" s="103" t="b">
        <v>0</v>
      </c>
      <c r="K2" s="103" t="b">
        <v>0</v>
      </c>
      <c r="L2" s="103" t="b">
        <v>0</v>
      </c>
    </row>
    <row r="3" spans="1:12" ht="15">
      <c r="A3" s="84" t="s">
        <v>846</v>
      </c>
      <c r="B3" s="103" t="s">
        <v>846</v>
      </c>
      <c r="C3" s="82">
        <v>17</v>
      </c>
      <c r="D3" s="105">
        <v>0.025887354526660283</v>
      </c>
      <c r="E3" s="105">
        <v>1.612361484616161</v>
      </c>
      <c r="F3" s="82" t="s">
        <v>1224</v>
      </c>
      <c r="G3" s="82" t="b">
        <v>0</v>
      </c>
      <c r="H3" s="82" t="b">
        <v>0</v>
      </c>
      <c r="I3" s="82" t="b">
        <v>0</v>
      </c>
      <c r="J3" s="82" t="b">
        <v>0</v>
      </c>
      <c r="K3" s="82" t="b">
        <v>0</v>
      </c>
      <c r="L3" s="82" t="b">
        <v>0</v>
      </c>
    </row>
    <row r="4" spans="1:12" ht="15">
      <c r="A4" s="84" t="s">
        <v>853</v>
      </c>
      <c r="B4" s="103" t="s">
        <v>849</v>
      </c>
      <c r="C4" s="82">
        <v>8</v>
      </c>
      <c r="D4" s="105">
        <v>0.007793025737122374</v>
      </c>
      <c r="E4" s="105">
        <v>2.0313064333614794</v>
      </c>
      <c r="F4" s="82" t="s">
        <v>1224</v>
      </c>
      <c r="G4" s="82" t="b">
        <v>0</v>
      </c>
      <c r="H4" s="82" t="b">
        <v>0</v>
      </c>
      <c r="I4" s="82" t="b">
        <v>0</v>
      </c>
      <c r="J4" s="82" t="b">
        <v>0</v>
      </c>
      <c r="K4" s="82" t="b">
        <v>0</v>
      </c>
      <c r="L4" s="82" t="b">
        <v>0</v>
      </c>
    </row>
    <row r="5" spans="1:12" ht="15">
      <c r="A5" s="84" t="s">
        <v>849</v>
      </c>
      <c r="B5" s="103" t="s">
        <v>862</v>
      </c>
      <c r="C5" s="82">
        <v>8</v>
      </c>
      <c r="D5" s="105">
        <v>0.007793025737122374</v>
      </c>
      <c r="E5" s="105">
        <v>2.082458955808861</v>
      </c>
      <c r="F5" s="82" t="s">
        <v>1224</v>
      </c>
      <c r="G5" s="82" t="b">
        <v>0</v>
      </c>
      <c r="H5" s="82" t="b">
        <v>0</v>
      </c>
      <c r="I5" s="82" t="b">
        <v>0</v>
      </c>
      <c r="J5" s="82" t="b">
        <v>0</v>
      </c>
      <c r="K5" s="82" t="b">
        <v>0</v>
      </c>
      <c r="L5" s="82" t="b">
        <v>0</v>
      </c>
    </row>
    <row r="6" spans="1:12" ht="15">
      <c r="A6" s="84" t="s">
        <v>862</v>
      </c>
      <c r="B6" s="103" t="s">
        <v>863</v>
      </c>
      <c r="C6" s="82">
        <v>8</v>
      </c>
      <c r="D6" s="105">
        <v>0.007793025737122374</v>
      </c>
      <c r="E6" s="105">
        <v>2.220761653975142</v>
      </c>
      <c r="F6" s="82" t="s">
        <v>1224</v>
      </c>
      <c r="G6" s="82" t="b">
        <v>0</v>
      </c>
      <c r="H6" s="82" t="b">
        <v>0</v>
      </c>
      <c r="I6" s="82" t="b">
        <v>0</v>
      </c>
      <c r="J6" s="82" t="b">
        <v>0</v>
      </c>
      <c r="K6" s="82" t="b">
        <v>0</v>
      </c>
      <c r="L6" s="82" t="b">
        <v>0</v>
      </c>
    </row>
    <row r="7" spans="1:12" ht="15">
      <c r="A7" s="84" t="s">
        <v>843</v>
      </c>
      <c r="B7" s="103" t="s">
        <v>847</v>
      </c>
      <c r="C7" s="82">
        <v>7</v>
      </c>
      <c r="D7" s="105">
        <v>0.0070655218388422265</v>
      </c>
      <c r="E7" s="105">
        <v>1.1213770218392305</v>
      </c>
      <c r="F7" s="82" t="s">
        <v>1224</v>
      </c>
      <c r="G7" s="82" t="b">
        <v>0</v>
      </c>
      <c r="H7" s="82" t="b">
        <v>0</v>
      </c>
      <c r="I7" s="82" t="b">
        <v>0</v>
      </c>
      <c r="J7" s="82" t="b">
        <v>0</v>
      </c>
      <c r="K7" s="82" t="b">
        <v>0</v>
      </c>
      <c r="L7" s="82" t="b">
        <v>0</v>
      </c>
    </row>
    <row r="8" spans="1:12" ht="15">
      <c r="A8" s="84" t="s">
        <v>871</v>
      </c>
      <c r="B8" s="103" t="s">
        <v>872</v>
      </c>
      <c r="C8" s="82">
        <v>6</v>
      </c>
      <c r="D8" s="105">
        <v>0.0063001960462499215</v>
      </c>
      <c r="E8" s="105">
        <v>2.345700390583442</v>
      </c>
      <c r="F8" s="82" t="s">
        <v>1224</v>
      </c>
      <c r="G8" s="82" t="b">
        <v>0</v>
      </c>
      <c r="H8" s="82" t="b">
        <v>0</v>
      </c>
      <c r="I8" s="82" t="b">
        <v>0</v>
      </c>
      <c r="J8" s="82" t="b">
        <v>0</v>
      </c>
      <c r="K8" s="82" t="b">
        <v>0</v>
      </c>
      <c r="L8" s="82" t="b">
        <v>0</v>
      </c>
    </row>
    <row r="9" spans="1:12" ht="15">
      <c r="A9" s="84" t="s">
        <v>872</v>
      </c>
      <c r="B9" s="103" t="s">
        <v>873</v>
      </c>
      <c r="C9" s="82">
        <v>6</v>
      </c>
      <c r="D9" s="105">
        <v>0.0063001960462499215</v>
      </c>
      <c r="E9" s="105">
        <v>2.345700390583442</v>
      </c>
      <c r="F9" s="82" t="s">
        <v>1224</v>
      </c>
      <c r="G9" s="82" t="b">
        <v>0</v>
      </c>
      <c r="H9" s="82" t="b">
        <v>0</v>
      </c>
      <c r="I9" s="82" t="b">
        <v>0</v>
      </c>
      <c r="J9" s="82" t="b">
        <v>0</v>
      </c>
      <c r="K9" s="82" t="b">
        <v>0</v>
      </c>
      <c r="L9" s="82" t="b">
        <v>0</v>
      </c>
    </row>
    <row r="10" spans="1:12" ht="15">
      <c r="A10" s="84" t="s">
        <v>873</v>
      </c>
      <c r="B10" s="103" t="s">
        <v>874</v>
      </c>
      <c r="C10" s="82">
        <v>6</v>
      </c>
      <c r="D10" s="105">
        <v>0.0063001960462499215</v>
      </c>
      <c r="E10" s="105">
        <v>2.345700390583442</v>
      </c>
      <c r="F10" s="82" t="s">
        <v>1224</v>
      </c>
      <c r="G10" s="82" t="b">
        <v>0</v>
      </c>
      <c r="H10" s="82" t="b">
        <v>0</v>
      </c>
      <c r="I10" s="82" t="b">
        <v>0</v>
      </c>
      <c r="J10" s="82" t="b">
        <v>0</v>
      </c>
      <c r="K10" s="82" t="b">
        <v>0</v>
      </c>
      <c r="L10" s="82" t="b">
        <v>0</v>
      </c>
    </row>
    <row r="11" spans="1:12" ht="15">
      <c r="A11" s="84" t="s">
        <v>874</v>
      </c>
      <c r="B11" s="103" t="s">
        <v>848</v>
      </c>
      <c r="C11" s="82">
        <v>6</v>
      </c>
      <c r="D11" s="105">
        <v>0.0063001960462499215</v>
      </c>
      <c r="E11" s="105">
        <v>2.009908288660249</v>
      </c>
      <c r="F11" s="82" t="s">
        <v>1224</v>
      </c>
      <c r="G11" s="82" t="b">
        <v>0</v>
      </c>
      <c r="H11" s="82" t="b">
        <v>0</v>
      </c>
      <c r="I11" s="82" t="b">
        <v>0</v>
      </c>
      <c r="J11" s="82" t="b">
        <v>0</v>
      </c>
      <c r="K11" s="82" t="b">
        <v>0</v>
      </c>
      <c r="L11" s="82" t="b">
        <v>0</v>
      </c>
    </row>
    <row r="12" spans="1:12" ht="15">
      <c r="A12" s="84" t="s">
        <v>848</v>
      </c>
      <c r="B12" s="103" t="s">
        <v>875</v>
      </c>
      <c r="C12" s="82">
        <v>6</v>
      </c>
      <c r="D12" s="105">
        <v>0.0063001960462499215</v>
      </c>
      <c r="E12" s="105">
        <v>2.009908288660249</v>
      </c>
      <c r="F12" s="82" t="s">
        <v>1224</v>
      </c>
      <c r="G12" s="82" t="b">
        <v>0</v>
      </c>
      <c r="H12" s="82" t="b">
        <v>0</v>
      </c>
      <c r="I12" s="82" t="b">
        <v>0</v>
      </c>
      <c r="J12" s="82" t="b">
        <v>1</v>
      </c>
      <c r="K12" s="82" t="b">
        <v>0</v>
      </c>
      <c r="L12" s="82" t="b">
        <v>0</v>
      </c>
    </row>
    <row r="13" spans="1:12" ht="15">
      <c r="A13" s="84" t="s">
        <v>875</v>
      </c>
      <c r="B13" s="103" t="s">
        <v>857</v>
      </c>
      <c r="C13" s="82">
        <v>6</v>
      </c>
      <c r="D13" s="105">
        <v>0.0063001960462499215</v>
      </c>
      <c r="E13" s="105">
        <v>2.220761653975142</v>
      </c>
      <c r="F13" s="82" t="s">
        <v>1224</v>
      </c>
      <c r="G13" s="82" t="b">
        <v>1</v>
      </c>
      <c r="H13" s="82" t="b">
        <v>0</v>
      </c>
      <c r="I13" s="82" t="b">
        <v>0</v>
      </c>
      <c r="J13" s="82" t="b">
        <v>0</v>
      </c>
      <c r="K13" s="82" t="b">
        <v>0</v>
      </c>
      <c r="L13" s="82" t="b">
        <v>0</v>
      </c>
    </row>
    <row r="14" spans="1:12" ht="15">
      <c r="A14" s="84" t="s">
        <v>850</v>
      </c>
      <c r="B14" s="103" t="s">
        <v>845</v>
      </c>
      <c r="C14" s="82">
        <v>6</v>
      </c>
      <c r="D14" s="105">
        <v>0.0063001960462499215</v>
      </c>
      <c r="E14" s="105">
        <v>1.8228216453031045</v>
      </c>
      <c r="F14" s="82" t="s">
        <v>1224</v>
      </c>
      <c r="G14" s="82" t="b">
        <v>0</v>
      </c>
      <c r="H14" s="82" t="b">
        <v>0</v>
      </c>
      <c r="I14" s="82" t="b">
        <v>0</v>
      </c>
      <c r="J14" s="82" t="b">
        <v>0</v>
      </c>
      <c r="K14" s="82" t="b">
        <v>0</v>
      </c>
      <c r="L14" s="82" t="b">
        <v>0</v>
      </c>
    </row>
    <row r="15" spans="1:12" ht="15">
      <c r="A15" s="84" t="s">
        <v>852</v>
      </c>
      <c r="B15" s="103" t="s">
        <v>867</v>
      </c>
      <c r="C15" s="82">
        <v>6</v>
      </c>
      <c r="D15" s="105">
        <v>0.0063001960462499215</v>
      </c>
      <c r="E15" s="105">
        <v>2.0569048513364727</v>
      </c>
      <c r="F15" s="82" t="s">
        <v>1224</v>
      </c>
      <c r="G15" s="82" t="b">
        <v>0</v>
      </c>
      <c r="H15" s="82" t="b">
        <v>0</v>
      </c>
      <c r="I15" s="82" t="b">
        <v>0</v>
      </c>
      <c r="J15" s="82" t="b">
        <v>0</v>
      </c>
      <c r="K15" s="82" t="b">
        <v>0</v>
      </c>
      <c r="L15" s="82" t="b">
        <v>0</v>
      </c>
    </row>
    <row r="16" spans="1:12" ht="15">
      <c r="A16" s="84" t="s">
        <v>843</v>
      </c>
      <c r="B16" s="103" t="s">
        <v>882</v>
      </c>
      <c r="C16" s="82">
        <v>6</v>
      </c>
      <c r="D16" s="105">
        <v>0.0063001960462499215</v>
      </c>
      <c r="E16" s="105">
        <v>1.4803989644808984</v>
      </c>
      <c r="F16" s="82" t="s">
        <v>1224</v>
      </c>
      <c r="G16" s="82" t="b">
        <v>0</v>
      </c>
      <c r="H16" s="82" t="b">
        <v>0</v>
      </c>
      <c r="I16" s="82" t="b">
        <v>0</v>
      </c>
      <c r="J16" s="82" t="b">
        <v>0</v>
      </c>
      <c r="K16" s="82" t="b">
        <v>1</v>
      </c>
      <c r="L16" s="82" t="b">
        <v>0</v>
      </c>
    </row>
    <row r="17" spans="1:12" ht="15">
      <c r="A17" s="84" t="s">
        <v>886</v>
      </c>
      <c r="B17" s="103" t="s">
        <v>887</v>
      </c>
      <c r="C17" s="82">
        <v>5</v>
      </c>
      <c r="D17" s="105">
        <v>0.005490689635689105</v>
      </c>
      <c r="E17" s="105">
        <v>2.424881636631067</v>
      </c>
      <c r="F17" s="82" t="s">
        <v>1224</v>
      </c>
      <c r="G17" s="82" t="b">
        <v>0</v>
      </c>
      <c r="H17" s="82" t="b">
        <v>0</v>
      </c>
      <c r="I17" s="82" t="b">
        <v>0</v>
      </c>
      <c r="J17" s="82" t="b">
        <v>0</v>
      </c>
      <c r="K17" s="82" t="b">
        <v>0</v>
      </c>
      <c r="L17" s="82" t="b">
        <v>0</v>
      </c>
    </row>
    <row r="18" spans="1:12" ht="15">
      <c r="A18" s="84" t="s">
        <v>887</v>
      </c>
      <c r="B18" s="103" t="s">
        <v>888</v>
      </c>
      <c r="C18" s="82">
        <v>5</v>
      </c>
      <c r="D18" s="105">
        <v>0.005490689635689105</v>
      </c>
      <c r="E18" s="105">
        <v>2.424881636631067</v>
      </c>
      <c r="F18" s="82" t="s">
        <v>1224</v>
      </c>
      <c r="G18" s="82" t="b">
        <v>0</v>
      </c>
      <c r="H18" s="82" t="b">
        <v>0</v>
      </c>
      <c r="I18" s="82" t="b">
        <v>0</v>
      </c>
      <c r="J18" s="82" t="b">
        <v>0</v>
      </c>
      <c r="K18" s="82" t="b">
        <v>0</v>
      </c>
      <c r="L18" s="82" t="b">
        <v>0</v>
      </c>
    </row>
    <row r="19" spans="1:12" ht="15">
      <c r="A19" s="84" t="s">
        <v>888</v>
      </c>
      <c r="B19" s="103" t="s">
        <v>870</v>
      </c>
      <c r="C19" s="82">
        <v>5</v>
      </c>
      <c r="D19" s="105">
        <v>0.005490689635689105</v>
      </c>
      <c r="E19" s="105">
        <v>2.345700390583442</v>
      </c>
      <c r="F19" s="82" t="s">
        <v>1224</v>
      </c>
      <c r="G19" s="82" t="b">
        <v>0</v>
      </c>
      <c r="H19" s="82" t="b">
        <v>0</v>
      </c>
      <c r="I19" s="82" t="b">
        <v>0</v>
      </c>
      <c r="J19" s="82" t="b">
        <v>0</v>
      </c>
      <c r="K19" s="82" t="b">
        <v>0</v>
      </c>
      <c r="L19" s="82" t="b">
        <v>0</v>
      </c>
    </row>
    <row r="20" spans="1:12" ht="15">
      <c r="A20" s="84" t="s">
        <v>870</v>
      </c>
      <c r="B20" s="103" t="s">
        <v>889</v>
      </c>
      <c r="C20" s="82">
        <v>5</v>
      </c>
      <c r="D20" s="105">
        <v>0.005490689635689105</v>
      </c>
      <c r="E20" s="105">
        <v>2.345700390583442</v>
      </c>
      <c r="F20" s="82" t="s">
        <v>1224</v>
      </c>
      <c r="G20" s="82" t="b">
        <v>0</v>
      </c>
      <c r="H20" s="82" t="b">
        <v>0</v>
      </c>
      <c r="I20" s="82" t="b">
        <v>0</v>
      </c>
      <c r="J20" s="82" t="b">
        <v>0</v>
      </c>
      <c r="K20" s="82" t="b">
        <v>0</v>
      </c>
      <c r="L20" s="82" t="b">
        <v>0</v>
      </c>
    </row>
    <row r="21" spans="1:12" ht="15">
      <c r="A21" s="84" t="s">
        <v>889</v>
      </c>
      <c r="B21" s="103" t="s">
        <v>843</v>
      </c>
      <c r="C21" s="82">
        <v>5</v>
      </c>
      <c r="D21" s="105">
        <v>0.005490689635689105</v>
      </c>
      <c r="E21" s="105">
        <v>1.26052878084663</v>
      </c>
      <c r="F21" s="82" t="s">
        <v>1224</v>
      </c>
      <c r="G21" s="82" t="b">
        <v>0</v>
      </c>
      <c r="H21" s="82" t="b">
        <v>0</v>
      </c>
      <c r="I21" s="82" t="b">
        <v>0</v>
      </c>
      <c r="J21" s="82" t="b">
        <v>0</v>
      </c>
      <c r="K21" s="82" t="b">
        <v>0</v>
      </c>
      <c r="L21" s="82" t="b">
        <v>0</v>
      </c>
    </row>
    <row r="22" spans="1:12" ht="15">
      <c r="A22" s="84" t="s">
        <v>843</v>
      </c>
      <c r="B22" s="103" t="s">
        <v>864</v>
      </c>
      <c r="C22" s="82">
        <v>5</v>
      </c>
      <c r="D22" s="105">
        <v>0.005490689635689105</v>
      </c>
      <c r="E22" s="105">
        <v>1.3342709288026604</v>
      </c>
      <c r="F22" s="82" t="s">
        <v>1224</v>
      </c>
      <c r="G22" s="82" t="b">
        <v>0</v>
      </c>
      <c r="H22" s="82" t="b">
        <v>0</v>
      </c>
      <c r="I22" s="82" t="b">
        <v>0</v>
      </c>
      <c r="J22" s="82" t="b">
        <v>0</v>
      </c>
      <c r="K22" s="82" t="b">
        <v>0</v>
      </c>
      <c r="L22" s="82" t="b">
        <v>0</v>
      </c>
    </row>
    <row r="23" spans="1:12" ht="15">
      <c r="A23" s="84" t="s">
        <v>864</v>
      </c>
      <c r="B23" s="103" t="s">
        <v>890</v>
      </c>
      <c r="C23" s="82">
        <v>5</v>
      </c>
      <c r="D23" s="105">
        <v>0.005490689635689105</v>
      </c>
      <c r="E23" s="105">
        <v>2.278753600952829</v>
      </c>
      <c r="F23" s="82" t="s">
        <v>1224</v>
      </c>
      <c r="G23" s="82" t="b">
        <v>0</v>
      </c>
      <c r="H23" s="82" t="b">
        <v>0</v>
      </c>
      <c r="I23" s="82" t="b">
        <v>0</v>
      </c>
      <c r="J23" s="82" t="b">
        <v>0</v>
      </c>
      <c r="K23" s="82" t="b">
        <v>0</v>
      </c>
      <c r="L23" s="82" t="b">
        <v>0</v>
      </c>
    </row>
    <row r="24" spans="1:12" ht="15">
      <c r="A24" s="84" t="s">
        <v>893</v>
      </c>
      <c r="B24" s="103" t="s">
        <v>865</v>
      </c>
      <c r="C24" s="82">
        <v>5</v>
      </c>
      <c r="D24" s="105">
        <v>0.005785069991120624</v>
      </c>
      <c r="E24" s="105">
        <v>2.345700390583442</v>
      </c>
      <c r="F24" s="82" t="s">
        <v>1224</v>
      </c>
      <c r="G24" s="82" t="b">
        <v>0</v>
      </c>
      <c r="H24" s="82" t="b">
        <v>0</v>
      </c>
      <c r="I24" s="82" t="b">
        <v>0</v>
      </c>
      <c r="J24" s="82" t="b">
        <v>0</v>
      </c>
      <c r="K24" s="82" t="b">
        <v>0</v>
      </c>
      <c r="L24" s="82" t="b">
        <v>0</v>
      </c>
    </row>
    <row r="25" spans="1:12" ht="15">
      <c r="A25" s="84" t="s">
        <v>865</v>
      </c>
      <c r="B25" s="103" t="s">
        <v>894</v>
      </c>
      <c r="C25" s="82">
        <v>5</v>
      </c>
      <c r="D25" s="105">
        <v>0.005785069991120624</v>
      </c>
      <c r="E25" s="105">
        <v>2.345700390583442</v>
      </c>
      <c r="F25" s="82" t="s">
        <v>1224</v>
      </c>
      <c r="G25" s="82" t="b">
        <v>0</v>
      </c>
      <c r="H25" s="82" t="b">
        <v>0</v>
      </c>
      <c r="I25" s="82" t="b">
        <v>0</v>
      </c>
      <c r="J25" s="82" t="b">
        <v>0</v>
      </c>
      <c r="K25" s="82" t="b">
        <v>0</v>
      </c>
      <c r="L25" s="82" t="b">
        <v>0</v>
      </c>
    </row>
    <row r="26" spans="1:12" ht="15">
      <c r="A26" s="84" t="s">
        <v>859</v>
      </c>
      <c r="B26" s="103" t="s">
        <v>895</v>
      </c>
      <c r="C26" s="82">
        <v>5</v>
      </c>
      <c r="D26" s="105">
        <v>0.005490689635689105</v>
      </c>
      <c r="E26" s="105">
        <v>2.345700390583442</v>
      </c>
      <c r="F26" s="82" t="s">
        <v>1224</v>
      </c>
      <c r="G26" s="82" t="b">
        <v>0</v>
      </c>
      <c r="H26" s="82" t="b">
        <v>0</v>
      </c>
      <c r="I26" s="82" t="b">
        <v>0</v>
      </c>
      <c r="J26" s="82" t="b">
        <v>0</v>
      </c>
      <c r="K26" s="82" t="b">
        <v>0</v>
      </c>
      <c r="L26" s="82" t="b">
        <v>0</v>
      </c>
    </row>
    <row r="27" spans="1:12" ht="15">
      <c r="A27" s="84" t="s">
        <v>900</v>
      </c>
      <c r="B27" s="103" t="s">
        <v>901</v>
      </c>
      <c r="C27" s="82">
        <v>5</v>
      </c>
      <c r="D27" s="105">
        <v>0.005490689635689105</v>
      </c>
      <c r="E27" s="105">
        <v>2.424881636631067</v>
      </c>
      <c r="F27" s="82" t="s">
        <v>1224</v>
      </c>
      <c r="G27" s="82" t="b">
        <v>1</v>
      </c>
      <c r="H27" s="82" t="b">
        <v>0</v>
      </c>
      <c r="I27" s="82" t="b">
        <v>0</v>
      </c>
      <c r="J27" s="82" t="b">
        <v>0</v>
      </c>
      <c r="K27" s="82" t="b">
        <v>0</v>
      </c>
      <c r="L27" s="82" t="b">
        <v>0</v>
      </c>
    </row>
    <row r="28" spans="1:12" ht="15">
      <c r="A28" s="84" t="s">
        <v>901</v>
      </c>
      <c r="B28" s="103" t="s">
        <v>902</v>
      </c>
      <c r="C28" s="82">
        <v>5</v>
      </c>
      <c r="D28" s="105">
        <v>0.005490689635689105</v>
      </c>
      <c r="E28" s="105">
        <v>2.424881636631067</v>
      </c>
      <c r="F28" s="82" t="s">
        <v>1224</v>
      </c>
      <c r="G28" s="82" t="b">
        <v>0</v>
      </c>
      <c r="H28" s="82" t="b">
        <v>0</v>
      </c>
      <c r="I28" s="82" t="b">
        <v>0</v>
      </c>
      <c r="J28" s="82" t="b">
        <v>0</v>
      </c>
      <c r="K28" s="82" t="b">
        <v>0</v>
      </c>
      <c r="L28" s="82" t="b">
        <v>0</v>
      </c>
    </row>
    <row r="29" spans="1:12" ht="15">
      <c r="A29" s="84" t="s">
        <v>902</v>
      </c>
      <c r="B29" s="103" t="s">
        <v>903</v>
      </c>
      <c r="C29" s="82">
        <v>5</v>
      </c>
      <c r="D29" s="105">
        <v>0.005490689635689105</v>
      </c>
      <c r="E29" s="105">
        <v>2.424881636631067</v>
      </c>
      <c r="F29" s="82" t="s">
        <v>1224</v>
      </c>
      <c r="G29" s="82" t="b">
        <v>0</v>
      </c>
      <c r="H29" s="82" t="b">
        <v>0</v>
      </c>
      <c r="I29" s="82" t="b">
        <v>0</v>
      </c>
      <c r="J29" s="82" t="b">
        <v>0</v>
      </c>
      <c r="K29" s="82" t="b">
        <v>0</v>
      </c>
      <c r="L29" s="82" t="b">
        <v>0</v>
      </c>
    </row>
    <row r="30" spans="1:12" ht="15">
      <c r="A30" s="84" t="s">
        <v>907</v>
      </c>
      <c r="B30" s="103" t="s">
        <v>844</v>
      </c>
      <c r="C30" s="82">
        <v>4</v>
      </c>
      <c r="D30" s="105">
        <v>0.004628055992896499</v>
      </c>
      <c r="E30" s="105">
        <v>1.4903831853874991</v>
      </c>
      <c r="F30" s="82" t="s">
        <v>1224</v>
      </c>
      <c r="G30" s="82" t="b">
        <v>0</v>
      </c>
      <c r="H30" s="82" t="b">
        <v>0</v>
      </c>
      <c r="I30" s="82" t="b">
        <v>0</v>
      </c>
      <c r="J30" s="82" t="b">
        <v>0</v>
      </c>
      <c r="K30" s="82" t="b">
        <v>0</v>
      </c>
      <c r="L30" s="82" t="b">
        <v>0</v>
      </c>
    </row>
    <row r="31" spans="1:12" ht="15">
      <c r="A31" s="84" t="s">
        <v>855</v>
      </c>
      <c r="B31" s="103" t="s">
        <v>858</v>
      </c>
      <c r="C31" s="82">
        <v>4</v>
      </c>
      <c r="D31" s="105">
        <v>0.004628055992896499</v>
      </c>
      <c r="E31" s="105">
        <v>1.9777236052888478</v>
      </c>
      <c r="F31" s="82" t="s">
        <v>1224</v>
      </c>
      <c r="G31" s="82" t="b">
        <v>0</v>
      </c>
      <c r="H31" s="82" t="b">
        <v>0</v>
      </c>
      <c r="I31" s="82" t="b">
        <v>0</v>
      </c>
      <c r="J31" s="82" t="b">
        <v>0</v>
      </c>
      <c r="K31" s="82" t="b">
        <v>0</v>
      </c>
      <c r="L31" s="82" t="b">
        <v>0</v>
      </c>
    </row>
    <row r="32" spans="1:12" ht="15">
      <c r="A32" s="84" t="s">
        <v>858</v>
      </c>
      <c r="B32" s="103" t="s">
        <v>910</v>
      </c>
      <c r="C32" s="82">
        <v>4</v>
      </c>
      <c r="D32" s="105">
        <v>0.004628055992896499</v>
      </c>
      <c r="E32" s="105">
        <v>2.278753600952829</v>
      </c>
      <c r="F32" s="82" t="s">
        <v>1224</v>
      </c>
      <c r="G32" s="82" t="b">
        <v>0</v>
      </c>
      <c r="H32" s="82" t="b">
        <v>0</v>
      </c>
      <c r="I32" s="82" t="b">
        <v>0</v>
      </c>
      <c r="J32" s="82" t="b">
        <v>0</v>
      </c>
      <c r="K32" s="82" t="b">
        <v>0</v>
      </c>
      <c r="L32" s="82" t="b">
        <v>0</v>
      </c>
    </row>
    <row r="33" spans="1:12" ht="15">
      <c r="A33" s="84" t="s">
        <v>910</v>
      </c>
      <c r="B33" s="103" t="s">
        <v>911</v>
      </c>
      <c r="C33" s="82">
        <v>4</v>
      </c>
      <c r="D33" s="105">
        <v>0.004628055992896499</v>
      </c>
      <c r="E33" s="105">
        <v>2.5217916496391233</v>
      </c>
      <c r="F33" s="82" t="s">
        <v>1224</v>
      </c>
      <c r="G33" s="82" t="b">
        <v>0</v>
      </c>
      <c r="H33" s="82" t="b">
        <v>0</v>
      </c>
      <c r="I33" s="82" t="b">
        <v>0</v>
      </c>
      <c r="J33" s="82" t="b">
        <v>0</v>
      </c>
      <c r="K33" s="82" t="b">
        <v>0</v>
      </c>
      <c r="L33" s="82" t="b">
        <v>0</v>
      </c>
    </row>
    <row r="34" spans="1:12" ht="15">
      <c r="A34" s="84" t="s">
        <v>911</v>
      </c>
      <c r="B34" s="103" t="s">
        <v>880</v>
      </c>
      <c r="C34" s="82">
        <v>4</v>
      </c>
      <c r="D34" s="105">
        <v>0.004628055992896499</v>
      </c>
      <c r="E34" s="105">
        <v>2.345700390583442</v>
      </c>
      <c r="F34" s="82" t="s">
        <v>1224</v>
      </c>
      <c r="G34" s="82" t="b">
        <v>0</v>
      </c>
      <c r="H34" s="82" t="b">
        <v>0</v>
      </c>
      <c r="I34" s="82" t="b">
        <v>0</v>
      </c>
      <c r="J34" s="82" t="b">
        <v>0</v>
      </c>
      <c r="K34" s="82" t="b">
        <v>0</v>
      </c>
      <c r="L34" s="82" t="b">
        <v>0</v>
      </c>
    </row>
    <row r="35" spans="1:12" ht="15">
      <c r="A35" s="84" t="s">
        <v>912</v>
      </c>
      <c r="B35" s="103" t="s">
        <v>913</v>
      </c>
      <c r="C35" s="82">
        <v>4</v>
      </c>
      <c r="D35" s="105">
        <v>0.004628055992896499</v>
      </c>
      <c r="E35" s="105">
        <v>2.5217916496391233</v>
      </c>
      <c r="F35" s="82" t="s">
        <v>1224</v>
      </c>
      <c r="G35" s="82" t="b">
        <v>0</v>
      </c>
      <c r="H35" s="82" t="b">
        <v>0</v>
      </c>
      <c r="I35" s="82" t="b">
        <v>0</v>
      </c>
      <c r="J35" s="82" t="b">
        <v>0</v>
      </c>
      <c r="K35" s="82" t="b">
        <v>0</v>
      </c>
      <c r="L35" s="82" t="b">
        <v>0</v>
      </c>
    </row>
    <row r="36" spans="1:12" ht="15">
      <c r="A36" s="84" t="s">
        <v>913</v>
      </c>
      <c r="B36" s="103" t="s">
        <v>914</v>
      </c>
      <c r="C36" s="82">
        <v>4</v>
      </c>
      <c r="D36" s="105">
        <v>0.004628055992896499</v>
      </c>
      <c r="E36" s="105">
        <v>2.5217916496391233</v>
      </c>
      <c r="F36" s="82" t="s">
        <v>1224</v>
      </c>
      <c r="G36" s="82" t="b">
        <v>0</v>
      </c>
      <c r="H36" s="82" t="b">
        <v>0</v>
      </c>
      <c r="I36" s="82" t="b">
        <v>0</v>
      </c>
      <c r="J36" s="82" t="b">
        <v>0</v>
      </c>
      <c r="K36" s="82" t="b">
        <v>0</v>
      </c>
      <c r="L36" s="82" t="b">
        <v>0</v>
      </c>
    </row>
    <row r="37" spans="1:12" ht="15">
      <c r="A37" s="84" t="s">
        <v>914</v>
      </c>
      <c r="B37" s="103" t="s">
        <v>915</v>
      </c>
      <c r="C37" s="82">
        <v>4</v>
      </c>
      <c r="D37" s="105">
        <v>0.004628055992896499</v>
      </c>
      <c r="E37" s="105">
        <v>2.5217916496391233</v>
      </c>
      <c r="F37" s="82" t="s">
        <v>1224</v>
      </c>
      <c r="G37" s="82" t="b">
        <v>0</v>
      </c>
      <c r="H37" s="82" t="b">
        <v>0</v>
      </c>
      <c r="I37" s="82" t="b">
        <v>0</v>
      </c>
      <c r="J37" s="82" t="b">
        <v>0</v>
      </c>
      <c r="K37" s="82" t="b">
        <v>0</v>
      </c>
      <c r="L37" s="82" t="b">
        <v>0</v>
      </c>
    </row>
    <row r="38" spans="1:12" ht="15">
      <c r="A38" s="84" t="s">
        <v>915</v>
      </c>
      <c r="B38" s="103" t="s">
        <v>860</v>
      </c>
      <c r="C38" s="82">
        <v>4</v>
      </c>
      <c r="D38" s="105">
        <v>0.004628055992896499</v>
      </c>
      <c r="E38" s="105">
        <v>2.220761653975142</v>
      </c>
      <c r="F38" s="82" t="s">
        <v>1224</v>
      </c>
      <c r="G38" s="82" t="b">
        <v>0</v>
      </c>
      <c r="H38" s="82" t="b">
        <v>0</v>
      </c>
      <c r="I38" s="82" t="b">
        <v>0</v>
      </c>
      <c r="J38" s="82" t="b">
        <v>0</v>
      </c>
      <c r="K38" s="82" t="b">
        <v>0</v>
      </c>
      <c r="L38" s="82" t="b">
        <v>0</v>
      </c>
    </row>
    <row r="39" spans="1:12" ht="15">
      <c r="A39" s="84" t="s">
        <v>860</v>
      </c>
      <c r="B39" s="103" t="s">
        <v>916</v>
      </c>
      <c r="C39" s="82">
        <v>4</v>
      </c>
      <c r="D39" s="105">
        <v>0.004628055992896499</v>
      </c>
      <c r="E39" s="105">
        <v>2.220761653975142</v>
      </c>
      <c r="F39" s="82" t="s">
        <v>1224</v>
      </c>
      <c r="G39" s="82" t="b">
        <v>0</v>
      </c>
      <c r="H39" s="82" t="b">
        <v>0</v>
      </c>
      <c r="I39" s="82" t="b">
        <v>0</v>
      </c>
      <c r="J39" s="82" t="b">
        <v>0</v>
      </c>
      <c r="K39" s="82" t="b">
        <v>0</v>
      </c>
      <c r="L39" s="82" t="b">
        <v>0</v>
      </c>
    </row>
    <row r="40" spans="1:12" ht="15">
      <c r="A40" s="84" t="s">
        <v>916</v>
      </c>
      <c r="B40" s="103" t="s">
        <v>917</v>
      </c>
      <c r="C40" s="82">
        <v>4</v>
      </c>
      <c r="D40" s="105">
        <v>0.004628055992896499</v>
      </c>
      <c r="E40" s="105">
        <v>2.5217916496391233</v>
      </c>
      <c r="F40" s="82" t="s">
        <v>1224</v>
      </c>
      <c r="G40" s="82" t="b">
        <v>0</v>
      </c>
      <c r="H40" s="82" t="b">
        <v>0</v>
      </c>
      <c r="I40" s="82" t="b">
        <v>0</v>
      </c>
      <c r="J40" s="82" t="b">
        <v>0</v>
      </c>
      <c r="K40" s="82" t="b">
        <v>0</v>
      </c>
      <c r="L40" s="82" t="b">
        <v>0</v>
      </c>
    </row>
    <row r="41" spans="1:12" ht="15">
      <c r="A41" s="84" t="s">
        <v>917</v>
      </c>
      <c r="B41" s="103" t="s">
        <v>848</v>
      </c>
      <c r="C41" s="82">
        <v>4</v>
      </c>
      <c r="D41" s="105">
        <v>0.004628055992896499</v>
      </c>
      <c r="E41" s="105">
        <v>2.009908288660249</v>
      </c>
      <c r="F41" s="82" t="s">
        <v>1224</v>
      </c>
      <c r="G41" s="82" t="b">
        <v>0</v>
      </c>
      <c r="H41" s="82" t="b">
        <v>0</v>
      </c>
      <c r="I41" s="82" t="b">
        <v>0</v>
      </c>
      <c r="J41" s="82" t="b">
        <v>0</v>
      </c>
      <c r="K41" s="82" t="b">
        <v>0</v>
      </c>
      <c r="L41" s="82" t="b">
        <v>0</v>
      </c>
    </row>
    <row r="42" spans="1:12" ht="15">
      <c r="A42" s="84" t="s">
        <v>848</v>
      </c>
      <c r="B42" s="103" t="s">
        <v>881</v>
      </c>
      <c r="C42" s="82">
        <v>4</v>
      </c>
      <c r="D42" s="105">
        <v>0.004628055992896499</v>
      </c>
      <c r="E42" s="105">
        <v>1.8338170296045677</v>
      </c>
      <c r="F42" s="82" t="s">
        <v>1224</v>
      </c>
      <c r="G42" s="82" t="b">
        <v>0</v>
      </c>
      <c r="H42" s="82" t="b">
        <v>0</v>
      </c>
      <c r="I42" s="82" t="b">
        <v>0</v>
      </c>
      <c r="J42" s="82" t="b">
        <v>0</v>
      </c>
      <c r="K42" s="82" t="b">
        <v>0</v>
      </c>
      <c r="L42" s="82" t="b">
        <v>0</v>
      </c>
    </row>
    <row r="43" spans="1:12" ht="15">
      <c r="A43" s="84" t="s">
        <v>920</v>
      </c>
      <c r="B43" s="103" t="s">
        <v>852</v>
      </c>
      <c r="C43" s="82">
        <v>4</v>
      </c>
      <c r="D43" s="105">
        <v>0.004628055992896499</v>
      </c>
      <c r="E43" s="105">
        <v>2.220761653975142</v>
      </c>
      <c r="F43" s="82" t="s">
        <v>1224</v>
      </c>
      <c r="G43" s="82" t="b">
        <v>0</v>
      </c>
      <c r="H43" s="82" t="b">
        <v>0</v>
      </c>
      <c r="I43" s="82" t="b">
        <v>0</v>
      </c>
      <c r="J43" s="82" t="b">
        <v>0</v>
      </c>
      <c r="K43" s="82" t="b">
        <v>0</v>
      </c>
      <c r="L43" s="82" t="b">
        <v>0</v>
      </c>
    </row>
    <row r="44" spans="1:12" ht="15">
      <c r="A44" s="84" t="s">
        <v>852</v>
      </c>
      <c r="B44" s="103" t="s">
        <v>921</v>
      </c>
      <c r="C44" s="82">
        <v>4</v>
      </c>
      <c r="D44" s="105">
        <v>0.004628055992896499</v>
      </c>
      <c r="E44" s="105">
        <v>2.123851640967086</v>
      </c>
      <c r="F44" s="82" t="s">
        <v>1224</v>
      </c>
      <c r="G44" s="82" t="b">
        <v>0</v>
      </c>
      <c r="H44" s="82" t="b">
        <v>0</v>
      </c>
      <c r="I44" s="82" t="b">
        <v>0</v>
      </c>
      <c r="J44" s="82" t="b">
        <v>0</v>
      </c>
      <c r="K44" s="82" t="b">
        <v>0</v>
      </c>
      <c r="L44" s="82" t="b">
        <v>0</v>
      </c>
    </row>
    <row r="45" spans="1:12" ht="15">
      <c r="A45" s="84" t="s">
        <v>921</v>
      </c>
      <c r="B45" s="103" t="s">
        <v>922</v>
      </c>
      <c r="C45" s="82">
        <v>4</v>
      </c>
      <c r="D45" s="105">
        <v>0.004628055992896499</v>
      </c>
      <c r="E45" s="105">
        <v>2.5217916496391233</v>
      </c>
      <c r="F45" s="82" t="s">
        <v>1224</v>
      </c>
      <c r="G45" s="82" t="b">
        <v>0</v>
      </c>
      <c r="H45" s="82" t="b">
        <v>0</v>
      </c>
      <c r="I45" s="82" t="b">
        <v>0</v>
      </c>
      <c r="J45" s="82" t="b">
        <v>0</v>
      </c>
      <c r="K45" s="82" t="b">
        <v>0</v>
      </c>
      <c r="L45" s="82" t="b">
        <v>0</v>
      </c>
    </row>
    <row r="46" spans="1:12" ht="15">
      <c r="A46" s="84" t="s">
        <v>922</v>
      </c>
      <c r="B46" s="103" t="s">
        <v>852</v>
      </c>
      <c r="C46" s="82">
        <v>4</v>
      </c>
      <c r="D46" s="105">
        <v>0.004628055992896499</v>
      </c>
      <c r="E46" s="105">
        <v>2.220761653975142</v>
      </c>
      <c r="F46" s="82" t="s">
        <v>1224</v>
      </c>
      <c r="G46" s="82" t="b">
        <v>0</v>
      </c>
      <c r="H46" s="82" t="b">
        <v>0</v>
      </c>
      <c r="I46" s="82" t="b">
        <v>0</v>
      </c>
      <c r="J46" s="82" t="b">
        <v>0</v>
      </c>
      <c r="K46" s="82" t="b">
        <v>0</v>
      </c>
      <c r="L46" s="82" t="b">
        <v>0</v>
      </c>
    </row>
    <row r="47" spans="1:12" ht="15">
      <c r="A47" s="84" t="s">
        <v>924</v>
      </c>
      <c r="B47" s="103" t="s">
        <v>925</v>
      </c>
      <c r="C47" s="82">
        <v>4</v>
      </c>
      <c r="D47" s="105">
        <v>0.004628055992896499</v>
      </c>
      <c r="E47" s="105">
        <v>2.5217916496391233</v>
      </c>
      <c r="F47" s="82" t="s">
        <v>1224</v>
      </c>
      <c r="G47" s="82" t="b">
        <v>0</v>
      </c>
      <c r="H47" s="82" t="b">
        <v>0</v>
      </c>
      <c r="I47" s="82" t="b">
        <v>0</v>
      </c>
      <c r="J47" s="82" t="b">
        <v>0</v>
      </c>
      <c r="K47" s="82" t="b">
        <v>0</v>
      </c>
      <c r="L47" s="82" t="b">
        <v>0</v>
      </c>
    </row>
    <row r="48" spans="1:12" ht="15">
      <c r="A48" s="84" t="s">
        <v>925</v>
      </c>
      <c r="B48" s="103" t="s">
        <v>851</v>
      </c>
      <c r="C48" s="82">
        <v>4</v>
      </c>
      <c r="D48" s="105">
        <v>0.004628055992896499</v>
      </c>
      <c r="E48" s="105">
        <v>2.123851640967086</v>
      </c>
      <c r="F48" s="82" t="s">
        <v>1224</v>
      </c>
      <c r="G48" s="82" t="b">
        <v>0</v>
      </c>
      <c r="H48" s="82" t="b">
        <v>0</v>
      </c>
      <c r="I48" s="82" t="b">
        <v>0</v>
      </c>
      <c r="J48" s="82" t="b">
        <v>0</v>
      </c>
      <c r="K48" s="82" t="b">
        <v>0</v>
      </c>
      <c r="L48" s="82" t="b">
        <v>0</v>
      </c>
    </row>
    <row r="49" spans="1:12" ht="15">
      <c r="A49" s="84" t="s">
        <v>851</v>
      </c>
      <c r="B49" s="103" t="s">
        <v>926</v>
      </c>
      <c r="C49" s="82">
        <v>4</v>
      </c>
      <c r="D49" s="105">
        <v>0.004628055992896499</v>
      </c>
      <c r="E49" s="105">
        <v>2.123851640967086</v>
      </c>
      <c r="F49" s="82" t="s">
        <v>1224</v>
      </c>
      <c r="G49" s="82" t="b">
        <v>0</v>
      </c>
      <c r="H49" s="82" t="b">
        <v>0</v>
      </c>
      <c r="I49" s="82" t="b">
        <v>0</v>
      </c>
      <c r="J49" s="82" t="b">
        <v>0</v>
      </c>
      <c r="K49" s="82" t="b">
        <v>0</v>
      </c>
      <c r="L49" s="82" t="b">
        <v>0</v>
      </c>
    </row>
    <row r="50" spans="1:12" ht="15">
      <c r="A50" s="84" t="s">
        <v>926</v>
      </c>
      <c r="B50" s="103" t="s">
        <v>927</v>
      </c>
      <c r="C50" s="82">
        <v>4</v>
      </c>
      <c r="D50" s="105">
        <v>0.004628055992896499</v>
      </c>
      <c r="E50" s="105">
        <v>2.5217916496391233</v>
      </c>
      <c r="F50" s="82" t="s">
        <v>1224</v>
      </c>
      <c r="G50" s="82" t="b">
        <v>0</v>
      </c>
      <c r="H50" s="82" t="b">
        <v>0</v>
      </c>
      <c r="I50" s="82" t="b">
        <v>0</v>
      </c>
      <c r="J50" s="82" t="b">
        <v>0</v>
      </c>
      <c r="K50" s="82" t="b">
        <v>0</v>
      </c>
      <c r="L50" s="82" t="b">
        <v>0</v>
      </c>
    </row>
    <row r="51" spans="1:12" ht="15">
      <c r="A51" s="84" t="s">
        <v>927</v>
      </c>
      <c r="B51" s="103" t="s">
        <v>861</v>
      </c>
      <c r="C51" s="82">
        <v>4</v>
      </c>
      <c r="D51" s="105">
        <v>0.004628055992896499</v>
      </c>
      <c r="E51" s="105">
        <v>2.220761653975142</v>
      </c>
      <c r="F51" s="82" t="s">
        <v>1224</v>
      </c>
      <c r="G51" s="82" t="b">
        <v>0</v>
      </c>
      <c r="H51" s="82" t="b">
        <v>0</v>
      </c>
      <c r="I51" s="82" t="b">
        <v>0</v>
      </c>
      <c r="J51" s="82" t="b">
        <v>0</v>
      </c>
      <c r="K51" s="82" t="b">
        <v>0</v>
      </c>
      <c r="L51" s="82" t="b">
        <v>0</v>
      </c>
    </row>
    <row r="52" spans="1:12" ht="15">
      <c r="A52" s="84" t="s">
        <v>928</v>
      </c>
      <c r="B52" s="103" t="s">
        <v>929</v>
      </c>
      <c r="C52" s="82">
        <v>4</v>
      </c>
      <c r="D52" s="105">
        <v>0.004628055992896499</v>
      </c>
      <c r="E52" s="105">
        <v>2.5217916496391233</v>
      </c>
      <c r="F52" s="82" t="s">
        <v>1224</v>
      </c>
      <c r="G52" s="82" t="b">
        <v>0</v>
      </c>
      <c r="H52" s="82" t="b">
        <v>0</v>
      </c>
      <c r="I52" s="82" t="b">
        <v>0</v>
      </c>
      <c r="J52" s="82" t="b">
        <v>0</v>
      </c>
      <c r="K52" s="82" t="b">
        <v>0</v>
      </c>
      <c r="L52" s="82" t="b">
        <v>0</v>
      </c>
    </row>
    <row r="53" spans="1:12" ht="15">
      <c r="A53" s="84" t="s">
        <v>929</v>
      </c>
      <c r="B53" s="103" t="s">
        <v>898</v>
      </c>
      <c r="C53" s="82">
        <v>4</v>
      </c>
      <c r="D53" s="105">
        <v>0.004628055992896499</v>
      </c>
      <c r="E53" s="105">
        <v>2.424881636631067</v>
      </c>
      <c r="F53" s="82" t="s">
        <v>1224</v>
      </c>
      <c r="G53" s="82" t="b">
        <v>0</v>
      </c>
      <c r="H53" s="82" t="b">
        <v>0</v>
      </c>
      <c r="I53" s="82" t="b">
        <v>0</v>
      </c>
      <c r="J53" s="82" t="b">
        <v>0</v>
      </c>
      <c r="K53" s="82" t="b">
        <v>0</v>
      </c>
      <c r="L53" s="82" t="b">
        <v>0</v>
      </c>
    </row>
    <row r="54" spans="1:12" ht="15">
      <c r="A54" s="84" t="s">
        <v>898</v>
      </c>
      <c r="B54" s="103" t="s">
        <v>843</v>
      </c>
      <c r="C54" s="82">
        <v>4</v>
      </c>
      <c r="D54" s="105">
        <v>0.004628055992896499</v>
      </c>
      <c r="E54" s="105">
        <v>1.1636187678385734</v>
      </c>
      <c r="F54" s="82" t="s">
        <v>1224</v>
      </c>
      <c r="G54" s="82" t="b">
        <v>0</v>
      </c>
      <c r="H54" s="82" t="b">
        <v>0</v>
      </c>
      <c r="I54" s="82" t="b">
        <v>0</v>
      </c>
      <c r="J54" s="82" t="b">
        <v>0</v>
      </c>
      <c r="K54" s="82" t="b">
        <v>0</v>
      </c>
      <c r="L54" s="82" t="b">
        <v>0</v>
      </c>
    </row>
    <row r="55" spans="1:12" ht="15">
      <c r="A55" s="84" t="s">
        <v>932</v>
      </c>
      <c r="B55" s="103" t="s">
        <v>933</v>
      </c>
      <c r="C55" s="82">
        <v>4</v>
      </c>
      <c r="D55" s="105">
        <v>0.005359599117231812</v>
      </c>
      <c r="E55" s="105">
        <v>2.5217916496391233</v>
      </c>
      <c r="F55" s="82" t="s">
        <v>1224</v>
      </c>
      <c r="G55" s="82" t="b">
        <v>0</v>
      </c>
      <c r="H55" s="82" t="b">
        <v>0</v>
      </c>
      <c r="I55" s="82" t="b">
        <v>0</v>
      </c>
      <c r="J55" s="82" t="b">
        <v>0</v>
      </c>
      <c r="K55" s="82" t="b">
        <v>0</v>
      </c>
      <c r="L55" s="82" t="b">
        <v>0</v>
      </c>
    </row>
    <row r="56" spans="1:12" ht="15">
      <c r="A56" s="84" t="s">
        <v>937</v>
      </c>
      <c r="B56" s="103" t="s">
        <v>938</v>
      </c>
      <c r="C56" s="82">
        <v>4</v>
      </c>
      <c r="D56" s="105">
        <v>0.004628055992896499</v>
      </c>
      <c r="E56" s="105">
        <v>2.5217916496391233</v>
      </c>
      <c r="F56" s="82" t="s">
        <v>1224</v>
      </c>
      <c r="G56" s="82" t="b">
        <v>0</v>
      </c>
      <c r="H56" s="82" t="b">
        <v>0</v>
      </c>
      <c r="I56" s="82" t="b">
        <v>0</v>
      </c>
      <c r="J56" s="82" t="b">
        <v>0</v>
      </c>
      <c r="K56" s="82" t="b">
        <v>0</v>
      </c>
      <c r="L56" s="82" t="b">
        <v>0</v>
      </c>
    </row>
    <row r="57" spans="1:12" ht="15">
      <c r="A57" s="84" t="s">
        <v>938</v>
      </c>
      <c r="B57" s="103" t="s">
        <v>939</v>
      </c>
      <c r="C57" s="82">
        <v>4</v>
      </c>
      <c r="D57" s="105">
        <v>0.004628055992896499</v>
      </c>
      <c r="E57" s="105">
        <v>2.5217916496391233</v>
      </c>
      <c r="F57" s="82" t="s">
        <v>1224</v>
      </c>
      <c r="G57" s="82" t="b">
        <v>0</v>
      </c>
      <c r="H57" s="82" t="b">
        <v>0</v>
      </c>
      <c r="I57" s="82" t="b">
        <v>0</v>
      </c>
      <c r="J57" s="82" t="b">
        <v>0</v>
      </c>
      <c r="K57" s="82" t="b">
        <v>1</v>
      </c>
      <c r="L57" s="82" t="b">
        <v>0</v>
      </c>
    </row>
    <row r="58" spans="1:12" ht="15">
      <c r="A58" s="84" t="s">
        <v>940</v>
      </c>
      <c r="B58" s="103" t="s">
        <v>884</v>
      </c>
      <c r="C58" s="82">
        <v>4</v>
      </c>
      <c r="D58" s="105">
        <v>0.004628055992896499</v>
      </c>
      <c r="E58" s="105">
        <v>2.345700390583442</v>
      </c>
      <c r="F58" s="82" t="s">
        <v>1224</v>
      </c>
      <c r="G58" s="82" t="b">
        <v>0</v>
      </c>
      <c r="H58" s="82" t="b">
        <v>1</v>
      </c>
      <c r="I58" s="82" t="b">
        <v>0</v>
      </c>
      <c r="J58" s="82" t="b">
        <v>0</v>
      </c>
      <c r="K58" s="82" t="b">
        <v>1</v>
      </c>
      <c r="L58" s="82" t="b">
        <v>0</v>
      </c>
    </row>
    <row r="59" spans="1:12" ht="15">
      <c r="A59" s="84" t="s">
        <v>884</v>
      </c>
      <c r="B59" s="103" t="s">
        <v>866</v>
      </c>
      <c r="C59" s="82">
        <v>4</v>
      </c>
      <c r="D59" s="105">
        <v>0.004628055992896499</v>
      </c>
      <c r="E59" s="105">
        <v>2.102662341897148</v>
      </c>
      <c r="F59" s="82" t="s">
        <v>1224</v>
      </c>
      <c r="G59" s="82" t="b">
        <v>0</v>
      </c>
      <c r="H59" s="82" t="b">
        <v>1</v>
      </c>
      <c r="I59" s="82" t="b">
        <v>0</v>
      </c>
      <c r="J59" s="82" t="b">
        <v>0</v>
      </c>
      <c r="K59" s="82" t="b">
        <v>0</v>
      </c>
      <c r="L59" s="82" t="b">
        <v>0</v>
      </c>
    </row>
    <row r="60" spans="1:12" ht="15">
      <c r="A60" s="84" t="s">
        <v>866</v>
      </c>
      <c r="B60" s="103" t="s">
        <v>941</v>
      </c>
      <c r="C60" s="82">
        <v>4</v>
      </c>
      <c r="D60" s="105">
        <v>0.004628055992896499</v>
      </c>
      <c r="E60" s="105">
        <v>2.278753600952829</v>
      </c>
      <c r="F60" s="82" t="s">
        <v>1224</v>
      </c>
      <c r="G60" s="82" t="b">
        <v>0</v>
      </c>
      <c r="H60" s="82" t="b">
        <v>0</v>
      </c>
      <c r="I60" s="82" t="b">
        <v>0</v>
      </c>
      <c r="J60" s="82" t="b">
        <v>0</v>
      </c>
      <c r="K60" s="82" t="b">
        <v>0</v>
      </c>
      <c r="L60" s="82" t="b">
        <v>0</v>
      </c>
    </row>
    <row r="61" spans="1:12" ht="15">
      <c r="A61" s="84" t="s">
        <v>941</v>
      </c>
      <c r="B61" s="103" t="s">
        <v>844</v>
      </c>
      <c r="C61" s="82">
        <v>4</v>
      </c>
      <c r="D61" s="105">
        <v>0.004628055992896499</v>
      </c>
      <c r="E61" s="105">
        <v>1.4903831853874991</v>
      </c>
      <c r="F61" s="82" t="s">
        <v>1224</v>
      </c>
      <c r="G61" s="82" t="b">
        <v>0</v>
      </c>
      <c r="H61" s="82" t="b">
        <v>0</v>
      </c>
      <c r="I61" s="82" t="b">
        <v>0</v>
      </c>
      <c r="J61" s="82" t="b">
        <v>0</v>
      </c>
      <c r="K61" s="82" t="b">
        <v>0</v>
      </c>
      <c r="L61" s="82" t="b">
        <v>0</v>
      </c>
    </row>
    <row r="62" spans="1:12" ht="15">
      <c r="A62" s="84" t="s">
        <v>942</v>
      </c>
      <c r="B62" s="103" t="s">
        <v>943</v>
      </c>
      <c r="C62" s="82">
        <v>4</v>
      </c>
      <c r="D62" s="105">
        <v>0.004628055992896499</v>
      </c>
      <c r="E62" s="105">
        <v>2.5217916496391233</v>
      </c>
      <c r="F62" s="82" t="s">
        <v>1224</v>
      </c>
      <c r="G62" s="82" t="b">
        <v>0</v>
      </c>
      <c r="H62" s="82" t="b">
        <v>1</v>
      </c>
      <c r="I62" s="82" t="b">
        <v>0</v>
      </c>
      <c r="J62" s="82" t="b">
        <v>0</v>
      </c>
      <c r="K62" s="82" t="b">
        <v>0</v>
      </c>
      <c r="L62" s="82" t="b">
        <v>0</v>
      </c>
    </row>
    <row r="63" spans="1:12" ht="15">
      <c r="A63" s="84" t="s">
        <v>943</v>
      </c>
      <c r="B63" s="103" t="s">
        <v>868</v>
      </c>
      <c r="C63" s="82">
        <v>4</v>
      </c>
      <c r="D63" s="105">
        <v>0.004628055992896499</v>
      </c>
      <c r="E63" s="105">
        <v>2.345700390583442</v>
      </c>
      <c r="F63" s="82" t="s">
        <v>1224</v>
      </c>
      <c r="G63" s="82" t="b">
        <v>0</v>
      </c>
      <c r="H63" s="82" t="b">
        <v>0</v>
      </c>
      <c r="I63" s="82" t="b">
        <v>0</v>
      </c>
      <c r="J63" s="82" t="b">
        <v>0</v>
      </c>
      <c r="K63" s="82" t="b">
        <v>0</v>
      </c>
      <c r="L63" s="82" t="b">
        <v>0</v>
      </c>
    </row>
    <row r="64" spans="1:12" ht="15">
      <c r="A64" s="84" t="s">
        <v>843</v>
      </c>
      <c r="B64" s="103" t="s">
        <v>869</v>
      </c>
      <c r="C64" s="82">
        <v>3</v>
      </c>
      <c r="D64" s="105">
        <v>0.0036987553663764454</v>
      </c>
      <c r="E64" s="105">
        <v>1.1793689688169173</v>
      </c>
      <c r="F64" s="82" t="s">
        <v>1224</v>
      </c>
      <c r="G64" s="82" t="b">
        <v>0</v>
      </c>
      <c r="H64" s="82" t="b">
        <v>0</v>
      </c>
      <c r="I64" s="82" t="b">
        <v>0</v>
      </c>
      <c r="J64" s="82" t="b">
        <v>0</v>
      </c>
      <c r="K64" s="82" t="b">
        <v>0</v>
      </c>
      <c r="L64" s="82" t="b">
        <v>0</v>
      </c>
    </row>
    <row r="65" spans="1:12" ht="15">
      <c r="A65" s="84" t="s">
        <v>946</v>
      </c>
      <c r="B65" s="103" t="s">
        <v>947</v>
      </c>
      <c r="C65" s="82">
        <v>3</v>
      </c>
      <c r="D65" s="105">
        <v>0.0036987553663764454</v>
      </c>
      <c r="E65" s="105">
        <v>2.646730386247423</v>
      </c>
      <c r="F65" s="82" t="s">
        <v>1224</v>
      </c>
      <c r="G65" s="82" t="b">
        <v>0</v>
      </c>
      <c r="H65" s="82" t="b">
        <v>0</v>
      </c>
      <c r="I65" s="82" t="b">
        <v>0</v>
      </c>
      <c r="J65" s="82" t="b">
        <v>0</v>
      </c>
      <c r="K65" s="82" t="b">
        <v>0</v>
      </c>
      <c r="L65" s="82" t="b">
        <v>0</v>
      </c>
    </row>
    <row r="66" spans="1:12" ht="15">
      <c r="A66" s="84" t="s">
        <v>947</v>
      </c>
      <c r="B66" s="103" t="s">
        <v>844</v>
      </c>
      <c r="C66" s="82">
        <v>3</v>
      </c>
      <c r="D66" s="105">
        <v>0.0036987553663764454</v>
      </c>
      <c r="E66" s="105">
        <v>1.4903831853874991</v>
      </c>
      <c r="F66" s="82" t="s">
        <v>1224</v>
      </c>
      <c r="G66" s="82" t="b">
        <v>0</v>
      </c>
      <c r="H66" s="82" t="b">
        <v>0</v>
      </c>
      <c r="I66" s="82" t="b">
        <v>0</v>
      </c>
      <c r="J66" s="82" t="b">
        <v>0</v>
      </c>
      <c r="K66" s="82" t="b">
        <v>0</v>
      </c>
      <c r="L66" s="82" t="b">
        <v>0</v>
      </c>
    </row>
    <row r="67" spans="1:12" ht="15">
      <c r="A67" s="84" t="s">
        <v>948</v>
      </c>
      <c r="B67" s="103" t="s">
        <v>949</v>
      </c>
      <c r="C67" s="82">
        <v>3</v>
      </c>
      <c r="D67" s="105">
        <v>0.0045683566811753435</v>
      </c>
      <c r="E67" s="105">
        <v>2.646730386247423</v>
      </c>
      <c r="F67" s="82" t="s">
        <v>1224</v>
      </c>
      <c r="G67" s="82" t="b">
        <v>0</v>
      </c>
      <c r="H67" s="82" t="b">
        <v>0</v>
      </c>
      <c r="I67" s="82" t="b">
        <v>0</v>
      </c>
      <c r="J67" s="82" t="b">
        <v>0</v>
      </c>
      <c r="K67" s="82" t="b">
        <v>0</v>
      </c>
      <c r="L67" s="82" t="b">
        <v>0</v>
      </c>
    </row>
    <row r="68" spans="1:12" ht="15">
      <c r="A68" s="84" t="s">
        <v>949</v>
      </c>
      <c r="B68" s="103" t="s">
        <v>950</v>
      </c>
      <c r="C68" s="82">
        <v>3</v>
      </c>
      <c r="D68" s="105">
        <v>0.0045683566811753435</v>
      </c>
      <c r="E68" s="105">
        <v>2.646730386247423</v>
      </c>
      <c r="F68" s="82" t="s">
        <v>1224</v>
      </c>
      <c r="G68" s="82" t="b">
        <v>0</v>
      </c>
      <c r="H68" s="82" t="b">
        <v>0</v>
      </c>
      <c r="I68" s="82" t="b">
        <v>0</v>
      </c>
      <c r="J68" s="82" t="b">
        <v>0</v>
      </c>
      <c r="K68" s="82" t="b">
        <v>0</v>
      </c>
      <c r="L68" s="82" t="b">
        <v>0</v>
      </c>
    </row>
    <row r="69" spans="1:12" ht="15">
      <c r="A69" s="84" t="s">
        <v>950</v>
      </c>
      <c r="B69" s="103" t="s">
        <v>951</v>
      </c>
      <c r="C69" s="82">
        <v>3</v>
      </c>
      <c r="D69" s="105">
        <v>0.0045683566811753435</v>
      </c>
      <c r="E69" s="105">
        <v>2.646730386247423</v>
      </c>
      <c r="F69" s="82" t="s">
        <v>1224</v>
      </c>
      <c r="G69" s="82" t="b">
        <v>0</v>
      </c>
      <c r="H69" s="82" t="b">
        <v>0</v>
      </c>
      <c r="I69" s="82" t="b">
        <v>0</v>
      </c>
      <c r="J69" s="82" t="b">
        <v>0</v>
      </c>
      <c r="K69" s="82" t="b">
        <v>0</v>
      </c>
      <c r="L69" s="82" t="b">
        <v>0</v>
      </c>
    </row>
    <row r="70" spans="1:12" ht="15">
      <c r="A70" s="84" t="s">
        <v>951</v>
      </c>
      <c r="B70" s="103" t="s">
        <v>952</v>
      </c>
      <c r="C70" s="82">
        <v>3</v>
      </c>
      <c r="D70" s="105">
        <v>0.0045683566811753435</v>
      </c>
      <c r="E70" s="105">
        <v>2.646730386247423</v>
      </c>
      <c r="F70" s="82" t="s">
        <v>1224</v>
      </c>
      <c r="G70" s="82" t="b">
        <v>0</v>
      </c>
      <c r="H70" s="82" t="b">
        <v>0</v>
      </c>
      <c r="I70" s="82" t="b">
        <v>0</v>
      </c>
      <c r="J70" s="82" t="b">
        <v>0</v>
      </c>
      <c r="K70" s="82" t="b">
        <v>0</v>
      </c>
      <c r="L70" s="82" t="b">
        <v>0</v>
      </c>
    </row>
    <row r="71" spans="1:12" ht="15">
      <c r="A71" s="84" t="s">
        <v>952</v>
      </c>
      <c r="B71" s="103" t="s">
        <v>953</v>
      </c>
      <c r="C71" s="82">
        <v>3</v>
      </c>
      <c r="D71" s="105">
        <v>0.0045683566811753435</v>
      </c>
      <c r="E71" s="105">
        <v>2.646730386247423</v>
      </c>
      <c r="F71" s="82" t="s">
        <v>1224</v>
      </c>
      <c r="G71" s="82" t="b">
        <v>0</v>
      </c>
      <c r="H71" s="82" t="b">
        <v>0</v>
      </c>
      <c r="I71" s="82" t="b">
        <v>0</v>
      </c>
      <c r="J71" s="82" t="b">
        <v>0</v>
      </c>
      <c r="K71" s="82" t="b">
        <v>0</v>
      </c>
      <c r="L71" s="82" t="b">
        <v>0</v>
      </c>
    </row>
    <row r="72" spans="1:12" ht="15">
      <c r="A72" s="84" t="s">
        <v>953</v>
      </c>
      <c r="B72" s="103" t="s">
        <v>954</v>
      </c>
      <c r="C72" s="82">
        <v>3</v>
      </c>
      <c r="D72" s="105">
        <v>0.0045683566811753435</v>
      </c>
      <c r="E72" s="105">
        <v>2.646730386247423</v>
      </c>
      <c r="F72" s="82" t="s">
        <v>1224</v>
      </c>
      <c r="G72" s="82" t="b">
        <v>0</v>
      </c>
      <c r="H72" s="82" t="b">
        <v>0</v>
      </c>
      <c r="I72" s="82" t="b">
        <v>0</v>
      </c>
      <c r="J72" s="82" t="b">
        <v>0</v>
      </c>
      <c r="K72" s="82" t="b">
        <v>0</v>
      </c>
      <c r="L72" s="82" t="b">
        <v>0</v>
      </c>
    </row>
    <row r="73" spans="1:12" ht="15">
      <c r="A73" s="84" t="s">
        <v>954</v>
      </c>
      <c r="B73" s="103" t="s">
        <v>955</v>
      </c>
      <c r="C73" s="82">
        <v>3</v>
      </c>
      <c r="D73" s="105">
        <v>0.0045683566811753435</v>
      </c>
      <c r="E73" s="105">
        <v>2.646730386247423</v>
      </c>
      <c r="F73" s="82" t="s">
        <v>1224</v>
      </c>
      <c r="G73" s="82" t="b">
        <v>0</v>
      </c>
      <c r="H73" s="82" t="b">
        <v>0</v>
      </c>
      <c r="I73" s="82" t="b">
        <v>0</v>
      </c>
      <c r="J73" s="82" t="b">
        <v>0</v>
      </c>
      <c r="K73" s="82" t="b">
        <v>0</v>
      </c>
      <c r="L73" s="82" t="b">
        <v>0</v>
      </c>
    </row>
    <row r="74" spans="1:12" ht="15">
      <c r="A74" s="84" t="s">
        <v>956</v>
      </c>
      <c r="B74" s="103" t="s">
        <v>957</v>
      </c>
      <c r="C74" s="82">
        <v>3</v>
      </c>
      <c r="D74" s="105">
        <v>0.0045683566811753435</v>
      </c>
      <c r="E74" s="105">
        <v>2.646730386247423</v>
      </c>
      <c r="F74" s="82" t="s">
        <v>1224</v>
      </c>
      <c r="G74" s="82" t="b">
        <v>0</v>
      </c>
      <c r="H74" s="82" t="b">
        <v>0</v>
      </c>
      <c r="I74" s="82" t="b">
        <v>0</v>
      </c>
      <c r="J74" s="82" t="b">
        <v>0</v>
      </c>
      <c r="K74" s="82" t="b">
        <v>0</v>
      </c>
      <c r="L74" s="82" t="b">
        <v>0</v>
      </c>
    </row>
    <row r="75" spans="1:12" ht="15">
      <c r="A75" s="84" t="s">
        <v>957</v>
      </c>
      <c r="B75" s="103" t="s">
        <v>958</v>
      </c>
      <c r="C75" s="82">
        <v>3</v>
      </c>
      <c r="D75" s="105">
        <v>0.0045683566811753435</v>
      </c>
      <c r="E75" s="105">
        <v>2.646730386247423</v>
      </c>
      <c r="F75" s="82" t="s">
        <v>1224</v>
      </c>
      <c r="G75" s="82" t="b">
        <v>0</v>
      </c>
      <c r="H75" s="82" t="b">
        <v>0</v>
      </c>
      <c r="I75" s="82" t="b">
        <v>0</v>
      </c>
      <c r="J75" s="82" t="b">
        <v>0</v>
      </c>
      <c r="K75" s="82" t="b">
        <v>0</v>
      </c>
      <c r="L75" s="82" t="b">
        <v>0</v>
      </c>
    </row>
    <row r="76" spans="1:12" ht="15">
      <c r="A76" s="84" t="s">
        <v>895</v>
      </c>
      <c r="B76" s="103" t="s">
        <v>960</v>
      </c>
      <c r="C76" s="82">
        <v>3</v>
      </c>
      <c r="D76" s="105">
        <v>0.0036987553663764454</v>
      </c>
      <c r="E76" s="105">
        <v>2.646730386247423</v>
      </c>
      <c r="F76" s="82" t="s">
        <v>1224</v>
      </c>
      <c r="G76" s="82" t="b">
        <v>0</v>
      </c>
      <c r="H76" s="82" t="b">
        <v>0</v>
      </c>
      <c r="I76" s="82" t="b">
        <v>0</v>
      </c>
      <c r="J76" s="82" t="b">
        <v>0</v>
      </c>
      <c r="K76" s="82" t="b">
        <v>0</v>
      </c>
      <c r="L76" s="82" t="b">
        <v>0</v>
      </c>
    </row>
    <row r="77" spans="1:12" ht="15">
      <c r="A77" s="84" t="s">
        <v>960</v>
      </c>
      <c r="B77" s="103" t="s">
        <v>879</v>
      </c>
      <c r="C77" s="82">
        <v>3</v>
      </c>
      <c r="D77" s="105">
        <v>0.0036987553663764454</v>
      </c>
      <c r="E77" s="105">
        <v>2.345700390583442</v>
      </c>
      <c r="F77" s="82" t="s">
        <v>1224</v>
      </c>
      <c r="G77" s="82" t="b">
        <v>0</v>
      </c>
      <c r="H77" s="82" t="b">
        <v>0</v>
      </c>
      <c r="I77" s="82" t="b">
        <v>0</v>
      </c>
      <c r="J77" s="82" t="b">
        <v>0</v>
      </c>
      <c r="K77" s="82" t="b">
        <v>0</v>
      </c>
      <c r="L77" s="82" t="b">
        <v>0</v>
      </c>
    </row>
    <row r="78" spans="1:12" ht="15">
      <c r="A78" s="84" t="s">
        <v>962</v>
      </c>
      <c r="B78" s="103" t="s">
        <v>963</v>
      </c>
      <c r="C78" s="82">
        <v>3</v>
      </c>
      <c r="D78" s="105">
        <v>0.0036987553663764454</v>
      </c>
      <c r="E78" s="105">
        <v>2.646730386247423</v>
      </c>
      <c r="F78" s="82" t="s">
        <v>1224</v>
      </c>
      <c r="G78" s="82" t="b">
        <v>0</v>
      </c>
      <c r="H78" s="82" t="b">
        <v>0</v>
      </c>
      <c r="I78" s="82" t="b">
        <v>0</v>
      </c>
      <c r="J78" s="82" t="b">
        <v>0</v>
      </c>
      <c r="K78" s="82" t="b">
        <v>0</v>
      </c>
      <c r="L78" s="82" t="b">
        <v>0</v>
      </c>
    </row>
    <row r="79" spans="1:12" ht="15">
      <c r="A79" s="84" t="s">
        <v>848</v>
      </c>
      <c r="B79" s="103" t="s">
        <v>964</v>
      </c>
      <c r="C79" s="82">
        <v>3</v>
      </c>
      <c r="D79" s="105">
        <v>0.0036987553663764454</v>
      </c>
      <c r="E79" s="105">
        <v>2.009908288660249</v>
      </c>
      <c r="F79" s="82" t="s">
        <v>1224</v>
      </c>
      <c r="G79" s="82" t="b">
        <v>0</v>
      </c>
      <c r="H79" s="82" t="b">
        <v>0</v>
      </c>
      <c r="I79" s="82" t="b">
        <v>0</v>
      </c>
      <c r="J79" s="82" t="b">
        <v>0</v>
      </c>
      <c r="K79" s="82" t="b">
        <v>0</v>
      </c>
      <c r="L79" s="82" t="b">
        <v>0</v>
      </c>
    </row>
    <row r="80" spans="1:12" ht="15">
      <c r="A80" s="84" t="s">
        <v>964</v>
      </c>
      <c r="B80" s="103" t="s">
        <v>965</v>
      </c>
      <c r="C80" s="82">
        <v>3</v>
      </c>
      <c r="D80" s="105">
        <v>0.0036987553663764454</v>
      </c>
      <c r="E80" s="105">
        <v>2.646730386247423</v>
      </c>
      <c r="F80" s="82" t="s">
        <v>1224</v>
      </c>
      <c r="G80" s="82" t="b">
        <v>0</v>
      </c>
      <c r="H80" s="82" t="b">
        <v>0</v>
      </c>
      <c r="I80" s="82" t="b">
        <v>0</v>
      </c>
      <c r="J80" s="82" t="b">
        <v>0</v>
      </c>
      <c r="K80" s="82" t="b">
        <v>0</v>
      </c>
      <c r="L80" s="82" t="b">
        <v>0</v>
      </c>
    </row>
    <row r="81" spans="1:12" ht="15">
      <c r="A81" s="84" t="s">
        <v>965</v>
      </c>
      <c r="B81" s="103" t="s">
        <v>966</v>
      </c>
      <c r="C81" s="82">
        <v>3</v>
      </c>
      <c r="D81" s="105">
        <v>0.0036987553663764454</v>
      </c>
      <c r="E81" s="105">
        <v>2.646730386247423</v>
      </c>
      <c r="F81" s="82" t="s">
        <v>1224</v>
      </c>
      <c r="G81" s="82" t="b">
        <v>0</v>
      </c>
      <c r="H81" s="82" t="b">
        <v>0</v>
      </c>
      <c r="I81" s="82" t="b">
        <v>0</v>
      </c>
      <c r="J81" s="82" t="b">
        <v>0</v>
      </c>
      <c r="K81" s="82" t="b">
        <v>0</v>
      </c>
      <c r="L81" s="82" t="b">
        <v>0</v>
      </c>
    </row>
    <row r="82" spans="1:12" ht="15">
      <c r="A82" s="84" t="s">
        <v>966</v>
      </c>
      <c r="B82" s="103" t="s">
        <v>967</v>
      </c>
      <c r="C82" s="82">
        <v>3</v>
      </c>
      <c r="D82" s="105">
        <v>0.0036987553663764454</v>
      </c>
      <c r="E82" s="105">
        <v>2.646730386247423</v>
      </c>
      <c r="F82" s="82" t="s">
        <v>1224</v>
      </c>
      <c r="G82" s="82" t="b">
        <v>0</v>
      </c>
      <c r="H82" s="82" t="b">
        <v>0</v>
      </c>
      <c r="I82" s="82" t="b">
        <v>0</v>
      </c>
      <c r="J82" s="82" t="b">
        <v>0</v>
      </c>
      <c r="K82" s="82" t="b">
        <v>0</v>
      </c>
      <c r="L82" s="82" t="b">
        <v>0</v>
      </c>
    </row>
    <row r="83" spans="1:12" ht="15">
      <c r="A83" s="84" t="s">
        <v>967</v>
      </c>
      <c r="B83" s="103" t="s">
        <v>968</v>
      </c>
      <c r="C83" s="82">
        <v>3</v>
      </c>
      <c r="D83" s="105">
        <v>0.0036987553663764454</v>
      </c>
      <c r="E83" s="105">
        <v>2.646730386247423</v>
      </c>
      <c r="F83" s="82" t="s">
        <v>1224</v>
      </c>
      <c r="G83" s="82" t="b">
        <v>0</v>
      </c>
      <c r="H83" s="82" t="b">
        <v>0</v>
      </c>
      <c r="I83" s="82" t="b">
        <v>0</v>
      </c>
      <c r="J83" s="82" t="b">
        <v>0</v>
      </c>
      <c r="K83" s="82" t="b">
        <v>0</v>
      </c>
      <c r="L83" s="82" t="b">
        <v>0</v>
      </c>
    </row>
    <row r="84" spans="1:12" ht="15">
      <c r="A84" s="84" t="s">
        <v>970</v>
      </c>
      <c r="B84" s="103" t="s">
        <v>971</v>
      </c>
      <c r="C84" s="82">
        <v>3</v>
      </c>
      <c r="D84" s="105">
        <v>0.0045683566811753435</v>
      </c>
      <c r="E84" s="105">
        <v>2.646730386247423</v>
      </c>
      <c r="F84" s="82" t="s">
        <v>1224</v>
      </c>
      <c r="G84" s="82" t="b">
        <v>0</v>
      </c>
      <c r="H84" s="82" t="b">
        <v>0</v>
      </c>
      <c r="I84" s="82" t="b">
        <v>0</v>
      </c>
      <c r="J84" s="82" t="b">
        <v>0</v>
      </c>
      <c r="K84" s="82" t="b">
        <v>0</v>
      </c>
      <c r="L84" s="82" t="b">
        <v>0</v>
      </c>
    </row>
    <row r="85" spans="1:12" ht="15">
      <c r="A85" s="84" t="s">
        <v>971</v>
      </c>
      <c r="B85" s="103" t="s">
        <v>972</v>
      </c>
      <c r="C85" s="82">
        <v>3</v>
      </c>
      <c r="D85" s="105">
        <v>0.0045683566811753435</v>
      </c>
      <c r="E85" s="105">
        <v>2.646730386247423</v>
      </c>
      <c r="F85" s="82" t="s">
        <v>1224</v>
      </c>
      <c r="G85" s="82" t="b">
        <v>0</v>
      </c>
      <c r="H85" s="82" t="b">
        <v>0</v>
      </c>
      <c r="I85" s="82" t="b">
        <v>0</v>
      </c>
      <c r="J85" s="82" t="b">
        <v>0</v>
      </c>
      <c r="K85" s="82" t="b">
        <v>0</v>
      </c>
      <c r="L85" s="82" t="b">
        <v>0</v>
      </c>
    </row>
    <row r="86" spans="1:12" ht="15">
      <c r="A86" s="84" t="s">
        <v>972</v>
      </c>
      <c r="B86" s="103" t="s">
        <v>973</v>
      </c>
      <c r="C86" s="82">
        <v>3</v>
      </c>
      <c r="D86" s="105">
        <v>0.0045683566811753435</v>
      </c>
      <c r="E86" s="105">
        <v>2.646730386247423</v>
      </c>
      <c r="F86" s="82" t="s">
        <v>1224</v>
      </c>
      <c r="G86" s="82" t="b">
        <v>0</v>
      </c>
      <c r="H86" s="82" t="b">
        <v>0</v>
      </c>
      <c r="I86" s="82" t="b">
        <v>0</v>
      </c>
      <c r="J86" s="82" t="b">
        <v>0</v>
      </c>
      <c r="K86" s="82" t="b">
        <v>0</v>
      </c>
      <c r="L86" s="82" t="b">
        <v>0</v>
      </c>
    </row>
    <row r="87" spans="1:12" ht="15">
      <c r="A87" s="84" t="s">
        <v>976</v>
      </c>
      <c r="B87" s="103" t="s">
        <v>977</v>
      </c>
      <c r="C87" s="82">
        <v>3</v>
      </c>
      <c r="D87" s="105">
        <v>0.0036987553663764454</v>
      </c>
      <c r="E87" s="105">
        <v>2.646730386247423</v>
      </c>
      <c r="F87" s="82" t="s">
        <v>1224</v>
      </c>
      <c r="G87" s="82" t="b">
        <v>0</v>
      </c>
      <c r="H87" s="82" t="b">
        <v>0</v>
      </c>
      <c r="I87" s="82" t="b">
        <v>0</v>
      </c>
      <c r="J87" s="82" t="b">
        <v>0</v>
      </c>
      <c r="K87" s="82" t="b">
        <v>0</v>
      </c>
      <c r="L87" s="82" t="b">
        <v>0</v>
      </c>
    </row>
    <row r="88" spans="1:12" ht="15">
      <c r="A88" s="84" t="s">
        <v>897</v>
      </c>
      <c r="B88" s="103" t="s">
        <v>918</v>
      </c>
      <c r="C88" s="82">
        <v>3</v>
      </c>
      <c r="D88" s="105">
        <v>0.0036987553663764454</v>
      </c>
      <c r="E88" s="105">
        <v>2.299942900022767</v>
      </c>
      <c r="F88" s="82" t="s">
        <v>1224</v>
      </c>
      <c r="G88" s="82" t="b">
        <v>0</v>
      </c>
      <c r="H88" s="82" t="b">
        <v>0</v>
      </c>
      <c r="I88" s="82" t="b">
        <v>0</v>
      </c>
      <c r="J88" s="82" t="b">
        <v>0</v>
      </c>
      <c r="K88" s="82" t="b">
        <v>0</v>
      </c>
      <c r="L88" s="82" t="b">
        <v>0</v>
      </c>
    </row>
    <row r="89" spans="1:12" ht="15">
      <c r="A89" s="84" t="s">
        <v>918</v>
      </c>
      <c r="B89" s="103" t="s">
        <v>978</v>
      </c>
      <c r="C89" s="82">
        <v>3</v>
      </c>
      <c r="D89" s="105">
        <v>0.0036987553663764454</v>
      </c>
      <c r="E89" s="105">
        <v>2.5217916496391233</v>
      </c>
      <c r="F89" s="82" t="s">
        <v>1224</v>
      </c>
      <c r="G89" s="82" t="b">
        <v>0</v>
      </c>
      <c r="H89" s="82" t="b">
        <v>0</v>
      </c>
      <c r="I89" s="82" t="b">
        <v>0</v>
      </c>
      <c r="J89" s="82" t="b">
        <v>0</v>
      </c>
      <c r="K89" s="82" t="b">
        <v>0</v>
      </c>
      <c r="L89" s="82" t="b">
        <v>0</v>
      </c>
    </row>
    <row r="90" spans="1:12" ht="15">
      <c r="A90" s="84" t="s">
        <v>980</v>
      </c>
      <c r="B90" s="103" t="s">
        <v>891</v>
      </c>
      <c r="C90" s="82">
        <v>3</v>
      </c>
      <c r="D90" s="105">
        <v>0.0045683566811753435</v>
      </c>
      <c r="E90" s="105">
        <v>2.424881636631067</v>
      </c>
      <c r="F90" s="82" t="s">
        <v>1224</v>
      </c>
      <c r="G90" s="82" t="b">
        <v>0</v>
      </c>
      <c r="H90" s="82" t="b">
        <v>0</v>
      </c>
      <c r="I90" s="82" t="b">
        <v>0</v>
      </c>
      <c r="J90" s="82" t="b">
        <v>0</v>
      </c>
      <c r="K90" s="82" t="b">
        <v>0</v>
      </c>
      <c r="L90" s="82" t="b">
        <v>0</v>
      </c>
    </row>
    <row r="91" spans="1:12" ht="15">
      <c r="A91" s="84" t="s">
        <v>891</v>
      </c>
      <c r="B91" s="103" t="s">
        <v>981</v>
      </c>
      <c r="C91" s="82">
        <v>3</v>
      </c>
      <c r="D91" s="105">
        <v>0.0045683566811753435</v>
      </c>
      <c r="E91" s="105">
        <v>2.424881636631067</v>
      </c>
      <c r="F91" s="82" t="s">
        <v>1224</v>
      </c>
      <c r="G91" s="82" t="b">
        <v>0</v>
      </c>
      <c r="H91" s="82" t="b">
        <v>0</v>
      </c>
      <c r="I91" s="82" t="b">
        <v>0</v>
      </c>
      <c r="J91" s="82" t="b">
        <v>0</v>
      </c>
      <c r="K91" s="82" t="b">
        <v>0</v>
      </c>
      <c r="L91" s="82" t="b">
        <v>0</v>
      </c>
    </row>
    <row r="92" spans="1:12" ht="15">
      <c r="A92" s="84" t="s">
        <v>843</v>
      </c>
      <c r="B92" s="103" t="s">
        <v>983</v>
      </c>
      <c r="C92" s="82">
        <v>3</v>
      </c>
      <c r="D92" s="105">
        <v>0.0036987553663764454</v>
      </c>
      <c r="E92" s="105">
        <v>1.4803989644808984</v>
      </c>
      <c r="F92" s="82" t="s">
        <v>1224</v>
      </c>
      <c r="G92" s="82" t="b">
        <v>0</v>
      </c>
      <c r="H92" s="82" t="b">
        <v>0</v>
      </c>
      <c r="I92" s="82" t="b">
        <v>0</v>
      </c>
      <c r="J92" s="82" t="b">
        <v>0</v>
      </c>
      <c r="K92" s="82" t="b">
        <v>0</v>
      </c>
      <c r="L92" s="82" t="b">
        <v>0</v>
      </c>
    </row>
    <row r="93" spans="1:12" ht="15">
      <c r="A93" s="84" t="s">
        <v>983</v>
      </c>
      <c r="B93" s="103" t="s">
        <v>984</v>
      </c>
      <c r="C93" s="82">
        <v>3</v>
      </c>
      <c r="D93" s="105">
        <v>0.0036987553663764454</v>
      </c>
      <c r="E93" s="105">
        <v>2.646730386247423</v>
      </c>
      <c r="F93" s="82" t="s">
        <v>1224</v>
      </c>
      <c r="G93" s="82" t="b">
        <v>0</v>
      </c>
      <c r="H93" s="82" t="b">
        <v>0</v>
      </c>
      <c r="I93" s="82" t="b">
        <v>0</v>
      </c>
      <c r="J93" s="82" t="b">
        <v>0</v>
      </c>
      <c r="K93" s="82" t="b">
        <v>0</v>
      </c>
      <c r="L93" s="82" t="b">
        <v>0</v>
      </c>
    </row>
    <row r="94" spans="1:12" ht="15">
      <c r="A94" s="84" t="s">
        <v>985</v>
      </c>
      <c r="B94" s="103" t="s">
        <v>986</v>
      </c>
      <c r="C94" s="82">
        <v>3</v>
      </c>
      <c r="D94" s="105">
        <v>0.0036987553663764454</v>
      </c>
      <c r="E94" s="105">
        <v>2.646730386247423</v>
      </c>
      <c r="F94" s="82" t="s">
        <v>1224</v>
      </c>
      <c r="G94" s="82" t="b">
        <v>0</v>
      </c>
      <c r="H94" s="82" t="b">
        <v>1</v>
      </c>
      <c r="I94" s="82" t="b">
        <v>0</v>
      </c>
      <c r="J94" s="82" t="b">
        <v>0</v>
      </c>
      <c r="K94" s="82" t="b">
        <v>0</v>
      </c>
      <c r="L94" s="82" t="b">
        <v>0</v>
      </c>
    </row>
    <row r="95" spans="1:12" ht="15">
      <c r="A95" s="84" t="s">
        <v>987</v>
      </c>
      <c r="B95" s="103" t="s">
        <v>988</v>
      </c>
      <c r="C95" s="82">
        <v>3</v>
      </c>
      <c r="D95" s="105">
        <v>0.0036987553663764454</v>
      </c>
      <c r="E95" s="105">
        <v>2.646730386247423</v>
      </c>
      <c r="F95" s="82" t="s">
        <v>1224</v>
      </c>
      <c r="G95" s="82" t="b">
        <v>0</v>
      </c>
      <c r="H95" s="82" t="b">
        <v>1</v>
      </c>
      <c r="I95" s="82" t="b">
        <v>0</v>
      </c>
      <c r="J95" s="82" t="b">
        <v>0</v>
      </c>
      <c r="K95" s="82" t="b">
        <v>0</v>
      </c>
      <c r="L95" s="82" t="b">
        <v>0</v>
      </c>
    </row>
    <row r="96" spans="1:12" ht="15">
      <c r="A96" s="84" t="s">
        <v>988</v>
      </c>
      <c r="B96" s="103" t="s">
        <v>989</v>
      </c>
      <c r="C96" s="82">
        <v>3</v>
      </c>
      <c r="D96" s="105">
        <v>0.0036987553663764454</v>
      </c>
      <c r="E96" s="105">
        <v>2.646730386247423</v>
      </c>
      <c r="F96" s="82" t="s">
        <v>1224</v>
      </c>
      <c r="G96" s="82" t="b">
        <v>0</v>
      </c>
      <c r="H96" s="82" t="b">
        <v>0</v>
      </c>
      <c r="I96" s="82" t="b">
        <v>0</v>
      </c>
      <c r="J96" s="82" t="b">
        <v>0</v>
      </c>
      <c r="K96" s="82" t="b">
        <v>0</v>
      </c>
      <c r="L96" s="82" t="b">
        <v>0</v>
      </c>
    </row>
    <row r="97" spans="1:12" ht="15">
      <c r="A97" s="84" t="s">
        <v>990</v>
      </c>
      <c r="B97" s="103" t="s">
        <v>991</v>
      </c>
      <c r="C97" s="82">
        <v>3</v>
      </c>
      <c r="D97" s="105">
        <v>0.0036987553663764454</v>
      </c>
      <c r="E97" s="105">
        <v>2.646730386247423</v>
      </c>
      <c r="F97" s="82" t="s">
        <v>1224</v>
      </c>
      <c r="G97" s="82" t="b">
        <v>0</v>
      </c>
      <c r="H97" s="82" t="b">
        <v>0</v>
      </c>
      <c r="I97" s="82" t="b">
        <v>0</v>
      </c>
      <c r="J97" s="82" t="b">
        <v>0</v>
      </c>
      <c r="K97" s="82" t="b">
        <v>0</v>
      </c>
      <c r="L97" s="82" t="b">
        <v>0</v>
      </c>
    </row>
    <row r="98" spans="1:12" ht="15">
      <c r="A98" s="84" t="s">
        <v>935</v>
      </c>
      <c r="B98" s="103" t="s">
        <v>844</v>
      </c>
      <c r="C98" s="82">
        <v>3</v>
      </c>
      <c r="D98" s="105">
        <v>0.0036987553663764454</v>
      </c>
      <c r="E98" s="105">
        <v>1.4903831853874991</v>
      </c>
      <c r="F98" s="82" t="s">
        <v>1224</v>
      </c>
      <c r="G98" s="82" t="b">
        <v>0</v>
      </c>
      <c r="H98" s="82" t="b">
        <v>0</v>
      </c>
      <c r="I98" s="82" t="b">
        <v>0</v>
      </c>
      <c r="J98" s="82" t="b">
        <v>0</v>
      </c>
      <c r="K98" s="82" t="b">
        <v>0</v>
      </c>
      <c r="L98" s="82" t="b">
        <v>0</v>
      </c>
    </row>
    <row r="99" spans="1:12" ht="15">
      <c r="A99" s="84" t="s">
        <v>883</v>
      </c>
      <c r="B99" s="103" t="s">
        <v>992</v>
      </c>
      <c r="C99" s="82">
        <v>3</v>
      </c>
      <c r="D99" s="105">
        <v>0.0045683566811753435</v>
      </c>
      <c r="E99" s="105">
        <v>2.345700390583442</v>
      </c>
      <c r="F99" s="82" t="s">
        <v>1224</v>
      </c>
      <c r="G99" s="82" t="b">
        <v>0</v>
      </c>
      <c r="H99" s="82" t="b">
        <v>0</v>
      </c>
      <c r="I99" s="82" t="b">
        <v>0</v>
      </c>
      <c r="J99" s="82" t="b">
        <v>0</v>
      </c>
      <c r="K99" s="82" t="b">
        <v>0</v>
      </c>
      <c r="L99" s="82" t="b">
        <v>0</v>
      </c>
    </row>
    <row r="100" spans="1:12" ht="15">
      <c r="A100" s="84" t="s">
        <v>992</v>
      </c>
      <c r="B100" s="103" t="s">
        <v>993</v>
      </c>
      <c r="C100" s="82">
        <v>3</v>
      </c>
      <c r="D100" s="105">
        <v>0.0045683566811753435</v>
      </c>
      <c r="E100" s="105">
        <v>2.646730386247423</v>
      </c>
      <c r="F100" s="82" t="s">
        <v>1224</v>
      </c>
      <c r="G100" s="82" t="b">
        <v>0</v>
      </c>
      <c r="H100" s="82" t="b">
        <v>0</v>
      </c>
      <c r="I100" s="82" t="b">
        <v>0</v>
      </c>
      <c r="J100" s="82" t="b">
        <v>0</v>
      </c>
      <c r="K100" s="82" t="b">
        <v>0</v>
      </c>
      <c r="L100" s="82" t="b">
        <v>0</v>
      </c>
    </row>
    <row r="101" spans="1:12" ht="15">
      <c r="A101" s="84" t="s">
        <v>993</v>
      </c>
      <c r="B101" s="103" t="s">
        <v>994</v>
      </c>
      <c r="C101" s="82">
        <v>3</v>
      </c>
      <c r="D101" s="105">
        <v>0.0045683566811753435</v>
      </c>
      <c r="E101" s="105">
        <v>2.646730386247423</v>
      </c>
      <c r="F101" s="82" t="s">
        <v>1224</v>
      </c>
      <c r="G101" s="82" t="b">
        <v>0</v>
      </c>
      <c r="H101" s="82" t="b">
        <v>0</v>
      </c>
      <c r="I101" s="82" t="b">
        <v>0</v>
      </c>
      <c r="J101" s="82" t="b">
        <v>0</v>
      </c>
      <c r="K101" s="82" t="b">
        <v>0</v>
      </c>
      <c r="L101" s="82" t="b">
        <v>0</v>
      </c>
    </row>
    <row r="102" spans="1:12" ht="15">
      <c r="A102" s="84" t="s">
        <v>996</v>
      </c>
      <c r="B102" s="103" t="s">
        <v>997</v>
      </c>
      <c r="C102" s="82">
        <v>3</v>
      </c>
      <c r="D102" s="105">
        <v>0.0045683566811753435</v>
      </c>
      <c r="E102" s="105">
        <v>2.646730386247423</v>
      </c>
      <c r="F102" s="82" t="s">
        <v>1224</v>
      </c>
      <c r="G102" s="82" t="b">
        <v>0</v>
      </c>
      <c r="H102" s="82" t="b">
        <v>0</v>
      </c>
      <c r="I102" s="82" t="b">
        <v>0</v>
      </c>
      <c r="J102" s="82" t="b">
        <v>0</v>
      </c>
      <c r="K102" s="82" t="b">
        <v>0</v>
      </c>
      <c r="L102" s="82" t="b">
        <v>0</v>
      </c>
    </row>
    <row r="103" spans="1:12" ht="15">
      <c r="A103" s="84" t="s">
        <v>997</v>
      </c>
      <c r="B103" s="103" t="s">
        <v>998</v>
      </c>
      <c r="C103" s="82">
        <v>3</v>
      </c>
      <c r="D103" s="105">
        <v>0.0045683566811753435</v>
      </c>
      <c r="E103" s="105">
        <v>2.646730386247423</v>
      </c>
      <c r="F103" s="82" t="s">
        <v>1224</v>
      </c>
      <c r="G103" s="82" t="b">
        <v>0</v>
      </c>
      <c r="H103" s="82" t="b">
        <v>0</v>
      </c>
      <c r="I103" s="82" t="b">
        <v>0</v>
      </c>
      <c r="J103" s="82" t="b">
        <v>0</v>
      </c>
      <c r="K103" s="82" t="b">
        <v>0</v>
      </c>
      <c r="L103" s="82" t="b">
        <v>0</v>
      </c>
    </row>
    <row r="104" spans="1:12" ht="15">
      <c r="A104" s="84" t="s">
        <v>998</v>
      </c>
      <c r="B104" s="103" t="s">
        <v>892</v>
      </c>
      <c r="C104" s="82">
        <v>3</v>
      </c>
      <c r="D104" s="105">
        <v>0.0045683566811753435</v>
      </c>
      <c r="E104" s="105">
        <v>2.5217916496391233</v>
      </c>
      <c r="F104" s="82" t="s">
        <v>1224</v>
      </c>
      <c r="G104" s="82" t="b">
        <v>0</v>
      </c>
      <c r="H104" s="82" t="b">
        <v>0</v>
      </c>
      <c r="I104" s="82" t="b">
        <v>0</v>
      </c>
      <c r="J104" s="82" t="b">
        <v>0</v>
      </c>
      <c r="K104" s="82" t="b">
        <v>0</v>
      </c>
      <c r="L104" s="82" t="b">
        <v>0</v>
      </c>
    </row>
    <row r="105" spans="1:12" ht="15">
      <c r="A105" s="84" t="s">
        <v>999</v>
      </c>
      <c r="B105" s="103" t="s">
        <v>1000</v>
      </c>
      <c r="C105" s="82">
        <v>3</v>
      </c>
      <c r="D105" s="105">
        <v>0.0045683566811753435</v>
      </c>
      <c r="E105" s="105">
        <v>2.646730386247423</v>
      </c>
      <c r="F105" s="82" t="s">
        <v>1224</v>
      </c>
      <c r="G105" s="82" t="b">
        <v>0</v>
      </c>
      <c r="H105" s="82" t="b">
        <v>0</v>
      </c>
      <c r="I105" s="82" t="b">
        <v>0</v>
      </c>
      <c r="J105" s="82" t="b">
        <v>0</v>
      </c>
      <c r="K105" s="82" t="b">
        <v>0</v>
      </c>
      <c r="L105" s="82" t="b">
        <v>0</v>
      </c>
    </row>
    <row r="106" spans="1:12" ht="15">
      <c r="A106" s="84" t="s">
        <v>1000</v>
      </c>
      <c r="B106" s="103" t="s">
        <v>883</v>
      </c>
      <c r="C106" s="82">
        <v>3</v>
      </c>
      <c r="D106" s="105">
        <v>0.0045683566811753435</v>
      </c>
      <c r="E106" s="105">
        <v>2.345700390583442</v>
      </c>
      <c r="F106" s="82" t="s">
        <v>1224</v>
      </c>
      <c r="G106" s="82" t="b">
        <v>0</v>
      </c>
      <c r="H106" s="82" t="b">
        <v>0</v>
      </c>
      <c r="I106" s="82" t="b">
        <v>0</v>
      </c>
      <c r="J106" s="82" t="b">
        <v>0</v>
      </c>
      <c r="K106" s="82" t="b">
        <v>0</v>
      </c>
      <c r="L106" s="82" t="b">
        <v>0</v>
      </c>
    </row>
    <row r="107" spans="1:12" ht="15">
      <c r="A107" s="84" t="s">
        <v>899</v>
      </c>
      <c r="B107" s="103" t="s">
        <v>1001</v>
      </c>
      <c r="C107" s="82">
        <v>3</v>
      </c>
      <c r="D107" s="105">
        <v>0.0045683566811753435</v>
      </c>
      <c r="E107" s="105">
        <v>2.5217916496391233</v>
      </c>
      <c r="F107" s="82" t="s">
        <v>1224</v>
      </c>
      <c r="G107" s="82" t="b">
        <v>0</v>
      </c>
      <c r="H107" s="82" t="b">
        <v>0</v>
      </c>
      <c r="I107" s="82" t="b">
        <v>0</v>
      </c>
      <c r="J107" s="82" t="b">
        <v>0</v>
      </c>
      <c r="K107" s="82" t="b">
        <v>0</v>
      </c>
      <c r="L107" s="82" t="b">
        <v>0</v>
      </c>
    </row>
    <row r="108" spans="1:12" ht="15">
      <c r="A108" s="84" t="s">
        <v>1001</v>
      </c>
      <c r="B108" s="103" t="s">
        <v>1002</v>
      </c>
      <c r="C108" s="82">
        <v>3</v>
      </c>
      <c r="D108" s="105">
        <v>0.0045683566811753435</v>
      </c>
      <c r="E108" s="105">
        <v>2.646730386247423</v>
      </c>
      <c r="F108" s="82" t="s">
        <v>1224</v>
      </c>
      <c r="G108" s="82" t="b">
        <v>0</v>
      </c>
      <c r="H108" s="82" t="b">
        <v>0</v>
      </c>
      <c r="I108" s="82" t="b">
        <v>0</v>
      </c>
      <c r="J108" s="82" t="b">
        <v>0</v>
      </c>
      <c r="K108" s="82" t="b">
        <v>0</v>
      </c>
      <c r="L108" s="82" t="b">
        <v>0</v>
      </c>
    </row>
    <row r="109" spans="1:12" ht="15">
      <c r="A109" s="84" t="s">
        <v>1002</v>
      </c>
      <c r="B109" s="103" t="s">
        <v>1003</v>
      </c>
      <c r="C109" s="82">
        <v>3</v>
      </c>
      <c r="D109" s="105">
        <v>0.0045683566811753435</v>
      </c>
      <c r="E109" s="105">
        <v>2.646730386247423</v>
      </c>
      <c r="F109" s="82" t="s">
        <v>1224</v>
      </c>
      <c r="G109" s="82" t="b">
        <v>0</v>
      </c>
      <c r="H109" s="82" t="b">
        <v>0</v>
      </c>
      <c r="I109" s="82" t="b">
        <v>0</v>
      </c>
      <c r="J109" s="82" t="b">
        <v>0</v>
      </c>
      <c r="K109" s="82" t="b">
        <v>0</v>
      </c>
      <c r="L109" s="82" t="b">
        <v>0</v>
      </c>
    </row>
    <row r="110" spans="1:12" ht="15">
      <c r="A110" s="84" t="s">
        <v>1005</v>
      </c>
      <c r="B110" s="103" t="s">
        <v>1006</v>
      </c>
      <c r="C110" s="82">
        <v>3</v>
      </c>
      <c r="D110" s="105">
        <v>0.0036987553663764454</v>
      </c>
      <c r="E110" s="105">
        <v>2.646730386247423</v>
      </c>
      <c r="F110" s="82" t="s">
        <v>1224</v>
      </c>
      <c r="G110" s="82" t="b">
        <v>0</v>
      </c>
      <c r="H110" s="82" t="b">
        <v>0</v>
      </c>
      <c r="I110" s="82" t="b">
        <v>0</v>
      </c>
      <c r="J110" s="82" t="b">
        <v>0</v>
      </c>
      <c r="K110" s="82" t="b">
        <v>0</v>
      </c>
      <c r="L110" s="82" t="b">
        <v>0</v>
      </c>
    </row>
    <row r="111" spans="1:12" ht="15">
      <c r="A111" s="84" t="s">
        <v>1006</v>
      </c>
      <c r="B111" s="103" t="s">
        <v>1007</v>
      </c>
      <c r="C111" s="82">
        <v>3</v>
      </c>
      <c r="D111" s="105">
        <v>0.0036987553663764454</v>
      </c>
      <c r="E111" s="105">
        <v>2.646730386247423</v>
      </c>
      <c r="F111" s="82" t="s">
        <v>1224</v>
      </c>
      <c r="G111" s="82" t="b">
        <v>0</v>
      </c>
      <c r="H111" s="82" t="b">
        <v>0</v>
      </c>
      <c r="I111" s="82" t="b">
        <v>0</v>
      </c>
      <c r="J111" s="82" t="b">
        <v>0</v>
      </c>
      <c r="K111" s="82" t="b">
        <v>0</v>
      </c>
      <c r="L111" s="82" t="b">
        <v>0</v>
      </c>
    </row>
    <row r="112" spans="1:12" ht="15">
      <c r="A112" s="84" t="s">
        <v>1007</v>
      </c>
      <c r="B112" s="103" t="s">
        <v>1008</v>
      </c>
      <c r="C112" s="82">
        <v>3</v>
      </c>
      <c r="D112" s="105">
        <v>0.0036987553663764454</v>
      </c>
      <c r="E112" s="105">
        <v>2.646730386247423</v>
      </c>
      <c r="F112" s="82" t="s">
        <v>1224</v>
      </c>
      <c r="G112" s="82" t="b">
        <v>0</v>
      </c>
      <c r="H112" s="82" t="b">
        <v>0</v>
      </c>
      <c r="I112" s="82" t="b">
        <v>0</v>
      </c>
      <c r="J112" s="82" t="b">
        <v>0</v>
      </c>
      <c r="K112" s="82" t="b">
        <v>0</v>
      </c>
      <c r="L112" s="82" t="b">
        <v>0</v>
      </c>
    </row>
    <row r="113" spans="1:12" ht="15">
      <c r="A113" s="84" t="s">
        <v>1008</v>
      </c>
      <c r="B113" s="103" t="s">
        <v>1009</v>
      </c>
      <c r="C113" s="82">
        <v>3</v>
      </c>
      <c r="D113" s="105">
        <v>0.0036987553663764454</v>
      </c>
      <c r="E113" s="105">
        <v>2.646730386247423</v>
      </c>
      <c r="F113" s="82" t="s">
        <v>1224</v>
      </c>
      <c r="G113" s="82" t="b">
        <v>0</v>
      </c>
      <c r="H113" s="82" t="b">
        <v>0</v>
      </c>
      <c r="I113" s="82" t="b">
        <v>0</v>
      </c>
      <c r="J113" s="82" t="b">
        <v>0</v>
      </c>
      <c r="K113" s="82" t="b">
        <v>0</v>
      </c>
      <c r="L113" s="82" t="b">
        <v>0</v>
      </c>
    </row>
    <row r="114" spans="1:12" ht="15">
      <c r="A114" s="84" t="s">
        <v>867</v>
      </c>
      <c r="B114" s="103" t="s">
        <v>931</v>
      </c>
      <c r="C114" s="82">
        <v>3</v>
      </c>
      <c r="D114" s="105">
        <v>0.0036987553663764454</v>
      </c>
      <c r="E114" s="105">
        <v>2.3968529130308234</v>
      </c>
      <c r="F114" s="82" t="s">
        <v>1224</v>
      </c>
      <c r="G114" s="82" t="b">
        <v>0</v>
      </c>
      <c r="H114" s="82" t="b">
        <v>0</v>
      </c>
      <c r="I114" s="82" t="b">
        <v>0</v>
      </c>
      <c r="J114" s="82" t="b">
        <v>0</v>
      </c>
      <c r="K114" s="82" t="b">
        <v>0</v>
      </c>
      <c r="L114" s="82" t="b">
        <v>0</v>
      </c>
    </row>
    <row r="115" spans="1:12" ht="15">
      <c r="A115" s="84" t="s">
        <v>931</v>
      </c>
      <c r="B115" s="103" t="s">
        <v>849</v>
      </c>
      <c r="C115" s="82">
        <v>3</v>
      </c>
      <c r="D115" s="105">
        <v>0.0036987553663764454</v>
      </c>
      <c r="E115" s="105">
        <v>1.957520219200561</v>
      </c>
      <c r="F115" s="82" t="s">
        <v>1224</v>
      </c>
      <c r="G115" s="82" t="b">
        <v>0</v>
      </c>
      <c r="H115" s="82" t="b">
        <v>0</v>
      </c>
      <c r="I115" s="82" t="b">
        <v>0</v>
      </c>
      <c r="J115" s="82" t="b">
        <v>0</v>
      </c>
      <c r="K115" s="82" t="b">
        <v>0</v>
      </c>
      <c r="L115" s="82" t="b">
        <v>0</v>
      </c>
    </row>
    <row r="116" spans="1:12" ht="15">
      <c r="A116" s="84" t="s">
        <v>849</v>
      </c>
      <c r="B116" s="103" t="s">
        <v>1010</v>
      </c>
      <c r="C116" s="82">
        <v>3</v>
      </c>
      <c r="D116" s="105">
        <v>0.0036987553663764454</v>
      </c>
      <c r="E116" s="105">
        <v>2.082458955808861</v>
      </c>
      <c r="F116" s="82" t="s">
        <v>1224</v>
      </c>
      <c r="G116" s="82" t="b">
        <v>0</v>
      </c>
      <c r="H116" s="82" t="b">
        <v>0</v>
      </c>
      <c r="I116" s="82" t="b">
        <v>0</v>
      </c>
      <c r="J116" s="82" t="b">
        <v>0</v>
      </c>
      <c r="K116" s="82" t="b">
        <v>0</v>
      </c>
      <c r="L116" s="82" t="b">
        <v>0</v>
      </c>
    </row>
    <row r="117" spans="1:12" ht="15">
      <c r="A117" s="84" t="s">
        <v>1010</v>
      </c>
      <c r="B117" s="103" t="s">
        <v>1011</v>
      </c>
      <c r="C117" s="82">
        <v>3</v>
      </c>
      <c r="D117" s="105">
        <v>0.0036987553663764454</v>
      </c>
      <c r="E117" s="105">
        <v>2.646730386247423</v>
      </c>
      <c r="F117" s="82" t="s">
        <v>1224</v>
      </c>
      <c r="G117" s="82" t="b">
        <v>0</v>
      </c>
      <c r="H117" s="82" t="b">
        <v>0</v>
      </c>
      <c r="I117" s="82" t="b">
        <v>0</v>
      </c>
      <c r="J117" s="82" t="b">
        <v>0</v>
      </c>
      <c r="K117" s="82" t="b">
        <v>0</v>
      </c>
      <c r="L117" s="82" t="b">
        <v>0</v>
      </c>
    </row>
    <row r="118" spans="1:12" ht="15">
      <c r="A118" s="84" t="s">
        <v>1012</v>
      </c>
      <c r="B118" s="103" t="s">
        <v>900</v>
      </c>
      <c r="C118" s="82">
        <v>3</v>
      </c>
      <c r="D118" s="105">
        <v>0.0036987553663764454</v>
      </c>
      <c r="E118" s="105">
        <v>2.424881636631067</v>
      </c>
      <c r="F118" s="82" t="s">
        <v>1224</v>
      </c>
      <c r="G118" s="82" t="b">
        <v>0</v>
      </c>
      <c r="H118" s="82" t="b">
        <v>0</v>
      </c>
      <c r="I118" s="82" t="b">
        <v>0</v>
      </c>
      <c r="J118" s="82" t="b">
        <v>1</v>
      </c>
      <c r="K118" s="82" t="b">
        <v>0</v>
      </c>
      <c r="L118" s="82" t="b">
        <v>0</v>
      </c>
    </row>
    <row r="119" spans="1:12" ht="15">
      <c r="A119" s="84" t="s">
        <v>855</v>
      </c>
      <c r="B119" s="103" t="s">
        <v>844</v>
      </c>
      <c r="C119" s="82">
        <v>3</v>
      </c>
      <c r="D119" s="105">
        <v>0.0036987553663764454</v>
      </c>
      <c r="E119" s="105">
        <v>1.064414453115218</v>
      </c>
      <c r="F119" s="82" t="s">
        <v>1224</v>
      </c>
      <c r="G119" s="82" t="b">
        <v>0</v>
      </c>
      <c r="H119" s="82" t="b">
        <v>0</v>
      </c>
      <c r="I119" s="82" t="b">
        <v>0</v>
      </c>
      <c r="J119" s="82" t="b">
        <v>0</v>
      </c>
      <c r="K119" s="82" t="b">
        <v>0</v>
      </c>
      <c r="L119" s="82" t="b">
        <v>0</v>
      </c>
    </row>
    <row r="120" spans="1:12" ht="15">
      <c r="A120" s="84" t="s">
        <v>843</v>
      </c>
      <c r="B120" s="103" t="s">
        <v>904</v>
      </c>
      <c r="C120" s="82">
        <v>3</v>
      </c>
      <c r="D120" s="105">
        <v>0.0036987553663764454</v>
      </c>
      <c r="E120" s="105">
        <v>1.4803989644808984</v>
      </c>
      <c r="F120" s="82" t="s">
        <v>1224</v>
      </c>
      <c r="G120" s="82" t="b">
        <v>0</v>
      </c>
      <c r="H120" s="82" t="b">
        <v>0</v>
      </c>
      <c r="I120" s="82" t="b">
        <v>0</v>
      </c>
      <c r="J120" s="82" t="b">
        <v>0</v>
      </c>
      <c r="K120" s="82" t="b">
        <v>0</v>
      </c>
      <c r="L120" s="82" t="b">
        <v>0</v>
      </c>
    </row>
    <row r="121" spans="1:12" ht="15">
      <c r="A121" s="84" t="s">
        <v>843</v>
      </c>
      <c r="B121" s="103" t="s">
        <v>944</v>
      </c>
      <c r="C121" s="82">
        <v>3</v>
      </c>
      <c r="D121" s="105">
        <v>0.0036987553663764454</v>
      </c>
      <c r="E121" s="105">
        <v>1.4803989644808984</v>
      </c>
      <c r="F121" s="82" t="s">
        <v>1224</v>
      </c>
      <c r="G121" s="82" t="b">
        <v>0</v>
      </c>
      <c r="H121" s="82" t="b">
        <v>0</v>
      </c>
      <c r="I121" s="82" t="b">
        <v>0</v>
      </c>
      <c r="J121" s="82" t="b">
        <v>0</v>
      </c>
      <c r="K121" s="82" t="b">
        <v>0</v>
      </c>
      <c r="L121" s="82" t="b">
        <v>0</v>
      </c>
    </row>
    <row r="122" spans="1:12" ht="15">
      <c r="A122" s="84" t="s">
        <v>944</v>
      </c>
      <c r="B122" s="103" t="s">
        <v>1017</v>
      </c>
      <c r="C122" s="82">
        <v>3</v>
      </c>
      <c r="D122" s="105">
        <v>0.0036987553663764454</v>
      </c>
      <c r="E122" s="105">
        <v>2.5217916496391233</v>
      </c>
      <c r="F122" s="82" t="s">
        <v>1224</v>
      </c>
      <c r="G122" s="82" t="b">
        <v>0</v>
      </c>
      <c r="H122" s="82" t="b">
        <v>0</v>
      </c>
      <c r="I122" s="82" t="b">
        <v>0</v>
      </c>
      <c r="J122" s="82" t="b">
        <v>0</v>
      </c>
      <c r="K122" s="82" t="b">
        <v>0</v>
      </c>
      <c r="L122" s="82" t="b">
        <v>0</v>
      </c>
    </row>
    <row r="123" spans="1:12" ht="15">
      <c r="A123" s="84" t="s">
        <v>1017</v>
      </c>
      <c r="B123" s="103" t="s">
        <v>843</v>
      </c>
      <c r="C123" s="82">
        <v>3</v>
      </c>
      <c r="D123" s="105">
        <v>0.0036987553663764454</v>
      </c>
      <c r="E123" s="105">
        <v>1.26052878084663</v>
      </c>
      <c r="F123" s="82" t="s">
        <v>1224</v>
      </c>
      <c r="G123" s="82" t="b">
        <v>0</v>
      </c>
      <c r="H123" s="82" t="b">
        <v>0</v>
      </c>
      <c r="I123" s="82" t="b">
        <v>0</v>
      </c>
      <c r="J123" s="82" t="b">
        <v>0</v>
      </c>
      <c r="K123" s="82" t="b">
        <v>0</v>
      </c>
      <c r="L123" s="82" t="b">
        <v>0</v>
      </c>
    </row>
    <row r="124" spans="1:12" ht="15">
      <c r="A124" s="84" t="s">
        <v>1019</v>
      </c>
      <c r="B124" s="103" t="s">
        <v>905</v>
      </c>
      <c r="C124" s="82">
        <v>3</v>
      </c>
      <c r="D124" s="105">
        <v>0.0036987553663764454</v>
      </c>
      <c r="E124" s="105">
        <v>2.424881636631067</v>
      </c>
      <c r="F124" s="82" t="s">
        <v>1224</v>
      </c>
      <c r="G124" s="82" t="b">
        <v>0</v>
      </c>
      <c r="H124" s="82" t="b">
        <v>0</v>
      </c>
      <c r="I124" s="82" t="b">
        <v>0</v>
      </c>
      <c r="J124" s="82" t="b">
        <v>0</v>
      </c>
      <c r="K124" s="82" t="b">
        <v>0</v>
      </c>
      <c r="L124" s="82" t="b">
        <v>0</v>
      </c>
    </row>
    <row r="125" spans="1:12" ht="15">
      <c r="A125" s="84" t="s">
        <v>844</v>
      </c>
      <c r="B125" s="103" t="s">
        <v>1020</v>
      </c>
      <c r="C125" s="82">
        <v>2</v>
      </c>
      <c r="D125" s="105">
        <v>0.002679799558615906</v>
      </c>
      <c r="E125" s="105">
        <v>1.2977768382662593</v>
      </c>
      <c r="F125" s="82" t="s">
        <v>1224</v>
      </c>
      <c r="G125" s="82" t="b">
        <v>0</v>
      </c>
      <c r="H125" s="82" t="b">
        <v>0</v>
      </c>
      <c r="I125" s="82" t="b">
        <v>0</v>
      </c>
      <c r="J125" s="82" t="b">
        <v>0</v>
      </c>
      <c r="K125" s="82" t="b">
        <v>0</v>
      </c>
      <c r="L125" s="82" t="b">
        <v>0</v>
      </c>
    </row>
    <row r="126" spans="1:12" ht="15">
      <c r="A126" s="84" t="s">
        <v>885</v>
      </c>
      <c r="B126" s="103" t="s">
        <v>844</v>
      </c>
      <c r="C126" s="82">
        <v>2</v>
      </c>
      <c r="D126" s="105">
        <v>0.002679799558615906</v>
      </c>
      <c r="E126" s="105">
        <v>1.4903831853874991</v>
      </c>
      <c r="F126" s="82" t="s">
        <v>1224</v>
      </c>
      <c r="G126" s="82" t="b">
        <v>0</v>
      </c>
      <c r="H126" s="82" t="b">
        <v>0</v>
      </c>
      <c r="I126" s="82" t="b">
        <v>0</v>
      </c>
      <c r="J126" s="82" t="b">
        <v>0</v>
      </c>
      <c r="K126" s="82" t="b">
        <v>0</v>
      </c>
      <c r="L126" s="82" t="b">
        <v>0</v>
      </c>
    </row>
    <row r="127" spans="1:12" ht="15">
      <c r="A127" s="84" t="s">
        <v>845</v>
      </c>
      <c r="B127" s="103" t="s">
        <v>1022</v>
      </c>
      <c r="C127" s="82">
        <v>2</v>
      </c>
      <c r="D127" s="105">
        <v>0.002679799558615906</v>
      </c>
      <c r="E127" s="105">
        <v>1.7088782929962678</v>
      </c>
      <c r="F127" s="82" t="s">
        <v>1224</v>
      </c>
      <c r="G127" s="82" t="b">
        <v>0</v>
      </c>
      <c r="H127" s="82" t="b">
        <v>0</v>
      </c>
      <c r="I127" s="82" t="b">
        <v>0</v>
      </c>
      <c r="J127" s="82" t="b">
        <v>0</v>
      </c>
      <c r="K127" s="82" t="b">
        <v>0</v>
      </c>
      <c r="L127" s="82" t="b">
        <v>0</v>
      </c>
    </row>
    <row r="128" spans="1:12" ht="15">
      <c r="A128" s="84" t="s">
        <v>955</v>
      </c>
      <c r="B128" s="103" t="s">
        <v>948</v>
      </c>
      <c r="C128" s="82">
        <v>2</v>
      </c>
      <c r="D128" s="105">
        <v>0.0030455711207835624</v>
      </c>
      <c r="E128" s="105">
        <v>2.4706391271917423</v>
      </c>
      <c r="F128" s="82" t="s">
        <v>1224</v>
      </c>
      <c r="G128" s="82" t="b">
        <v>0</v>
      </c>
      <c r="H128" s="82" t="b">
        <v>0</v>
      </c>
      <c r="I128" s="82" t="b">
        <v>0</v>
      </c>
      <c r="J128" s="82" t="b">
        <v>0</v>
      </c>
      <c r="K128" s="82" t="b">
        <v>0</v>
      </c>
      <c r="L128" s="82" t="b">
        <v>0</v>
      </c>
    </row>
    <row r="129" spans="1:12" ht="15">
      <c r="A129" s="84" t="s">
        <v>958</v>
      </c>
      <c r="B129" s="103" t="s">
        <v>1023</v>
      </c>
      <c r="C129" s="82">
        <v>2</v>
      </c>
      <c r="D129" s="105">
        <v>0.0030455711207835624</v>
      </c>
      <c r="E129" s="105">
        <v>2.646730386247423</v>
      </c>
      <c r="F129" s="82" t="s">
        <v>1224</v>
      </c>
      <c r="G129" s="82" t="b">
        <v>0</v>
      </c>
      <c r="H129" s="82" t="b">
        <v>0</v>
      </c>
      <c r="I129" s="82" t="b">
        <v>0</v>
      </c>
      <c r="J129" s="82" t="b">
        <v>0</v>
      </c>
      <c r="K129" s="82" t="b">
        <v>0</v>
      </c>
      <c r="L129" s="82" t="b">
        <v>0</v>
      </c>
    </row>
    <row r="130" spans="1:12" ht="15">
      <c r="A130" s="84" t="s">
        <v>1023</v>
      </c>
      <c r="B130" s="103" t="s">
        <v>956</v>
      </c>
      <c r="C130" s="82">
        <v>2</v>
      </c>
      <c r="D130" s="105">
        <v>0.0030455711207835624</v>
      </c>
      <c r="E130" s="105">
        <v>2.8228216453031045</v>
      </c>
      <c r="F130" s="82" t="s">
        <v>1224</v>
      </c>
      <c r="G130" s="82" t="b">
        <v>0</v>
      </c>
      <c r="H130" s="82" t="b">
        <v>0</v>
      </c>
      <c r="I130" s="82" t="b">
        <v>0</v>
      </c>
      <c r="J130" s="82" t="b">
        <v>0</v>
      </c>
      <c r="K130" s="82" t="b">
        <v>0</v>
      </c>
      <c r="L130" s="82" t="b">
        <v>0</v>
      </c>
    </row>
    <row r="131" spans="1:12" ht="15">
      <c r="A131" s="84" t="s">
        <v>891</v>
      </c>
      <c r="B131" s="103" t="s">
        <v>876</v>
      </c>
      <c r="C131" s="82">
        <v>2</v>
      </c>
      <c r="D131" s="105">
        <v>0.0030455711207835624</v>
      </c>
      <c r="E131" s="105">
        <v>1.9477603819114047</v>
      </c>
      <c r="F131" s="82" t="s">
        <v>1224</v>
      </c>
      <c r="G131" s="82" t="b">
        <v>0</v>
      </c>
      <c r="H131" s="82" t="b">
        <v>0</v>
      </c>
      <c r="I131" s="82" t="b">
        <v>0</v>
      </c>
      <c r="J131" s="82" t="b">
        <v>0</v>
      </c>
      <c r="K131" s="82" t="b">
        <v>0</v>
      </c>
      <c r="L131" s="82" t="b">
        <v>0</v>
      </c>
    </row>
    <row r="132" spans="1:12" ht="15">
      <c r="A132" s="84" t="s">
        <v>876</v>
      </c>
      <c r="B132" s="103" t="s">
        <v>1024</v>
      </c>
      <c r="C132" s="82">
        <v>2</v>
      </c>
      <c r="D132" s="105">
        <v>0.0030455711207835624</v>
      </c>
      <c r="E132" s="105">
        <v>2.345700390583442</v>
      </c>
      <c r="F132" s="82" t="s">
        <v>1224</v>
      </c>
      <c r="G132" s="82" t="b">
        <v>0</v>
      </c>
      <c r="H132" s="82" t="b">
        <v>0</v>
      </c>
      <c r="I132" s="82" t="b">
        <v>0</v>
      </c>
      <c r="J132" s="82" t="b">
        <v>0</v>
      </c>
      <c r="K132" s="82" t="b">
        <v>0</v>
      </c>
      <c r="L132" s="82" t="b">
        <v>0</v>
      </c>
    </row>
    <row r="133" spans="1:12" ht="15">
      <c r="A133" s="84" t="s">
        <v>1024</v>
      </c>
      <c r="B133" s="103" t="s">
        <v>877</v>
      </c>
      <c r="C133" s="82">
        <v>2</v>
      </c>
      <c r="D133" s="105">
        <v>0.0030455711207835624</v>
      </c>
      <c r="E133" s="105">
        <v>2.345700390583442</v>
      </c>
      <c r="F133" s="82" t="s">
        <v>1224</v>
      </c>
      <c r="G133" s="82" t="b">
        <v>0</v>
      </c>
      <c r="H133" s="82" t="b">
        <v>0</v>
      </c>
      <c r="I133" s="82" t="b">
        <v>0</v>
      </c>
      <c r="J133" s="82" t="b">
        <v>0</v>
      </c>
      <c r="K133" s="82" t="b">
        <v>0</v>
      </c>
      <c r="L133" s="82" t="b">
        <v>0</v>
      </c>
    </row>
    <row r="134" spans="1:12" ht="15">
      <c r="A134" s="84" t="s">
        <v>894</v>
      </c>
      <c r="B134" s="103" t="s">
        <v>844</v>
      </c>
      <c r="C134" s="82">
        <v>2</v>
      </c>
      <c r="D134" s="105">
        <v>0.0030455711207835624</v>
      </c>
      <c r="E134" s="105">
        <v>1.314291926331818</v>
      </c>
      <c r="F134" s="82" t="s">
        <v>1224</v>
      </c>
      <c r="G134" s="82" t="b">
        <v>0</v>
      </c>
      <c r="H134" s="82" t="b">
        <v>0</v>
      </c>
      <c r="I134" s="82" t="b">
        <v>0</v>
      </c>
      <c r="J134" s="82" t="b">
        <v>0</v>
      </c>
      <c r="K134" s="82" t="b">
        <v>0</v>
      </c>
      <c r="L134" s="82" t="b">
        <v>0</v>
      </c>
    </row>
    <row r="135" spans="1:12" ht="15">
      <c r="A135" s="84" t="s">
        <v>1029</v>
      </c>
      <c r="B135" s="103" t="s">
        <v>1030</v>
      </c>
      <c r="C135" s="82">
        <v>2</v>
      </c>
      <c r="D135" s="105">
        <v>0.002679799558615906</v>
      </c>
      <c r="E135" s="105">
        <v>2.8228216453031045</v>
      </c>
      <c r="F135" s="82" t="s">
        <v>1224</v>
      </c>
      <c r="G135" s="82" t="b">
        <v>0</v>
      </c>
      <c r="H135" s="82" t="b">
        <v>0</v>
      </c>
      <c r="I135" s="82" t="b">
        <v>0</v>
      </c>
      <c r="J135" s="82" t="b">
        <v>0</v>
      </c>
      <c r="K135" s="82" t="b">
        <v>0</v>
      </c>
      <c r="L135" s="82" t="b">
        <v>0</v>
      </c>
    </row>
    <row r="136" spans="1:12" ht="15">
      <c r="A136" s="84" t="s">
        <v>1030</v>
      </c>
      <c r="B136" s="103" t="s">
        <v>1031</v>
      </c>
      <c r="C136" s="82">
        <v>2</v>
      </c>
      <c r="D136" s="105">
        <v>0.002679799558615906</v>
      </c>
      <c r="E136" s="105">
        <v>2.8228216453031045</v>
      </c>
      <c r="F136" s="82" t="s">
        <v>1224</v>
      </c>
      <c r="G136" s="82" t="b">
        <v>0</v>
      </c>
      <c r="H136" s="82" t="b">
        <v>0</v>
      </c>
      <c r="I136" s="82" t="b">
        <v>0</v>
      </c>
      <c r="J136" s="82" t="b">
        <v>0</v>
      </c>
      <c r="K136" s="82" t="b">
        <v>0</v>
      </c>
      <c r="L136" s="82" t="b">
        <v>0</v>
      </c>
    </row>
    <row r="137" spans="1:12" ht="15">
      <c r="A137" s="84" t="s">
        <v>1031</v>
      </c>
      <c r="B137" s="103" t="s">
        <v>1032</v>
      </c>
      <c r="C137" s="82">
        <v>2</v>
      </c>
      <c r="D137" s="105">
        <v>0.002679799558615906</v>
      </c>
      <c r="E137" s="105">
        <v>2.8228216453031045</v>
      </c>
      <c r="F137" s="82" t="s">
        <v>1224</v>
      </c>
      <c r="G137" s="82" t="b">
        <v>0</v>
      </c>
      <c r="H137" s="82" t="b">
        <v>0</v>
      </c>
      <c r="I137" s="82" t="b">
        <v>0</v>
      </c>
      <c r="J137" s="82" t="b">
        <v>0</v>
      </c>
      <c r="K137" s="82" t="b">
        <v>0</v>
      </c>
      <c r="L137" s="82" t="b">
        <v>0</v>
      </c>
    </row>
    <row r="138" spans="1:12" ht="15">
      <c r="A138" s="84" t="s">
        <v>1032</v>
      </c>
      <c r="B138" s="103" t="s">
        <v>860</v>
      </c>
      <c r="C138" s="82">
        <v>2</v>
      </c>
      <c r="D138" s="105">
        <v>0.002679799558615906</v>
      </c>
      <c r="E138" s="105">
        <v>2.220761653975142</v>
      </c>
      <c r="F138" s="82" t="s">
        <v>1224</v>
      </c>
      <c r="G138" s="82" t="b">
        <v>0</v>
      </c>
      <c r="H138" s="82" t="b">
        <v>0</v>
      </c>
      <c r="I138" s="82" t="b">
        <v>0</v>
      </c>
      <c r="J138" s="82" t="b">
        <v>0</v>
      </c>
      <c r="K138" s="82" t="b">
        <v>0</v>
      </c>
      <c r="L138" s="82" t="b">
        <v>0</v>
      </c>
    </row>
    <row r="139" spans="1:12" ht="15">
      <c r="A139" s="84" t="s">
        <v>860</v>
      </c>
      <c r="B139" s="103" t="s">
        <v>1033</v>
      </c>
      <c r="C139" s="82">
        <v>2</v>
      </c>
      <c r="D139" s="105">
        <v>0.002679799558615906</v>
      </c>
      <c r="E139" s="105">
        <v>2.220761653975142</v>
      </c>
      <c r="F139" s="82" t="s">
        <v>1224</v>
      </c>
      <c r="G139" s="82" t="b">
        <v>0</v>
      </c>
      <c r="H139" s="82" t="b">
        <v>0</v>
      </c>
      <c r="I139" s="82" t="b">
        <v>0</v>
      </c>
      <c r="J139" s="82" t="b">
        <v>0</v>
      </c>
      <c r="K139" s="82" t="b">
        <v>1</v>
      </c>
      <c r="L139" s="82" t="b">
        <v>0</v>
      </c>
    </row>
    <row r="140" spans="1:12" ht="15">
      <c r="A140" s="84" t="s">
        <v>1033</v>
      </c>
      <c r="B140" s="103" t="s">
        <v>1034</v>
      </c>
      <c r="C140" s="82">
        <v>2</v>
      </c>
      <c r="D140" s="105">
        <v>0.002679799558615906</v>
      </c>
      <c r="E140" s="105">
        <v>2.8228216453031045</v>
      </c>
      <c r="F140" s="82" t="s">
        <v>1224</v>
      </c>
      <c r="G140" s="82" t="b">
        <v>0</v>
      </c>
      <c r="H140" s="82" t="b">
        <v>1</v>
      </c>
      <c r="I140" s="82" t="b">
        <v>0</v>
      </c>
      <c r="J140" s="82" t="b">
        <v>0</v>
      </c>
      <c r="K140" s="82" t="b">
        <v>0</v>
      </c>
      <c r="L140" s="82" t="b">
        <v>0</v>
      </c>
    </row>
    <row r="141" spans="1:12" ht="15">
      <c r="A141" s="84" t="s">
        <v>1034</v>
      </c>
      <c r="B141" s="103" t="s">
        <v>1035</v>
      </c>
      <c r="C141" s="82">
        <v>2</v>
      </c>
      <c r="D141" s="105">
        <v>0.002679799558615906</v>
      </c>
      <c r="E141" s="105">
        <v>2.8228216453031045</v>
      </c>
      <c r="F141" s="82" t="s">
        <v>1224</v>
      </c>
      <c r="G141" s="82" t="b">
        <v>0</v>
      </c>
      <c r="H141" s="82" t="b">
        <v>0</v>
      </c>
      <c r="I141" s="82" t="b">
        <v>0</v>
      </c>
      <c r="J141" s="82" t="b">
        <v>0</v>
      </c>
      <c r="K141" s="82" t="b">
        <v>0</v>
      </c>
      <c r="L141" s="82" t="b">
        <v>0</v>
      </c>
    </row>
    <row r="142" spans="1:12" ht="15">
      <c r="A142" s="84" t="s">
        <v>1035</v>
      </c>
      <c r="B142" s="103" t="s">
        <v>1036</v>
      </c>
      <c r="C142" s="82">
        <v>2</v>
      </c>
      <c r="D142" s="105">
        <v>0.002679799558615906</v>
      </c>
      <c r="E142" s="105">
        <v>2.8228216453031045</v>
      </c>
      <c r="F142" s="82" t="s">
        <v>1224</v>
      </c>
      <c r="G142" s="82" t="b">
        <v>0</v>
      </c>
      <c r="H142" s="82" t="b">
        <v>0</v>
      </c>
      <c r="I142" s="82" t="b">
        <v>0</v>
      </c>
      <c r="J142" s="82" t="b">
        <v>0</v>
      </c>
      <c r="K142" s="82" t="b">
        <v>0</v>
      </c>
      <c r="L142" s="82" t="b">
        <v>0</v>
      </c>
    </row>
    <row r="143" spans="1:12" ht="15">
      <c r="A143" s="84" t="s">
        <v>1040</v>
      </c>
      <c r="B143" s="103" t="s">
        <v>1041</v>
      </c>
      <c r="C143" s="82">
        <v>2</v>
      </c>
      <c r="D143" s="105">
        <v>0.002679799558615906</v>
      </c>
      <c r="E143" s="105">
        <v>2.8228216453031045</v>
      </c>
      <c r="F143" s="82" t="s">
        <v>1224</v>
      </c>
      <c r="G143" s="82" t="b">
        <v>0</v>
      </c>
      <c r="H143" s="82" t="b">
        <v>0</v>
      </c>
      <c r="I143" s="82" t="b">
        <v>0</v>
      </c>
      <c r="J143" s="82" t="b">
        <v>0</v>
      </c>
      <c r="K143" s="82" t="b">
        <v>0</v>
      </c>
      <c r="L143" s="82" t="b">
        <v>0</v>
      </c>
    </row>
    <row r="144" spans="1:12" ht="15">
      <c r="A144" s="84" t="s">
        <v>1041</v>
      </c>
      <c r="B144" s="103" t="s">
        <v>860</v>
      </c>
      <c r="C144" s="82">
        <v>2</v>
      </c>
      <c r="D144" s="105">
        <v>0.002679799558615906</v>
      </c>
      <c r="E144" s="105">
        <v>2.220761653975142</v>
      </c>
      <c r="F144" s="82" t="s">
        <v>1224</v>
      </c>
      <c r="G144" s="82" t="b">
        <v>0</v>
      </c>
      <c r="H144" s="82" t="b">
        <v>0</v>
      </c>
      <c r="I144" s="82" t="b">
        <v>0</v>
      </c>
      <c r="J144" s="82" t="b">
        <v>0</v>
      </c>
      <c r="K144" s="82" t="b">
        <v>0</v>
      </c>
      <c r="L144" s="82" t="b">
        <v>0</v>
      </c>
    </row>
    <row r="145" spans="1:12" ht="15">
      <c r="A145" s="84" t="s">
        <v>860</v>
      </c>
      <c r="B145" s="103" t="s">
        <v>845</v>
      </c>
      <c r="C145" s="82">
        <v>2</v>
      </c>
      <c r="D145" s="105">
        <v>0.002679799558615906</v>
      </c>
      <c r="E145" s="105">
        <v>1.4426104035914986</v>
      </c>
      <c r="F145" s="82" t="s">
        <v>1224</v>
      </c>
      <c r="G145" s="82" t="b">
        <v>0</v>
      </c>
      <c r="H145" s="82" t="b">
        <v>0</v>
      </c>
      <c r="I145" s="82" t="b">
        <v>0</v>
      </c>
      <c r="J145" s="82" t="b">
        <v>0</v>
      </c>
      <c r="K145" s="82" t="b">
        <v>0</v>
      </c>
      <c r="L145" s="82" t="b">
        <v>0</v>
      </c>
    </row>
    <row r="146" spans="1:12" ht="15">
      <c r="A146" s="84" t="s">
        <v>845</v>
      </c>
      <c r="B146" s="103" t="s">
        <v>857</v>
      </c>
      <c r="C146" s="82">
        <v>2</v>
      </c>
      <c r="D146" s="105">
        <v>0.002679799558615906</v>
      </c>
      <c r="E146" s="105">
        <v>1.1068183016683055</v>
      </c>
      <c r="F146" s="82" t="s">
        <v>1224</v>
      </c>
      <c r="G146" s="82" t="b">
        <v>0</v>
      </c>
      <c r="H146" s="82" t="b">
        <v>0</v>
      </c>
      <c r="I146" s="82" t="b">
        <v>0</v>
      </c>
      <c r="J146" s="82" t="b">
        <v>0</v>
      </c>
      <c r="K146" s="82" t="b">
        <v>0</v>
      </c>
      <c r="L146" s="82" t="b">
        <v>0</v>
      </c>
    </row>
    <row r="147" spans="1:12" ht="15">
      <c r="A147" s="84" t="s">
        <v>857</v>
      </c>
      <c r="B147" s="103" t="s">
        <v>1042</v>
      </c>
      <c r="C147" s="82">
        <v>2</v>
      </c>
      <c r="D147" s="105">
        <v>0.002679799558615906</v>
      </c>
      <c r="E147" s="105">
        <v>2.8228216453031045</v>
      </c>
      <c r="F147" s="82" t="s">
        <v>1224</v>
      </c>
      <c r="G147" s="82" t="b">
        <v>0</v>
      </c>
      <c r="H147" s="82" t="b">
        <v>0</v>
      </c>
      <c r="I147" s="82" t="b">
        <v>0</v>
      </c>
      <c r="J147" s="82" t="b">
        <v>0</v>
      </c>
      <c r="K147" s="82" t="b">
        <v>0</v>
      </c>
      <c r="L147" s="82" t="b">
        <v>0</v>
      </c>
    </row>
    <row r="148" spans="1:12" ht="15">
      <c r="A148" s="84" t="s">
        <v>1042</v>
      </c>
      <c r="B148" s="103" t="s">
        <v>866</v>
      </c>
      <c r="C148" s="82">
        <v>2</v>
      </c>
      <c r="D148" s="105">
        <v>0.002679799558615906</v>
      </c>
      <c r="E148" s="105">
        <v>2.278753600952829</v>
      </c>
      <c r="F148" s="82" t="s">
        <v>1224</v>
      </c>
      <c r="G148" s="82" t="b">
        <v>0</v>
      </c>
      <c r="H148" s="82" t="b">
        <v>0</v>
      </c>
      <c r="I148" s="82" t="b">
        <v>0</v>
      </c>
      <c r="J148" s="82" t="b">
        <v>0</v>
      </c>
      <c r="K148" s="82" t="b">
        <v>0</v>
      </c>
      <c r="L148" s="82" t="b">
        <v>0</v>
      </c>
    </row>
    <row r="149" spans="1:12" ht="15">
      <c r="A149" s="84" t="s">
        <v>866</v>
      </c>
      <c r="B149" s="103" t="s">
        <v>1043</v>
      </c>
      <c r="C149" s="82">
        <v>2</v>
      </c>
      <c r="D149" s="105">
        <v>0.002679799558615906</v>
      </c>
      <c r="E149" s="105">
        <v>2.278753600952829</v>
      </c>
      <c r="F149" s="82" t="s">
        <v>1224</v>
      </c>
      <c r="G149" s="82" t="b">
        <v>0</v>
      </c>
      <c r="H149" s="82" t="b">
        <v>0</v>
      </c>
      <c r="I149" s="82" t="b">
        <v>0</v>
      </c>
      <c r="J149" s="82" t="b">
        <v>0</v>
      </c>
      <c r="K149" s="82" t="b">
        <v>0</v>
      </c>
      <c r="L149" s="82" t="b">
        <v>0</v>
      </c>
    </row>
    <row r="150" spans="1:12" ht="15">
      <c r="A150" s="84" t="s">
        <v>1045</v>
      </c>
      <c r="B150" s="103" t="s">
        <v>908</v>
      </c>
      <c r="C150" s="82">
        <v>2</v>
      </c>
      <c r="D150" s="105">
        <v>0.0030455711207835624</v>
      </c>
      <c r="E150" s="105">
        <v>2.5217916496391233</v>
      </c>
      <c r="F150" s="82" t="s">
        <v>1224</v>
      </c>
      <c r="G150" s="82" t="b">
        <v>0</v>
      </c>
      <c r="H150" s="82" t="b">
        <v>0</v>
      </c>
      <c r="I150" s="82" t="b">
        <v>0</v>
      </c>
      <c r="J150" s="82" t="b">
        <v>0</v>
      </c>
      <c r="K150" s="82" t="b">
        <v>0</v>
      </c>
      <c r="L150" s="82" t="b">
        <v>0</v>
      </c>
    </row>
    <row r="151" spans="1:12" ht="15">
      <c r="A151" s="84" t="s">
        <v>1047</v>
      </c>
      <c r="B151" s="103" t="s">
        <v>1048</v>
      </c>
      <c r="C151" s="82">
        <v>2</v>
      </c>
      <c r="D151" s="105">
        <v>0.0030455711207835624</v>
      </c>
      <c r="E151" s="105">
        <v>2.8228216453031045</v>
      </c>
      <c r="F151" s="82" t="s">
        <v>1224</v>
      </c>
      <c r="G151" s="82" t="b">
        <v>0</v>
      </c>
      <c r="H151" s="82" t="b">
        <v>0</v>
      </c>
      <c r="I151" s="82" t="b">
        <v>0</v>
      </c>
      <c r="J151" s="82" t="b">
        <v>0</v>
      </c>
      <c r="K151" s="82" t="b">
        <v>0</v>
      </c>
      <c r="L151" s="82" t="b">
        <v>0</v>
      </c>
    </row>
    <row r="152" spans="1:12" ht="15">
      <c r="A152" s="84" t="s">
        <v>1049</v>
      </c>
      <c r="B152" s="103" t="s">
        <v>861</v>
      </c>
      <c r="C152" s="82">
        <v>2</v>
      </c>
      <c r="D152" s="105">
        <v>0.002679799558615906</v>
      </c>
      <c r="E152" s="105">
        <v>2.220761653975142</v>
      </c>
      <c r="F152" s="82" t="s">
        <v>1224</v>
      </c>
      <c r="G152" s="82" t="b">
        <v>0</v>
      </c>
      <c r="H152" s="82" t="b">
        <v>0</v>
      </c>
      <c r="I152" s="82" t="b">
        <v>0</v>
      </c>
      <c r="J152" s="82" t="b">
        <v>0</v>
      </c>
      <c r="K152" s="82" t="b">
        <v>0</v>
      </c>
      <c r="L152" s="82" t="b">
        <v>0</v>
      </c>
    </row>
    <row r="153" spans="1:12" ht="15">
      <c r="A153" s="84" t="s">
        <v>861</v>
      </c>
      <c r="B153" s="103" t="s">
        <v>1050</v>
      </c>
      <c r="C153" s="82">
        <v>2</v>
      </c>
      <c r="D153" s="105">
        <v>0.002679799558615906</v>
      </c>
      <c r="E153" s="105">
        <v>2.5217916496391233</v>
      </c>
      <c r="F153" s="82" t="s">
        <v>1224</v>
      </c>
      <c r="G153" s="82" t="b">
        <v>0</v>
      </c>
      <c r="H153" s="82" t="b">
        <v>0</v>
      </c>
      <c r="I153" s="82" t="b">
        <v>0</v>
      </c>
      <c r="J153" s="82" t="b">
        <v>0</v>
      </c>
      <c r="K153" s="82" t="b">
        <v>0</v>
      </c>
      <c r="L153" s="82" t="b">
        <v>0</v>
      </c>
    </row>
    <row r="154" spans="1:12" ht="15">
      <c r="A154" s="84" t="s">
        <v>1050</v>
      </c>
      <c r="B154" s="103" t="s">
        <v>1051</v>
      </c>
      <c r="C154" s="82">
        <v>2</v>
      </c>
      <c r="D154" s="105">
        <v>0.002679799558615906</v>
      </c>
      <c r="E154" s="105">
        <v>2.8228216453031045</v>
      </c>
      <c r="F154" s="82" t="s">
        <v>1224</v>
      </c>
      <c r="G154" s="82" t="b">
        <v>0</v>
      </c>
      <c r="H154" s="82" t="b">
        <v>0</v>
      </c>
      <c r="I154" s="82" t="b">
        <v>0</v>
      </c>
      <c r="J154" s="82" t="b">
        <v>0</v>
      </c>
      <c r="K154" s="82" t="b">
        <v>0</v>
      </c>
      <c r="L154" s="82" t="b">
        <v>0</v>
      </c>
    </row>
    <row r="155" spans="1:12" ht="15">
      <c r="A155" s="84" t="s">
        <v>1051</v>
      </c>
      <c r="B155" s="103" t="s">
        <v>1052</v>
      </c>
      <c r="C155" s="82">
        <v>2</v>
      </c>
      <c r="D155" s="105">
        <v>0.002679799558615906</v>
      </c>
      <c r="E155" s="105">
        <v>2.8228216453031045</v>
      </c>
      <c r="F155" s="82" t="s">
        <v>1224</v>
      </c>
      <c r="G155" s="82" t="b">
        <v>0</v>
      </c>
      <c r="H155" s="82" t="b">
        <v>0</v>
      </c>
      <c r="I155" s="82" t="b">
        <v>0</v>
      </c>
      <c r="J155" s="82" t="b">
        <v>0</v>
      </c>
      <c r="K155" s="82" t="b">
        <v>0</v>
      </c>
      <c r="L155" s="82" t="b">
        <v>0</v>
      </c>
    </row>
    <row r="156" spans="1:12" ht="15">
      <c r="A156" s="84" t="s">
        <v>1052</v>
      </c>
      <c r="B156" s="103" t="s">
        <v>861</v>
      </c>
      <c r="C156" s="82">
        <v>2</v>
      </c>
      <c r="D156" s="105">
        <v>0.002679799558615906</v>
      </c>
      <c r="E156" s="105">
        <v>2.220761653975142</v>
      </c>
      <c r="F156" s="82" t="s">
        <v>1224</v>
      </c>
      <c r="G156" s="82" t="b">
        <v>0</v>
      </c>
      <c r="H156" s="82" t="b">
        <v>0</v>
      </c>
      <c r="I156" s="82" t="b">
        <v>0</v>
      </c>
      <c r="J156" s="82" t="b">
        <v>0</v>
      </c>
      <c r="K156" s="82" t="b">
        <v>0</v>
      </c>
      <c r="L156" s="82" t="b">
        <v>0</v>
      </c>
    </row>
    <row r="157" spans="1:12" ht="15">
      <c r="A157" s="84" t="s">
        <v>861</v>
      </c>
      <c r="B157" s="103" t="s">
        <v>1053</v>
      </c>
      <c r="C157" s="82">
        <v>2</v>
      </c>
      <c r="D157" s="105">
        <v>0.002679799558615906</v>
      </c>
      <c r="E157" s="105">
        <v>2.5217916496391233</v>
      </c>
      <c r="F157" s="82" t="s">
        <v>1224</v>
      </c>
      <c r="G157" s="82" t="b">
        <v>0</v>
      </c>
      <c r="H157" s="82" t="b">
        <v>0</v>
      </c>
      <c r="I157" s="82" t="b">
        <v>0</v>
      </c>
      <c r="J157" s="82" t="b">
        <v>0</v>
      </c>
      <c r="K157" s="82" t="b">
        <v>0</v>
      </c>
      <c r="L157" s="82" t="b">
        <v>0</v>
      </c>
    </row>
    <row r="158" spans="1:12" ht="15">
      <c r="A158" s="84" t="s">
        <v>1053</v>
      </c>
      <c r="B158" s="103" t="s">
        <v>1054</v>
      </c>
      <c r="C158" s="82">
        <v>2</v>
      </c>
      <c r="D158" s="105">
        <v>0.002679799558615906</v>
      </c>
      <c r="E158" s="105">
        <v>2.8228216453031045</v>
      </c>
      <c r="F158" s="82" t="s">
        <v>1224</v>
      </c>
      <c r="G158" s="82" t="b">
        <v>0</v>
      </c>
      <c r="H158" s="82" t="b">
        <v>0</v>
      </c>
      <c r="I158" s="82" t="b">
        <v>0</v>
      </c>
      <c r="J158" s="82" t="b">
        <v>0</v>
      </c>
      <c r="K158" s="82" t="b">
        <v>0</v>
      </c>
      <c r="L158" s="82" t="b">
        <v>0</v>
      </c>
    </row>
    <row r="159" spans="1:12" ht="15">
      <c r="A159" s="84" t="s">
        <v>963</v>
      </c>
      <c r="B159" s="103" t="s">
        <v>1055</v>
      </c>
      <c r="C159" s="82">
        <v>2</v>
      </c>
      <c r="D159" s="105">
        <v>0.002679799558615906</v>
      </c>
      <c r="E159" s="105">
        <v>2.646730386247423</v>
      </c>
      <c r="F159" s="82" t="s">
        <v>1224</v>
      </c>
      <c r="G159" s="82" t="b">
        <v>0</v>
      </c>
      <c r="H159" s="82" t="b">
        <v>0</v>
      </c>
      <c r="I159" s="82" t="b">
        <v>0</v>
      </c>
      <c r="J159" s="82" t="b">
        <v>0</v>
      </c>
      <c r="K159" s="82" t="b">
        <v>0</v>
      </c>
      <c r="L159" s="82" t="b">
        <v>0</v>
      </c>
    </row>
    <row r="160" spans="1:12" ht="15">
      <c r="A160" s="84" t="s">
        <v>1055</v>
      </c>
      <c r="B160" s="103" t="s">
        <v>1056</v>
      </c>
      <c r="C160" s="82">
        <v>2</v>
      </c>
      <c r="D160" s="105">
        <v>0.002679799558615906</v>
      </c>
      <c r="E160" s="105">
        <v>2.8228216453031045</v>
      </c>
      <c r="F160" s="82" t="s">
        <v>1224</v>
      </c>
      <c r="G160" s="82" t="b">
        <v>0</v>
      </c>
      <c r="H160" s="82" t="b">
        <v>0</v>
      </c>
      <c r="I160" s="82" t="b">
        <v>0</v>
      </c>
      <c r="J160" s="82" t="b">
        <v>0</v>
      </c>
      <c r="K160" s="82" t="b">
        <v>0</v>
      </c>
      <c r="L160" s="82" t="b">
        <v>0</v>
      </c>
    </row>
    <row r="161" spans="1:12" ht="15">
      <c r="A161" s="84" t="s">
        <v>1056</v>
      </c>
      <c r="B161" s="103" t="s">
        <v>848</v>
      </c>
      <c r="C161" s="82">
        <v>2</v>
      </c>
      <c r="D161" s="105">
        <v>0.002679799558615906</v>
      </c>
      <c r="E161" s="105">
        <v>2.009908288660249</v>
      </c>
      <c r="F161" s="82" t="s">
        <v>1224</v>
      </c>
      <c r="G161" s="82" t="b">
        <v>0</v>
      </c>
      <c r="H161" s="82" t="b">
        <v>0</v>
      </c>
      <c r="I161" s="82" t="b">
        <v>0</v>
      </c>
      <c r="J161" s="82" t="b">
        <v>0</v>
      </c>
      <c r="K161" s="82" t="b">
        <v>0</v>
      </c>
      <c r="L161" s="82" t="b">
        <v>0</v>
      </c>
    </row>
    <row r="162" spans="1:12" ht="15">
      <c r="A162" s="84" t="s">
        <v>969</v>
      </c>
      <c r="B162" s="103" t="s">
        <v>969</v>
      </c>
      <c r="C162" s="82">
        <v>2</v>
      </c>
      <c r="D162" s="105">
        <v>0.0030455711207835624</v>
      </c>
      <c r="E162" s="105">
        <v>2.646730386247423</v>
      </c>
      <c r="F162" s="82" t="s">
        <v>1224</v>
      </c>
      <c r="G162" s="82" t="b">
        <v>0</v>
      </c>
      <c r="H162" s="82" t="b">
        <v>0</v>
      </c>
      <c r="I162" s="82" t="b">
        <v>0</v>
      </c>
      <c r="J162" s="82" t="b">
        <v>0</v>
      </c>
      <c r="K162" s="82" t="b">
        <v>0</v>
      </c>
      <c r="L162" s="82" t="b">
        <v>0</v>
      </c>
    </row>
    <row r="163" spans="1:12" ht="15">
      <c r="A163" s="84" t="s">
        <v>843</v>
      </c>
      <c r="B163" s="103" t="s">
        <v>1057</v>
      </c>
      <c r="C163" s="82">
        <v>2</v>
      </c>
      <c r="D163" s="105">
        <v>0.002679799558615906</v>
      </c>
      <c r="E163" s="105">
        <v>1.4803989644808984</v>
      </c>
      <c r="F163" s="82" t="s">
        <v>1224</v>
      </c>
      <c r="G163" s="82" t="b">
        <v>0</v>
      </c>
      <c r="H163" s="82" t="b">
        <v>0</v>
      </c>
      <c r="I163" s="82" t="b">
        <v>0</v>
      </c>
      <c r="J163" s="82" t="b">
        <v>0</v>
      </c>
      <c r="K163" s="82" t="b">
        <v>0</v>
      </c>
      <c r="L163" s="82" t="b">
        <v>0</v>
      </c>
    </row>
    <row r="164" spans="1:12" ht="15">
      <c r="A164" s="84" t="s">
        <v>1058</v>
      </c>
      <c r="B164" s="103" t="s">
        <v>1059</v>
      </c>
      <c r="C164" s="82">
        <v>2</v>
      </c>
      <c r="D164" s="105">
        <v>0.002679799558615906</v>
      </c>
      <c r="E164" s="105">
        <v>2.8228216453031045</v>
      </c>
      <c r="F164" s="82" t="s">
        <v>1224</v>
      </c>
      <c r="G164" s="82" t="b">
        <v>0</v>
      </c>
      <c r="H164" s="82" t="b">
        <v>0</v>
      </c>
      <c r="I164" s="82" t="b">
        <v>0</v>
      </c>
      <c r="J164" s="82" t="b">
        <v>0</v>
      </c>
      <c r="K164" s="82" t="b">
        <v>0</v>
      </c>
      <c r="L164" s="82" t="b">
        <v>0</v>
      </c>
    </row>
    <row r="165" spans="1:12" ht="15">
      <c r="A165" s="84" t="s">
        <v>1059</v>
      </c>
      <c r="B165" s="103" t="s">
        <v>851</v>
      </c>
      <c r="C165" s="82">
        <v>2</v>
      </c>
      <c r="D165" s="105">
        <v>0.002679799558615906</v>
      </c>
      <c r="E165" s="105">
        <v>2.123851640967086</v>
      </c>
      <c r="F165" s="82" t="s">
        <v>1224</v>
      </c>
      <c r="G165" s="82" t="b">
        <v>0</v>
      </c>
      <c r="H165" s="82" t="b">
        <v>0</v>
      </c>
      <c r="I165" s="82" t="b">
        <v>0</v>
      </c>
      <c r="J165" s="82" t="b">
        <v>0</v>
      </c>
      <c r="K165" s="82" t="b">
        <v>0</v>
      </c>
      <c r="L165" s="82" t="b">
        <v>0</v>
      </c>
    </row>
    <row r="166" spans="1:12" ht="15">
      <c r="A166" s="84" t="s">
        <v>851</v>
      </c>
      <c r="B166" s="103" t="s">
        <v>1060</v>
      </c>
      <c r="C166" s="82">
        <v>2</v>
      </c>
      <c r="D166" s="105">
        <v>0.002679799558615906</v>
      </c>
      <c r="E166" s="105">
        <v>2.123851640967086</v>
      </c>
      <c r="F166" s="82" t="s">
        <v>1224</v>
      </c>
      <c r="G166" s="82" t="b">
        <v>0</v>
      </c>
      <c r="H166" s="82" t="b">
        <v>0</v>
      </c>
      <c r="I166" s="82" t="b">
        <v>0</v>
      </c>
      <c r="J166" s="82" t="b">
        <v>0</v>
      </c>
      <c r="K166" s="82" t="b">
        <v>0</v>
      </c>
      <c r="L166" s="82" t="b">
        <v>0</v>
      </c>
    </row>
    <row r="167" spans="1:12" ht="15">
      <c r="A167" s="84" t="s">
        <v>1060</v>
      </c>
      <c r="B167" s="103" t="s">
        <v>881</v>
      </c>
      <c r="C167" s="82">
        <v>2</v>
      </c>
      <c r="D167" s="105">
        <v>0.002679799558615906</v>
      </c>
      <c r="E167" s="105">
        <v>2.345700390583442</v>
      </c>
      <c r="F167" s="82" t="s">
        <v>1224</v>
      </c>
      <c r="G167" s="82" t="b">
        <v>0</v>
      </c>
      <c r="H167" s="82" t="b">
        <v>0</v>
      </c>
      <c r="I167" s="82" t="b">
        <v>0</v>
      </c>
      <c r="J167" s="82" t="b">
        <v>0</v>
      </c>
      <c r="K167" s="82" t="b">
        <v>0</v>
      </c>
      <c r="L167" s="82" t="b">
        <v>0</v>
      </c>
    </row>
    <row r="168" spans="1:12" ht="15">
      <c r="A168" s="84" t="s">
        <v>881</v>
      </c>
      <c r="B168" s="103" t="s">
        <v>1061</v>
      </c>
      <c r="C168" s="82">
        <v>2</v>
      </c>
      <c r="D168" s="105">
        <v>0.002679799558615906</v>
      </c>
      <c r="E168" s="105">
        <v>2.8228216453031045</v>
      </c>
      <c r="F168" s="82" t="s">
        <v>1224</v>
      </c>
      <c r="G168" s="82" t="b">
        <v>0</v>
      </c>
      <c r="H168" s="82" t="b">
        <v>0</v>
      </c>
      <c r="I168" s="82" t="b">
        <v>0</v>
      </c>
      <c r="J168" s="82" t="b">
        <v>0</v>
      </c>
      <c r="K168" s="82" t="b">
        <v>0</v>
      </c>
      <c r="L168" s="82" t="b">
        <v>0</v>
      </c>
    </row>
    <row r="169" spans="1:12" ht="15">
      <c r="A169" s="84" t="s">
        <v>1063</v>
      </c>
      <c r="B169" s="103" t="s">
        <v>1064</v>
      </c>
      <c r="C169" s="82">
        <v>2</v>
      </c>
      <c r="D169" s="105">
        <v>0.002679799558615906</v>
      </c>
      <c r="E169" s="105">
        <v>2.8228216453031045</v>
      </c>
      <c r="F169" s="82" t="s">
        <v>1224</v>
      </c>
      <c r="G169" s="82" t="b">
        <v>0</v>
      </c>
      <c r="H169" s="82" t="b">
        <v>0</v>
      </c>
      <c r="I169" s="82" t="b">
        <v>0</v>
      </c>
      <c r="J169" s="82" t="b">
        <v>0</v>
      </c>
      <c r="K169" s="82" t="b">
        <v>0</v>
      </c>
      <c r="L169" s="82" t="b">
        <v>0</v>
      </c>
    </row>
    <row r="170" spans="1:12" ht="15">
      <c r="A170" s="84" t="s">
        <v>1064</v>
      </c>
      <c r="B170" s="103" t="s">
        <v>851</v>
      </c>
      <c r="C170" s="82">
        <v>2</v>
      </c>
      <c r="D170" s="105">
        <v>0.002679799558615906</v>
      </c>
      <c r="E170" s="105">
        <v>2.123851640967086</v>
      </c>
      <c r="F170" s="82" t="s">
        <v>1224</v>
      </c>
      <c r="G170" s="82" t="b">
        <v>0</v>
      </c>
      <c r="H170" s="82" t="b">
        <v>0</v>
      </c>
      <c r="I170" s="82" t="b">
        <v>0</v>
      </c>
      <c r="J170" s="82" t="b">
        <v>0</v>
      </c>
      <c r="K170" s="82" t="b">
        <v>0</v>
      </c>
      <c r="L170" s="82" t="b">
        <v>0</v>
      </c>
    </row>
    <row r="171" spans="1:12" ht="15">
      <c r="A171" s="84" t="s">
        <v>851</v>
      </c>
      <c r="B171" s="103" t="s">
        <v>1065</v>
      </c>
      <c r="C171" s="82">
        <v>2</v>
      </c>
      <c r="D171" s="105">
        <v>0.002679799558615906</v>
      </c>
      <c r="E171" s="105">
        <v>2.123851640967086</v>
      </c>
      <c r="F171" s="82" t="s">
        <v>1224</v>
      </c>
      <c r="G171" s="82" t="b">
        <v>0</v>
      </c>
      <c r="H171" s="82" t="b">
        <v>0</v>
      </c>
      <c r="I171" s="82" t="b">
        <v>0</v>
      </c>
      <c r="J171" s="82" t="b">
        <v>0</v>
      </c>
      <c r="K171" s="82" t="b">
        <v>0</v>
      </c>
      <c r="L171" s="82" t="b">
        <v>0</v>
      </c>
    </row>
    <row r="172" spans="1:12" ht="15">
      <c r="A172" s="84" t="s">
        <v>1065</v>
      </c>
      <c r="B172" s="103" t="s">
        <v>1066</v>
      </c>
      <c r="C172" s="82">
        <v>2</v>
      </c>
      <c r="D172" s="105">
        <v>0.002679799558615906</v>
      </c>
      <c r="E172" s="105">
        <v>2.8228216453031045</v>
      </c>
      <c r="F172" s="82" t="s">
        <v>1224</v>
      </c>
      <c r="G172" s="82" t="b">
        <v>0</v>
      </c>
      <c r="H172" s="82" t="b">
        <v>0</v>
      </c>
      <c r="I172" s="82" t="b">
        <v>0</v>
      </c>
      <c r="J172" s="82" t="b">
        <v>0</v>
      </c>
      <c r="K172" s="82" t="b">
        <v>1</v>
      </c>
      <c r="L172" s="82" t="b">
        <v>0</v>
      </c>
    </row>
    <row r="173" spans="1:12" ht="15">
      <c r="A173" s="84" t="s">
        <v>1066</v>
      </c>
      <c r="B173" s="103" t="s">
        <v>879</v>
      </c>
      <c r="C173" s="82">
        <v>2</v>
      </c>
      <c r="D173" s="105">
        <v>0.002679799558615906</v>
      </c>
      <c r="E173" s="105">
        <v>2.345700390583442</v>
      </c>
      <c r="F173" s="82" t="s">
        <v>1224</v>
      </c>
      <c r="G173" s="82" t="b">
        <v>0</v>
      </c>
      <c r="H173" s="82" t="b">
        <v>1</v>
      </c>
      <c r="I173" s="82" t="b">
        <v>0</v>
      </c>
      <c r="J173" s="82" t="b">
        <v>0</v>
      </c>
      <c r="K173" s="82" t="b">
        <v>0</v>
      </c>
      <c r="L173" s="82" t="b">
        <v>0</v>
      </c>
    </row>
    <row r="174" spans="1:12" ht="15">
      <c r="A174" s="84" t="s">
        <v>879</v>
      </c>
      <c r="B174" s="103" t="s">
        <v>1067</v>
      </c>
      <c r="C174" s="82">
        <v>2</v>
      </c>
      <c r="D174" s="105">
        <v>0.002679799558615906</v>
      </c>
      <c r="E174" s="105">
        <v>2.8228216453031045</v>
      </c>
      <c r="F174" s="82" t="s">
        <v>1224</v>
      </c>
      <c r="G174" s="82" t="b">
        <v>0</v>
      </c>
      <c r="H174" s="82" t="b">
        <v>0</v>
      </c>
      <c r="I174" s="82" t="b">
        <v>0</v>
      </c>
      <c r="J174" s="82" t="b">
        <v>0</v>
      </c>
      <c r="K174" s="82" t="b">
        <v>0</v>
      </c>
      <c r="L174" s="82" t="b">
        <v>0</v>
      </c>
    </row>
    <row r="175" spans="1:12" ht="15">
      <c r="A175" s="84" t="s">
        <v>1068</v>
      </c>
      <c r="B175" s="103" t="s">
        <v>1069</v>
      </c>
      <c r="C175" s="82">
        <v>2</v>
      </c>
      <c r="D175" s="105">
        <v>0.002679799558615906</v>
      </c>
      <c r="E175" s="105">
        <v>2.8228216453031045</v>
      </c>
      <c r="F175" s="82" t="s">
        <v>1224</v>
      </c>
      <c r="G175" s="82" t="b">
        <v>0</v>
      </c>
      <c r="H175" s="82" t="b">
        <v>0</v>
      </c>
      <c r="I175" s="82" t="b">
        <v>0</v>
      </c>
      <c r="J175" s="82" t="b">
        <v>0</v>
      </c>
      <c r="K175" s="82" t="b">
        <v>0</v>
      </c>
      <c r="L175" s="82" t="b">
        <v>0</v>
      </c>
    </row>
    <row r="176" spans="1:12" ht="15">
      <c r="A176" s="84" t="s">
        <v>1070</v>
      </c>
      <c r="B176" s="103" t="s">
        <v>1071</v>
      </c>
      <c r="C176" s="82">
        <v>2</v>
      </c>
      <c r="D176" s="105">
        <v>0.002679799558615906</v>
      </c>
      <c r="E176" s="105">
        <v>2.8228216453031045</v>
      </c>
      <c r="F176" s="82" t="s">
        <v>1224</v>
      </c>
      <c r="G176" s="82" t="b">
        <v>0</v>
      </c>
      <c r="H176" s="82" t="b">
        <v>0</v>
      </c>
      <c r="I176" s="82" t="b">
        <v>0</v>
      </c>
      <c r="J176" s="82" t="b">
        <v>0</v>
      </c>
      <c r="K176" s="82" t="b">
        <v>0</v>
      </c>
      <c r="L176" s="82" t="b">
        <v>0</v>
      </c>
    </row>
    <row r="177" spans="1:12" ht="15">
      <c r="A177" s="84" t="s">
        <v>1071</v>
      </c>
      <c r="B177" s="103" t="s">
        <v>851</v>
      </c>
      <c r="C177" s="82">
        <v>2</v>
      </c>
      <c r="D177" s="105">
        <v>0.002679799558615906</v>
      </c>
      <c r="E177" s="105">
        <v>2.123851640967086</v>
      </c>
      <c r="F177" s="82" t="s">
        <v>1224</v>
      </c>
      <c r="G177" s="82" t="b">
        <v>0</v>
      </c>
      <c r="H177" s="82" t="b">
        <v>0</v>
      </c>
      <c r="I177" s="82" t="b">
        <v>0</v>
      </c>
      <c r="J177" s="82" t="b">
        <v>0</v>
      </c>
      <c r="K177" s="82" t="b">
        <v>0</v>
      </c>
      <c r="L177" s="82" t="b">
        <v>0</v>
      </c>
    </row>
    <row r="178" spans="1:12" ht="15">
      <c r="A178" s="84" t="s">
        <v>851</v>
      </c>
      <c r="B178" s="103" t="s">
        <v>864</v>
      </c>
      <c r="C178" s="82">
        <v>2</v>
      </c>
      <c r="D178" s="105">
        <v>0.002679799558615906</v>
      </c>
      <c r="E178" s="105">
        <v>1.5797835966168103</v>
      </c>
      <c r="F178" s="82" t="s">
        <v>1224</v>
      </c>
      <c r="G178" s="82" t="b">
        <v>0</v>
      </c>
      <c r="H178" s="82" t="b">
        <v>0</v>
      </c>
      <c r="I178" s="82" t="b">
        <v>0</v>
      </c>
      <c r="J178" s="82" t="b">
        <v>0</v>
      </c>
      <c r="K178" s="82" t="b">
        <v>0</v>
      </c>
      <c r="L178" s="82" t="b">
        <v>0</v>
      </c>
    </row>
    <row r="179" spans="1:12" ht="15">
      <c r="A179" s="84" t="s">
        <v>864</v>
      </c>
      <c r="B179" s="103" t="s">
        <v>923</v>
      </c>
      <c r="C179" s="82">
        <v>2</v>
      </c>
      <c r="D179" s="105">
        <v>0.002679799558615906</v>
      </c>
      <c r="E179" s="105">
        <v>1.9777236052888478</v>
      </c>
      <c r="F179" s="82" t="s">
        <v>1224</v>
      </c>
      <c r="G179" s="82" t="b">
        <v>0</v>
      </c>
      <c r="H179" s="82" t="b">
        <v>0</v>
      </c>
      <c r="I179" s="82" t="b">
        <v>0</v>
      </c>
      <c r="J179" s="82" t="b">
        <v>0</v>
      </c>
      <c r="K179" s="82" t="b">
        <v>0</v>
      </c>
      <c r="L179" s="82" t="b">
        <v>0</v>
      </c>
    </row>
    <row r="180" spans="1:12" ht="15">
      <c r="A180" s="84" t="s">
        <v>923</v>
      </c>
      <c r="B180" s="103" t="s">
        <v>1072</v>
      </c>
      <c r="C180" s="82">
        <v>2</v>
      </c>
      <c r="D180" s="105">
        <v>0.002679799558615906</v>
      </c>
      <c r="E180" s="105">
        <v>2.5217916496391233</v>
      </c>
      <c r="F180" s="82" t="s">
        <v>1224</v>
      </c>
      <c r="G180" s="82" t="b">
        <v>0</v>
      </c>
      <c r="H180" s="82" t="b">
        <v>0</v>
      </c>
      <c r="I180" s="82" t="b">
        <v>0</v>
      </c>
      <c r="J180" s="82" t="b">
        <v>0</v>
      </c>
      <c r="K180" s="82" t="b">
        <v>0</v>
      </c>
      <c r="L180" s="82" t="b">
        <v>0</v>
      </c>
    </row>
    <row r="181" spans="1:12" ht="15">
      <c r="A181" s="84" t="s">
        <v>1072</v>
      </c>
      <c r="B181" s="103" t="s">
        <v>1073</v>
      </c>
      <c r="C181" s="82">
        <v>2</v>
      </c>
      <c r="D181" s="105">
        <v>0.002679799558615906</v>
      </c>
      <c r="E181" s="105">
        <v>2.8228216453031045</v>
      </c>
      <c r="F181" s="82" t="s">
        <v>1224</v>
      </c>
      <c r="G181" s="82" t="b">
        <v>0</v>
      </c>
      <c r="H181" s="82" t="b">
        <v>0</v>
      </c>
      <c r="I181" s="82" t="b">
        <v>0</v>
      </c>
      <c r="J181" s="82" t="b">
        <v>0</v>
      </c>
      <c r="K181" s="82" t="b">
        <v>0</v>
      </c>
      <c r="L181" s="82" t="b">
        <v>0</v>
      </c>
    </row>
    <row r="182" spans="1:12" ht="15">
      <c r="A182" s="84" t="s">
        <v>973</v>
      </c>
      <c r="B182" s="103" t="s">
        <v>970</v>
      </c>
      <c r="C182" s="82">
        <v>2</v>
      </c>
      <c r="D182" s="105">
        <v>0.0030455711207835624</v>
      </c>
      <c r="E182" s="105">
        <v>2.4706391271917423</v>
      </c>
      <c r="F182" s="82" t="s">
        <v>1224</v>
      </c>
      <c r="G182" s="82" t="b">
        <v>0</v>
      </c>
      <c r="H182" s="82" t="b">
        <v>0</v>
      </c>
      <c r="I182" s="82" t="b">
        <v>0</v>
      </c>
      <c r="J182" s="82" t="b">
        <v>0</v>
      </c>
      <c r="K182" s="82" t="b">
        <v>0</v>
      </c>
      <c r="L182" s="82" t="b">
        <v>0</v>
      </c>
    </row>
    <row r="183" spans="1:12" ht="15">
      <c r="A183" s="84" t="s">
        <v>1080</v>
      </c>
      <c r="B183" s="103" t="s">
        <v>1081</v>
      </c>
      <c r="C183" s="82">
        <v>2</v>
      </c>
      <c r="D183" s="105">
        <v>0.0030455711207835624</v>
      </c>
      <c r="E183" s="105">
        <v>2.8228216453031045</v>
      </c>
      <c r="F183" s="82" t="s">
        <v>1224</v>
      </c>
      <c r="G183" s="82" t="b">
        <v>0</v>
      </c>
      <c r="H183" s="82" t="b">
        <v>0</v>
      </c>
      <c r="I183" s="82" t="b">
        <v>0</v>
      </c>
      <c r="J183" s="82" t="b">
        <v>0</v>
      </c>
      <c r="K183" s="82" t="b">
        <v>0</v>
      </c>
      <c r="L183" s="82" t="b">
        <v>0</v>
      </c>
    </row>
    <row r="184" spans="1:12" ht="15">
      <c r="A184" s="84" t="s">
        <v>1082</v>
      </c>
      <c r="B184" s="103" t="s">
        <v>1083</v>
      </c>
      <c r="C184" s="82">
        <v>2</v>
      </c>
      <c r="D184" s="105">
        <v>0.002679799558615906</v>
      </c>
      <c r="E184" s="105">
        <v>2.8228216453031045</v>
      </c>
      <c r="F184" s="82" t="s">
        <v>1224</v>
      </c>
      <c r="G184" s="82" t="b">
        <v>0</v>
      </c>
      <c r="H184" s="82" t="b">
        <v>0</v>
      </c>
      <c r="I184" s="82" t="b">
        <v>0</v>
      </c>
      <c r="J184" s="82" t="b">
        <v>0</v>
      </c>
      <c r="K184" s="82" t="b">
        <v>0</v>
      </c>
      <c r="L184" s="82" t="b">
        <v>0</v>
      </c>
    </row>
    <row r="185" spans="1:12" ht="15">
      <c r="A185" s="84" t="s">
        <v>1083</v>
      </c>
      <c r="B185" s="103" t="s">
        <v>974</v>
      </c>
      <c r="C185" s="82">
        <v>2</v>
      </c>
      <c r="D185" s="105">
        <v>0.002679799558615906</v>
      </c>
      <c r="E185" s="105">
        <v>2.8228216453031045</v>
      </c>
      <c r="F185" s="82" t="s">
        <v>1224</v>
      </c>
      <c r="G185" s="82" t="b">
        <v>0</v>
      </c>
      <c r="H185" s="82" t="b">
        <v>0</v>
      </c>
      <c r="I185" s="82" t="b">
        <v>0</v>
      </c>
      <c r="J185" s="82" t="b">
        <v>0</v>
      </c>
      <c r="K185" s="82" t="b">
        <v>0</v>
      </c>
      <c r="L185" s="82" t="b">
        <v>0</v>
      </c>
    </row>
    <row r="186" spans="1:12" ht="15">
      <c r="A186" s="84" t="s">
        <v>974</v>
      </c>
      <c r="B186" s="103" t="s">
        <v>909</v>
      </c>
      <c r="C186" s="82">
        <v>2</v>
      </c>
      <c r="D186" s="105">
        <v>0.002679799558615906</v>
      </c>
      <c r="E186" s="105">
        <v>2.345700390583442</v>
      </c>
      <c r="F186" s="82" t="s">
        <v>1224</v>
      </c>
      <c r="G186" s="82" t="b">
        <v>0</v>
      </c>
      <c r="H186" s="82" t="b">
        <v>0</v>
      </c>
      <c r="I186" s="82" t="b">
        <v>0</v>
      </c>
      <c r="J186" s="82" t="b">
        <v>0</v>
      </c>
      <c r="K186" s="82" t="b">
        <v>0</v>
      </c>
      <c r="L186" s="82" t="b">
        <v>0</v>
      </c>
    </row>
    <row r="187" spans="1:12" ht="15">
      <c r="A187" s="84" t="s">
        <v>1084</v>
      </c>
      <c r="B187" s="103" t="s">
        <v>1085</v>
      </c>
      <c r="C187" s="82">
        <v>2</v>
      </c>
      <c r="D187" s="105">
        <v>0.002679799558615906</v>
      </c>
      <c r="E187" s="105">
        <v>2.8228216453031045</v>
      </c>
      <c r="F187" s="82" t="s">
        <v>1224</v>
      </c>
      <c r="G187" s="82" t="b">
        <v>0</v>
      </c>
      <c r="H187" s="82" t="b">
        <v>0</v>
      </c>
      <c r="I187" s="82" t="b">
        <v>0</v>
      </c>
      <c r="J187" s="82" t="b">
        <v>0</v>
      </c>
      <c r="K187" s="82" t="b">
        <v>0</v>
      </c>
      <c r="L187" s="82" t="b">
        <v>0</v>
      </c>
    </row>
    <row r="188" spans="1:12" ht="15">
      <c r="A188" s="84" t="s">
        <v>1085</v>
      </c>
      <c r="B188" s="103" t="s">
        <v>897</v>
      </c>
      <c r="C188" s="82">
        <v>2</v>
      </c>
      <c r="D188" s="105">
        <v>0.002679799558615906</v>
      </c>
      <c r="E188" s="105">
        <v>2.424881636631067</v>
      </c>
      <c r="F188" s="82" t="s">
        <v>1224</v>
      </c>
      <c r="G188" s="82" t="b">
        <v>0</v>
      </c>
      <c r="H188" s="82" t="b">
        <v>0</v>
      </c>
      <c r="I188" s="82" t="b">
        <v>0</v>
      </c>
      <c r="J188" s="82" t="b">
        <v>0</v>
      </c>
      <c r="K188" s="82" t="b">
        <v>0</v>
      </c>
      <c r="L188" s="82" t="b">
        <v>0</v>
      </c>
    </row>
    <row r="189" spans="1:12" ht="15">
      <c r="A189" s="84" t="s">
        <v>897</v>
      </c>
      <c r="B189" s="103" t="s">
        <v>1086</v>
      </c>
      <c r="C189" s="82">
        <v>2</v>
      </c>
      <c r="D189" s="105">
        <v>0.002679799558615906</v>
      </c>
      <c r="E189" s="105">
        <v>2.424881636631067</v>
      </c>
      <c r="F189" s="82" t="s">
        <v>1224</v>
      </c>
      <c r="G189" s="82" t="b">
        <v>0</v>
      </c>
      <c r="H189" s="82" t="b">
        <v>0</v>
      </c>
      <c r="I189" s="82" t="b">
        <v>0</v>
      </c>
      <c r="J189" s="82" t="b">
        <v>0</v>
      </c>
      <c r="K189" s="82" t="b">
        <v>0</v>
      </c>
      <c r="L189" s="82" t="b">
        <v>0</v>
      </c>
    </row>
    <row r="190" spans="1:12" ht="15">
      <c r="A190" s="84" t="s">
        <v>1086</v>
      </c>
      <c r="B190" s="103" t="s">
        <v>1087</v>
      </c>
      <c r="C190" s="82">
        <v>2</v>
      </c>
      <c r="D190" s="105">
        <v>0.002679799558615906</v>
      </c>
      <c r="E190" s="105">
        <v>2.8228216453031045</v>
      </c>
      <c r="F190" s="82" t="s">
        <v>1224</v>
      </c>
      <c r="G190" s="82" t="b">
        <v>0</v>
      </c>
      <c r="H190" s="82" t="b">
        <v>0</v>
      </c>
      <c r="I190" s="82" t="b">
        <v>0</v>
      </c>
      <c r="J190" s="82" t="b">
        <v>0</v>
      </c>
      <c r="K190" s="82" t="b">
        <v>0</v>
      </c>
      <c r="L190" s="82" t="b">
        <v>0</v>
      </c>
    </row>
    <row r="191" spans="1:12" ht="15">
      <c r="A191" s="84" t="s">
        <v>977</v>
      </c>
      <c r="B191" s="103" t="s">
        <v>1088</v>
      </c>
      <c r="C191" s="82">
        <v>2</v>
      </c>
      <c r="D191" s="105">
        <v>0.002679799558615906</v>
      </c>
      <c r="E191" s="105">
        <v>2.646730386247423</v>
      </c>
      <c r="F191" s="82" t="s">
        <v>1224</v>
      </c>
      <c r="G191" s="82" t="b">
        <v>0</v>
      </c>
      <c r="H191" s="82" t="b">
        <v>0</v>
      </c>
      <c r="I191" s="82" t="b">
        <v>0</v>
      </c>
      <c r="J191" s="82" t="b">
        <v>0</v>
      </c>
      <c r="K191" s="82" t="b">
        <v>0</v>
      </c>
      <c r="L191" s="82" t="b">
        <v>0</v>
      </c>
    </row>
    <row r="192" spans="1:12" ht="15">
      <c r="A192" s="84" t="s">
        <v>1088</v>
      </c>
      <c r="B192" s="103" t="s">
        <v>897</v>
      </c>
      <c r="C192" s="82">
        <v>2</v>
      </c>
      <c r="D192" s="105">
        <v>0.002679799558615906</v>
      </c>
      <c r="E192" s="105">
        <v>2.424881636631067</v>
      </c>
      <c r="F192" s="82" t="s">
        <v>1224</v>
      </c>
      <c r="G192" s="82" t="b">
        <v>0</v>
      </c>
      <c r="H192" s="82" t="b">
        <v>0</v>
      </c>
      <c r="I192" s="82" t="b">
        <v>0</v>
      </c>
      <c r="J192" s="82" t="b">
        <v>0</v>
      </c>
      <c r="K192" s="82" t="b">
        <v>0</v>
      </c>
      <c r="L192" s="82" t="b">
        <v>0</v>
      </c>
    </row>
    <row r="193" spans="1:12" ht="15">
      <c r="A193" s="84" t="s">
        <v>978</v>
      </c>
      <c r="B193" s="103" t="s">
        <v>1089</v>
      </c>
      <c r="C193" s="82">
        <v>2</v>
      </c>
      <c r="D193" s="105">
        <v>0.002679799558615906</v>
      </c>
      <c r="E193" s="105">
        <v>2.646730386247423</v>
      </c>
      <c r="F193" s="82" t="s">
        <v>1224</v>
      </c>
      <c r="G193" s="82" t="b">
        <v>0</v>
      </c>
      <c r="H193" s="82" t="b">
        <v>0</v>
      </c>
      <c r="I193" s="82" t="b">
        <v>0</v>
      </c>
      <c r="J193" s="82" t="b">
        <v>0</v>
      </c>
      <c r="K193" s="82" t="b">
        <v>0</v>
      </c>
      <c r="L193" s="82" t="b">
        <v>0</v>
      </c>
    </row>
    <row r="194" spans="1:12" ht="15">
      <c r="A194" s="84" t="s">
        <v>877</v>
      </c>
      <c r="B194" s="103" t="s">
        <v>1090</v>
      </c>
      <c r="C194" s="82">
        <v>2</v>
      </c>
      <c r="D194" s="105">
        <v>0.0030455711207835624</v>
      </c>
      <c r="E194" s="105">
        <v>2.345700390583442</v>
      </c>
      <c r="F194" s="82" t="s">
        <v>1224</v>
      </c>
      <c r="G194" s="82" t="b">
        <v>0</v>
      </c>
      <c r="H194" s="82" t="b">
        <v>0</v>
      </c>
      <c r="I194" s="82" t="b">
        <v>0</v>
      </c>
      <c r="J194" s="82" t="b">
        <v>0</v>
      </c>
      <c r="K194" s="82" t="b">
        <v>0</v>
      </c>
      <c r="L194" s="82" t="b">
        <v>0</v>
      </c>
    </row>
    <row r="195" spans="1:12" ht="15">
      <c r="A195" s="84" t="s">
        <v>1090</v>
      </c>
      <c r="B195" s="103" t="s">
        <v>1091</v>
      </c>
      <c r="C195" s="82">
        <v>2</v>
      </c>
      <c r="D195" s="105">
        <v>0.0030455711207835624</v>
      </c>
      <c r="E195" s="105">
        <v>2.8228216453031045</v>
      </c>
      <c r="F195" s="82" t="s">
        <v>1224</v>
      </c>
      <c r="G195" s="82" t="b">
        <v>0</v>
      </c>
      <c r="H195" s="82" t="b">
        <v>0</v>
      </c>
      <c r="I195" s="82" t="b">
        <v>0</v>
      </c>
      <c r="J195" s="82" t="b">
        <v>0</v>
      </c>
      <c r="K195" s="82" t="b">
        <v>0</v>
      </c>
      <c r="L195" s="82" t="b">
        <v>0</v>
      </c>
    </row>
    <row r="196" spans="1:12" ht="15">
      <c r="A196" s="84" t="s">
        <v>1091</v>
      </c>
      <c r="B196" s="103" t="s">
        <v>1092</v>
      </c>
      <c r="C196" s="82">
        <v>2</v>
      </c>
      <c r="D196" s="105">
        <v>0.0030455711207835624</v>
      </c>
      <c r="E196" s="105">
        <v>2.8228216453031045</v>
      </c>
      <c r="F196" s="82" t="s">
        <v>1224</v>
      </c>
      <c r="G196" s="82" t="b">
        <v>0</v>
      </c>
      <c r="H196" s="82" t="b">
        <v>0</v>
      </c>
      <c r="I196" s="82" t="b">
        <v>0</v>
      </c>
      <c r="J196" s="82" t="b">
        <v>0</v>
      </c>
      <c r="K196" s="82" t="b">
        <v>0</v>
      </c>
      <c r="L196" s="82" t="b">
        <v>0</v>
      </c>
    </row>
    <row r="197" spans="1:12" ht="15">
      <c r="A197" s="84" t="s">
        <v>981</v>
      </c>
      <c r="B197" s="103" t="s">
        <v>980</v>
      </c>
      <c r="C197" s="82">
        <v>2</v>
      </c>
      <c r="D197" s="105">
        <v>0.0030455711207835624</v>
      </c>
      <c r="E197" s="105">
        <v>2.4706391271917423</v>
      </c>
      <c r="F197" s="82" t="s">
        <v>1224</v>
      </c>
      <c r="G197" s="82" t="b">
        <v>0</v>
      </c>
      <c r="H197" s="82" t="b">
        <v>0</v>
      </c>
      <c r="I197" s="82" t="b">
        <v>0</v>
      </c>
      <c r="J197" s="82" t="b">
        <v>0</v>
      </c>
      <c r="K197" s="82" t="b">
        <v>0</v>
      </c>
      <c r="L197" s="82" t="b">
        <v>0</v>
      </c>
    </row>
    <row r="198" spans="1:12" ht="15">
      <c r="A198" s="84" t="s">
        <v>930</v>
      </c>
      <c r="B198" s="103" t="s">
        <v>1093</v>
      </c>
      <c r="C198" s="82">
        <v>2</v>
      </c>
      <c r="D198" s="105">
        <v>0.002679799558615906</v>
      </c>
      <c r="E198" s="105">
        <v>2.5217916496391233</v>
      </c>
      <c r="F198" s="82" t="s">
        <v>1224</v>
      </c>
      <c r="G198" s="82" t="b">
        <v>0</v>
      </c>
      <c r="H198" s="82" t="b">
        <v>0</v>
      </c>
      <c r="I198" s="82" t="b">
        <v>0</v>
      </c>
      <c r="J198" s="82" t="b">
        <v>0</v>
      </c>
      <c r="K198" s="82" t="b">
        <v>0</v>
      </c>
      <c r="L198" s="82" t="b">
        <v>0</v>
      </c>
    </row>
    <row r="199" spans="1:12" ht="15">
      <c r="A199" s="84" t="s">
        <v>1093</v>
      </c>
      <c r="B199" s="103" t="s">
        <v>856</v>
      </c>
      <c r="C199" s="82">
        <v>2</v>
      </c>
      <c r="D199" s="105">
        <v>0.002679799558615906</v>
      </c>
      <c r="E199" s="105">
        <v>2.345700390583442</v>
      </c>
      <c r="F199" s="82" t="s">
        <v>1224</v>
      </c>
      <c r="G199" s="82" t="b">
        <v>0</v>
      </c>
      <c r="H199" s="82" t="b">
        <v>0</v>
      </c>
      <c r="I199" s="82" t="b">
        <v>0</v>
      </c>
      <c r="J199" s="82" t="b">
        <v>0</v>
      </c>
      <c r="K199" s="82" t="b">
        <v>0</v>
      </c>
      <c r="L199" s="82" t="b">
        <v>0</v>
      </c>
    </row>
    <row r="200" spans="1:12" ht="15">
      <c r="A200" s="84" t="s">
        <v>856</v>
      </c>
      <c r="B200" s="103" t="s">
        <v>1094</v>
      </c>
      <c r="C200" s="82">
        <v>2</v>
      </c>
      <c r="D200" s="105">
        <v>0.002679799558615906</v>
      </c>
      <c r="E200" s="105">
        <v>2.424881636631067</v>
      </c>
      <c r="F200" s="82" t="s">
        <v>1224</v>
      </c>
      <c r="G200" s="82" t="b">
        <v>0</v>
      </c>
      <c r="H200" s="82" t="b">
        <v>0</v>
      </c>
      <c r="I200" s="82" t="b">
        <v>0</v>
      </c>
      <c r="J200" s="82" t="b">
        <v>0</v>
      </c>
      <c r="K200" s="82" t="b">
        <v>0</v>
      </c>
      <c r="L200" s="82" t="b">
        <v>0</v>
      </c>
    </row>
    <row r="201" spans="1:12" ht="15">
      <c r="A201" s="84" t="s">
        <v>1094</v>
      </c>
      <c r="B201" s="103" t="s">
        <v>1095</v>
      </c>
      <c r="C201" s="82">
        <v>2</v>
      </c>
      <c r="D201" s="105">
        <v>0.002679799558615906</v>
      </c>
      <c r="E201" s="105">
        <v>2.8228216453031045</v>
      </c>
      <c r="F201" s="82" t="s">
        <v>1224</v>
      </c>
      <c r="G201" s="82" t="b">
        <v>0</v>
      </c>
      <c r="H201" s="82" t="b">
        <v>0</v>
      </c>
      <c r="I201" s="82" t="b">
        <v>0</v>
      </c>
      <c r="J201" s="82" t="b">
        <v>0</v>
      </c>
      <c r="K201" s="82" t="b">
        <v>0</v>
      </c>
      <c r="L201" s="82" t="b">
        <v>0</v>
      </c>
    </row>
    <row r="202" spans="1:12" ht="15">
      <c r="A202" s="84" t="s">
        <v>1095</v>
      </c>
      <c r="B202" s="103" t="s">
        <v>1096</v>
      </c>
      <c r="C202" s="82">
        <v>2</v>
      </c>
      <c r="D202" s="105">
        <v>0.002679799558615906</v>
      </c>
      <c r="E202" s="105">
        <v>2.8228216453031045</v>
      </c>
      <c r="F202" s="82" t="s">
        <v>1224</v>
      </c>
      <c r="G202" s="82" t="b">
        <v>0</v>
      </c>
      <c r="H202" s="82" t="b">
        <v>0</v>
      </c>
      <c r="I202" s="82" t="b">
        <v>0</v>
      </c>
      <c r="J202" s="82" t="b">
        <v>0</v>
      </c>
      <c r="K202" s="82" t="b">
        <v>0</v>
      </c>
      <c r="L202" s="82" t="b">
        <v>0</v>
      </c>
    </row>
    <row r="203" spans="1:12" ht="15">
      <c r="A203" s="84" t="s">
        <v>1097</v>
      </c>
      <c r="B203" s="103" t="s">
        <v>1098</v>
      </c>
      <c r="C203" s="82">
        <v>2</v>
      </c>
      <c r="D203" s="105">
        <v>0.0030455711207835624</v>
      </c>
      <c r="E203" s="105">
        <v>2.8228216453031045</v>
      </c>
      <c r="F203" s="82" t="s">
        <v>1224</v>
      </c>
      <c r="G203" s="82" t="b">
        <v>0</v>
      </c>
      <c r="H203" s="82" t="b">
        <v>0</v>
      </c>
      <c r="I203" s="82" t="b">
        <v>0</v>
      </c>
      <c r="J203" s="82" t="b">
        <v>0</v>
      </c>
      <c r="K203" s="82" t="b">
        <v>0</v>
      </c>
      <c r="L203" s="82" t="b">
        <v>0</v>
      </c>
    </row>
    <row r="204" spans="1:12" ht="15">
      <c r="A204" s="84" t="s">
        <v>1102</v>
      </c>
      <c r="B204" s="103" t="s">
        <v>1103</v>
      </c>
      <c r="C204" s="82">
        <v>2</v>
      </c>
      <c r="D204" s="105">
        <v>0.002679799558615906</v>
      </c>
      <c r="E204" s="105">
        <v>2.8228216453031045</v>
      </c>
      <c r="F204" s="82" t="s">
        <v>1224</v>
      </c>
      <c r="G204" s="82" t="b">
        <v>0</v>
      </c>
      <c r="H204" s="82" t="b">
        <v>0</v>
      </c>
      <c r="I204" s="82" t="b">
        <v>0</v>
      </c>
      <c r="J204" s="82" t="b">
        <v>0</v>
      </c>
      <c r="K204" s="82" t="b">
        <v>0</v>
      </c>
      <c r="L204" s="82" t="b">
        <v>0</v>
      </c>
    </row>
    <row r="205" spans="1:12" ht="15">
      <c r="A205" s="84" t="s">
        <v>1103</v>
      </c>
      <c r="B205" s="103" t="s">
        <v>1104</v>
      </c>
      <c r="C205" s="82">
        <v>2</v>
      </c>
      <c r="D205" s="105">
        <v>0.002679799558615906</v>
      </c>
      <c r="E205" s="105">
        <v>2.8228216453031045</v>
      </c>
      <c r="F205" s="82" t="s">
        <v>1224</v>
      </c>
      <c r="G205" s="82" t="b">
        <v>0</v>
      </c>
      <c r="H205" s="82" t="b">
        <v>0</v>
      </c>
      <c r="I205" s="82" t="b">
        <v>0</v>
      </c>
      <c r="J205" s="82" t="b">
        <v>0</v>
      </c>
      <c r="K205" s="82" t="b">
        <v>0</v>
      </c>
      <c r="L205" s="82" t="b">
        <v>0</v>
      </c>
    </row>
    <row r="206" spans="1:12" ht="15">
      <c r="A206" s="84" t="s">
        <v>1104</v>
      </c>
      <c r="B206" s="103" t="s">
        <v>1105</v>
      </c>
      <c r="C206" s="82">
        <v>2</v>
      </c>
      <c r="D206" s="105">
        <v>0.002679799558615906</v>
      </c>
      <c r="E206" s="105">
        <v>2.8228216453031045</v>
      </c>
      <c r="F206" s="82" t="s">
        <v>1224</v>
      </c>
      <c r="G206" s="82" t="b">
        <v>0</v>
      </c>
      <c r="H206" s="82" t="b">
        <v>0</v>
      </c>
      <c r="I206" s="82" t="b">
        <v>0</v>
      </c>
      <c r="J206" s="82" t="b">
        <v>0</v>
      </c>
      <c r="K206" s="82" t="b">
        <v>0</v>
      </c>
      <c r="L206" s="82" t="b">
        <v>0</v>
      </c>
    </row>
    <row r="207" spans="1:12" ht="15">
      <c r="A207" s="84" t="s">
        <v>1106</v>
      </c>
      <c r="B207" s="103" t="s">
        <v>1107</v>
      </c>
      <c r="C207" s="82">
        <v>2</v>
      </c>
      <c r="D207" s="105">
        <v>0.0030455711207835624</v>
      </c>
      <c r="E207" s="105">
        <v>2.8228216453031045</v>
      </c>
      <c r="F207" s="82" t="s">
        <v>1224</v>
      </c>
      <c r="G207" s="82" t="b">
        <v>0</v>
      </c>
      <c r="H207" s="82" t="b">
        <v>0</v>
      </c>
      <c r="I207" s="82" t="b">
        <v>0</v>
      </c>
      <c r="J207" s="82" t="b">
        <v>0</v>
      </c>
      <c r="K207" s="82" t="b">
        <v>0</v>
      </c>
      <c r="L207" s="82" t="b">
        <v>0</v>
      </c>
    </row>
    <row r="208" spans="1:12" ht="15">
      <c r="A208" s="84" t="s">
        <v>1107</v>
      </c>
      <c r="B208" s="103" t="s">
        <v>1108</v>
      </c>
      <c r="C208" s="82">
        <v>2</v>
      </c>
      <c r="D208" s="105">
        <v>0.0030455711207835624</v>
      </c>
      <c r="E208" s="105">
        <v>2.8228216453031045</v>
      </c>
      <c r="F208" s="82" t="s">
        <v>1224</v>
      </c>
      <c r="G208" s="82" t="b">
        <v>0</v>
      </c>
      <c r="H208" s="82" t="b">
        <v>0</v>
      </c>
      <c r="I208" s="82" t="b">
        <v>0</v>
      </c>
      <c r="J208" s="82" t="b">
        <v>0</v>
      </c>
      <c r="K208" s="82" t="b">
        <v>0</v>
      </c>
      <c r="L208" s="82" t="b">
        <v>0</v>
      </c>
    </row>
    <row r="209" spans="1:12" ht="15">
      <c r="A209" s="84" t="s">
        <v>1108</v>
      </c>
      <c r="B209" s="103" t="s">
        <v>876</v>
      </c>
      <c r="C209" s="82">
        <v>2</v>
      </c>
      <c r="D209" s="105">
        <v>0.0030455711207835624</v>
      </c>
      <c r="E209" s="105">
        <v>2.345700390583442</v>
      </c>
      <c r="F209" s="82" t="s">
        <v>1224</v>
      </c>
      <c r="G209" s="82" t="b">
        <v>0</v>
      </c>
      <c r="H209" s="82" t="b">
        <v>0</v>
      </c>
      <c r="I209" s="82" t="b">
        <v>0</v>
      </c>
      <c r="J209" s="82" t="b">
        <v>0</v>
      </c>
      <c r="K209" s="82" t="b">
        <v>0</v>
      </c>
      <c r="L209" s="82" t="b">
        <v>0</v>
      </c>
    </row>
    <row r="210" spans="1:12" ht="15">
      <c r="A210" s="84" t="s">
        <v>961</v>
      </c>
      <c r="B210" s="103" t="s">
        <v>1109</v>
      </c>
      <c r="C210" s="82">
        <v>2</v>
      </c>
      <c r="D210" s="105">
        <v>0.002679799558615906</v>
      </c>
      <c r="E210" s="105">
        <v>2.646730386247423</v>
      </c>
      <c r="F210" s="82" t="s">
        <v>1224</v>
      </c>
      <c r="G210" s="82" t="b">
        <v>1</v>
      </c>
      <c r="H210" s="82" t="b">
        <v>0</v>
      </c>
      <c r="I210" s="82" t="b">
        <v>0</v>
      </c>
      <c r="J210" s="82" t="b">
        <v>0</v>
      </c>
      <c r="K210" s="82" t="b">
        <v>0</v>
      </c>
      <c r="L210" s="82" t="b">
        <v>0</v>
      </c>
    </row>
    <row r="211" spans="1:12" ht="15">
      <c r="A211" s="84" t="s">
        <v>1109</v>
      </c>
      <c r="B211" s="103" t="s">
        <v>1110</v>
      </c>
      <c r="C211" s="82">
        <v>2</v>
      </c>
      <c r="D211" s="105">
        <v>0.002679799558615906</v>
      </c>
      <c r="E211" s="105">
        <v>2.8228216453031045</v>
      </c>
      <c r="F211" s="82" t="s">
        <v>1224</v>
      </c>
      <c r="G211" s="82" t="b">
        <v>0</v>
      </c>
      <c r="H211" s="82" t="b">
        <v>0</v>
      </c>
      <c r="I211" s="82" t="b">
        <v>0</v>
      </c>
      <c r="J211" s="82" t="b">
        <v>0</v>
      </c>
      <c r="K211" s="82" t="b">
        <v>0</v>
      </c>
      <c r="L211" s="82" t="b">
        <v>0</v>
      </c>
    </row>
    <row r="212" spans="1:12" ht="15">
      <c r="A212" s="84" t="s">
        <v>1112</v>
      </c>
      <c r="B212" s="103" t="s">
        <v>847</v>
      </c>
      <c r="C212" s="82">
        <v>2</v>
      </c>
      <c r="D212" s="105">
        <v>0.002679799558615906</v>
      </c>
      <c r="E212" s="105">
        <v>1.919731658311161</v>
      </c>
      <c r="F212" s="82" t="s">
        <v>1224</v>
      </c>
      <c r="G212" s="82" t="b">
        <v>0</v>
      </c>
      <c r="H212" s="82" t="b">
        <v>0</v>
      </c>
      <c r="I212" s="82" t="b">
        <v>0</v>
      </c>
      <c r="J212" s="82" t="b">
        <v>0</v>
      </c>
      <c r="K212" s="82" t="b">
        <v>0</v>
      </c>
      <c r="L212" s="82" t="b">
        <v>0</v>
      </c>
    </row>
    <row r="213" spans="1:12" ht="15">
      <c r="A213" s="84" t="s">
        <v>1113</v>
      </c>
      <c r="B213" s="103" t="s">
        <v>1114</v>
      </c>
      <c r="C213" s="82">
        <v>2</v>
      </c>
      <c r="D213" s="105">
        <v>0.002679799558615906</v>
      </c>
      <c r="E213" s="105">
        <v>2.8228216453031045</v>
      </c>
      <c r="F213" s="82" t="s">
        <v>1224</v>
      </c>
      <c r="G213" s="82" t="b">
        <v>1</v>
      </c>
      <c r="H213" s="82" t="b">
        <v>0</v>
      </c>
      <c r="I213" s="82" t="b">
        <v>0</v>
      </c>
      <c r="J213" s="82" t="b">
        <v>0</v>
      </c>
      <c r="K213" s="82" t="b">
        <v>0</v>
      </c>
      <c r="L213" s="82" t="b">
        <v>0</v>
      </c>
    </row>
    <row r="214" spans="1:12" ht="15">
      <c r="A214" s="84" t="s">
        <v>1116</v>
      </c>
      <c r="B214" s="103" t="s">
        <v>1117</v>
      </c>
      <c r="C214" s="82">
        <v>2</v>
      </c>
      <c r="D214" s="105">
        <v>0.002679799558615906</v>
      </c>
      <c r="E214" s="105">
        <v>2.8228216453031045</v>
      </c>
      <c r="F214" s="82" t="s">
        <v>1224</v>
      </c>
      <c r="G214" s="82" t="b">
        <v>0</v>
      </c>
      <c r="H214" s="82" t="b">
        <v>0</v>
      </c>
      <c r="I214" s="82" t="b">
        <v>0</v>
      </c>
      <c r="J214" s="82" t="b">
        <v>0</v>
      </c>
      <c r="K214" s="82" t="b">
        <v>0</v>
      </c>
      <c r="L214" s="82" t="b">
        <v>0</v>
      </c>
    </row>
    <row r="215" spans="1:12" ht="15">
      <c r="A215" s="84" t="s">
        <v>1117</v>
      </c>
      <c r="B215" s="103" t="s">
        <v>1118</v>
      </c>
      <c r="C215" s="82">
        <v>2</v>
      </c>
      <c r="D215" s="105">
        <v>0.002679799558615906</v>
      </c>
      <c r="E215" s="105">
        <v>2.8228216453031045</v>
      </c>
      <c r="F215" s="82" t="s">
        <v>1224</v>
      </c>
      <c r="G215" s="82" t="b">
        <v>0</v>
      </c>
      <c r="H215" s="82" t="b">
        <v>0</v>
      </c>
      <c r="I215" s="82" t="b">
        <v>0</v>
      </c>
      <c r="J215" s="82" t="b">
        <v>0</v>
      </c>
      <c r="K215" s="82" t="b">
        <v>0</v>
      </c>
      <c r="L215" s="82" t="b">
        <v>0</v>
      </c>
    </row>
    <row r="216" spans="1:12" ht="15">
      <c r="A216" s="84" t="s">
        <v>1118</v>
      </c>
      <c r="B216" s="103" t="s">
        <v>1119</v>
      </c>
      <c r="C216" s="82">
        <v>2</v>
      </c>
      <c r="D216" s="105">
        <v>0.002679799558615906</v>
      </c>
      <c r="E216" s="105">
        <v>2.8228216453031045</v>
      </c>
      <c r="F216" s="82" t="s">
        <v>1224</v>
      </c>
      <c r="G216" s="82" t="b">
        <v>0</v>
      </c>
      <c r="H216" s="82" t="b">
        <v>0</v>
      </c>
      <c r="I216" s="82" t="b">
        <v>0</v>
      </c>
      <c r="J216" s="82" t="b">
        <v>0</v>
      </c>
      <c r="K216" s="82" t="b">
        <v>0</v>
      </c>
      <c r="L216" s="82" t="b">
        <v>0</v>
      </c>
    </row>
    <row r="217" spans="1:12" ht="15">
      <c r="A217" s="84" t="s">
        <v>1120</v>
      </c>
      <c r="B217" s="103" t="s">
        <v>1121</v>
      </c>
      <c r="C217" s="82">
        <v>2</v>
      </c>
      <c r="D217" s="105">
        <v>0.0030455711207835624</v>
      </c>
      <c r="E217" s="105">
        <v>2.8228216453031045</v>
      </c>
      <c r="F217" s="82" t="s">
        <v>1224</v>
      </c>
      <c r="G217" s="82" t="b">
        <v>0</v>
      </c>
      <c r="H217" s="82" t="b">
        <v>0</v>
      </c>
      <c r="I217" s="82" t="b">
        <v>0</v>
      </c>
      <c r="J217" s="82" t="b">
        <v>0</v>
      </c>
      <c r="K217" s="82" t="b">
        <v>0</v>
      </c>
      <c r="L217" s="82" t="b">
        <v>0</v>
      </c>
    </row>
    <row r="218" spans="1:12" ht="15">
      <c r="A218" s="84" t="s">
        <v>1121</v>
      </c>
      <c r="B218" s="103" t="s">
        <v>1122</v>
      </c>
      <c r="C218" s="82">
        <v>2</v>
      </c>
      <c r="D218" s="105">
        <v>0.0030455711207835624</v>
      </c>
      <c r="E218" s="105">
        <v>2.8228216453031045</v>
      </c>
      <c r="F218" s="82" t="s">
        <v>1224</v>
      </c>
      <c r="G218" s="82" t="b">
        <v>0</v>
      </c>
      <c r="H218" s="82" t="b">
        <v>0</v>
      </c>
      <c r="I218" s="82" t="b">
        <v>0</v>
      </c>
      <c r="J218" s="82" t="b">
        <v>0</v>
      </c>
      <c r="K218" s="82" t="b">
        <v>0</v>
      </c>
      <c r="L218" s="82" t="b">
        <v>0</v>
      </c>
    </row>
    <row r="219" spans="1:12" ht="15">
      <c r="A219" s="84" t="s">
        <v>1122</v>
      </c>
      <c r="B219" s="103" t="s">
        <v>1123</v>
      </c>
      <c r="C219" s="82">
        <v>2</v>
      </c>
      <c r="D219" s="105">
        <v>0.0030455711207835624</v>
      </c>
      <c r="E219" s="105">
        <v>2.8228216453031045</v>
      </c>
      <c r="F219" s="82" t="s">
        <v>1224</v>
      </c>
      <c r="G219" s="82" t="b">
        <v>0</v>
      </c>
      <c r="H219" s="82" t="b">
        <v>0</v>
      </c>
      <c r="I219" s="82" t="b">
        <v>0</v>
      </c>
      <c r="J219" s="82" t="b">
        <v>0</v>
      </c>
      <c r="K219" s="82" t="b">
        <v>0</v>
      </c>
      <c r="L219" s="82" t="b">
        <v>0</v>
      </c>
    </row>
    <row r="220" spans="1:12" ht="15">
      <c r="A220" s="84" t="s">
        <v>1126</v>
      </c>
      <c r="B220" s="103" t="s">
        <v>1127</v>
      </c>
      <c r="C220" s="82">
        <v>2</v>
      </c>
      <c r="D220" s="105">
        <v>0.0030455711207835624</v>
      </c>
      <c r="E220" s="105">
        <v>2.8228216453031045</v>
      </c>
      <c r="F220" s="82" t="s">
        <v>1224</v>
      </c>
      <c r="G220" s="82" t="b">
        <v>0</v>
      </c>
      <c r="H220" s="82" t="b">
        <v>0</v>
      </c>
      <c r="I220" s="82" t="b">
        <v>0</v>
      </c>
      <c r="J220" s="82" t="b">
        <v>0</v>
      </c>
      <c r="K220" s="82" t="b">
        <v>0</v>
      </c>
      <c r="L220" s="82" t="b">
        <v>0</v>
      </c>
    </row>
    <row r="221" spans="1:12" ht="15">
      <c r="A221" s="84" t="s">
        <v>1127</v>
      </c>
      <c r="B221" s="103" t="s">
        <v>1128</v>
      </c>
      <c r="C221" s="82">
        <v>2</v>
      </c>
      <c r="D221" s="105">
        <v>0.0030455711207835624</v>
      </c>
      <c r="E221" s="105">
        <v>2.8228216453031045</v>
      </c>
      <c r="F221" s="82" t="s">
        <v>1224</v>
      </c>
      <c r="G221" s="82" t="b">
        <v>0</v>
      </c>
      <c r="H221" s="82" t="b">
        <v>0</v>
      </c>
      <c r="I221" s="82" t="b">
        <v>0</v>
      </c>
      <c r="J221" s="82" t="b">
        <v>0</v>
      </c>
      <c r="K221" s="82" t="b">
        <v>0</v>
      </c>
      <c r="L221" s="82" t="b">
        <v>0</v>
      </c>
    </row>
    <row r="222" spans="1:12" ht="15">
      <c r="A222" s="84" t="s">
        <v>1128</v>
      </c>
      <c r="B222" s="103" t="s">
        <v>1129</v>
      </c>
      <c r="C222" s="82">
        <v>2</v>
      </c>
      <c r="D222" s="105">
        <v>0.0030455711207835624</v>
      </c>
      <c r="E222" s="105">
        <v>2.8228216453031045</v>
      </c>
      <c r="F222" s="82" t="s">
        <v>1224</v>
      </c>
      <c r="G222" s="82" t="b">
        <v>0</v>
      </c>
      <c r="H222" s="82" t="b">
        <v>0</v>
      </c>
      <c r="I222" s="82" t="b">
        <v>0</v>
      </c>
      <c r="J222" s="82" t="b">
        <v>0</v>
      </c>
      <c r="K222" s="82" t="b">
        <v>0</v>
      </c>
      <c r="L222" s="82" t="b">
        <v>0</v>
      </c>
    </row>
    <row r="223" spans="1:12" ht="15">
      <c r="A223" s="84" t="s">
        <v>1130</v>
      </c>
      <c r="B223" s="103" t="s">
        <v>1131</v>
      </c>
      <c r="C223" s="82">
        <v>2</v>
      </c>
      <c r="D223" s="105">
        <v>0.0030455711207835624</v>
      </c>
      <c r="E223" s="105">
        <v>2.8228216453031045</v>
      </c>
      <c r="F223" s="82" t="s">
        <v>1224</v>
      </c>
      <c r="G223" s="82" t="b">
        <v>0</v>
      </c>
      <c r="H223" s="82" t="b">
        <v>0</v>
      </c>
      <c r="I223" s="82" t="b">
        <v>0</v>
      </c>
      <c r="J223" s="82" t="b">
        <v>0</v>
      </c>
      <c r="K223" s="82" t="b">
        <v>0</v>
      </c>
      <c r="L223" s="82" t="b">
        <v>0</v>
      </c>
    </row>
    <row r="224" spans="1:12" ht="15">
      <c r="A224" s="84" t="s">
        <v>1131</v>
      </c>
      <c r="B224" s="103" t="s">
        <v>1132</v>
      </c>
      <c r="C224" s="82">
        <v>2</v>
      </c>
      <c r="D224" s="105">
        <v>0.0030455711207835624</v>
      </c>
      <c r="E224" s="105">
        <v>2.8228216453031045</v>
      </c>
      <c r="F224" s="82" t="s">
        <v>1224</v>
      </c>
      <c r="G224" s="82" t="b">
        <v>0</v>
      </c>
      <c r="H224" s="82" t="b">
        <v>0</v>
      </c>
      <c r="I224" s="82" t="b">
        <v>0</v>
      </c>
      <c r="J224" s="82" t="b">
        <v>0</v>
      </c>
      <c r="K224" s="82" t="b">
        <v>0</v>
      </c>
      <c r="L224" s="82" t="b">
        <v>0</v>
      </c>
    </row>
    <row r="225" spans="1:12" ht="15">
      <c r="A225" s="84" t="s">
        <v>1132</v>
      </c>
      <c r="B225" s="103" t="s">
        <v>877</v>
      </c>
      <c r="C225" s="82">
        <v>2</v>
      </c>
      <c r="D225" s="105">
        <v>0.0030455711207835624</v>
      </c>
      <c r="E225" s="105">
        <v>2.345700390583442</v>
      </c>
      <c r="F225" s="82" t="s">
        <v>1224</v>
      </c>
      <c r="G225" s="82" t="b">
        <v>0</v>
      </c>
      <c r="H225" s="82" t="b">
        <v>0</v>
      </c>
      <c r="I225" s="82" t="b">
        <v>0</v>
      </c>
      <c r="J225" s="82" t="b">
        <v>0</v>
      </c>
      <c r="K225" s="82" t="b">
        <v>0</v>
      </c>
      <c r="L225" s="82" t="b">
        <v>0</v>
      </c>
    </row>
    <row r="226" spans="1:12" ht="15">
      <c r="A226" s="84" t="s">
        <v>843</v>
      </c>
      <c r="B226" s="103" t="s">
        <v>1133</v>
      </c>
      <c r="C226" s="82">
        <v>2</v>
      </c>
      <c r="D226" s="105">
        <v>0.002679799558615906</v>
      </c>
      <c r="E226" s="105">
        <v>1.4803989644808984</v>
      </c>
      <c r="F226" s="82" t="s">
        <v>1224</v>
      </c>
      <c r="G226" s="82" t="b">
        <v>0</v>
      </c>
      <c r="H226" s="82" t="b">
        <v>0</v>
      </c>
      <c r="I226" s="82" t="b">
        <v>0</v>
      </c>
      <c r="J226" s="82" t="b">
        <v>1</v>
      </c>
      <c r="K226" s="82" t="b">
        <v>0</v>
      </c>
      <c r="L226" s="82" t="b">
        <v>0</v>
      </c>
    </row>
    <row r="227" spans="1:12" ht="15">
      <c r="A227" s="84" t="s">
        <v>845</v>
      </c>
      <c r="B227" s="103" t="s">
        <v>932</v>
      </c>
      <c r="C227" s="82">
        <v>2</v>
      </c>
      <c r="D227" s="105">
        <v>0.002679799558615906</v>
      </c>
      <c r="E227" s="105">
        <v>1.4078482973322866</v>
      </c>
      <c r="F227" s="82" t="s">
        <v>1224</v>
      </c>
      <c r="G227" s="82" t="b">
        <v>0</v>
      </c>
      <c r="H227" s="82" t="b">
        <v>0</v>
      </c>
      <c r="I227" s="82" t="b">
        <v>0</v>
      </c>
      <c r="J227" s="82" t="b">
        <v>0</v>
      </c>
      <c r="K227" s="82" t="b">
        <v>0</v>
      </c>
      <c r="L227" s="82" t="b">
        <v>0</v>
      </c>
    </row>
    <row r="228" spans="1:12" ht="15">
      <c r="A228" s="84" t="s">
        <v>933</v>
      </c>
      <c r="B228" s="103" t="s">
        <v>1138</v>
      </c>
      <c r="C228" s="82">
        <v>2</v>
      </c>
      <c r="D228" s="105">
        <v>0.0030455711207835624</v>
      </c>
      <c r="E228" s="105">
        <v>2.5217916496391233</v>
      </c>
      <c r="F228" s="82" t="s">
        <v>1224</v>
      </c>
      <c r="G228" s="82" t="b">
        <v>0</v>
      </c>
      <c r="H228" s="82" t="b">
        <v>0</v>
      </c>
      <c r="I228" s="82" t="b">
        <v>0</v>
      </c>
      <c r="J228" s="82" t="b">
        <v>0</v>
      </c>
      <c r="K228" s="82" t="b">
        <v>0</v>
      </c>
      <c r="L228" s="82" t="b">
        <v>0</v>
      </c>
    </row>
    <row r="229" spans="1:12" ht="15">
      <c r="A229" s="84" t="s">
        <v>1138</v>
      </c>
      <c r="B229" s="103" t="s">
        <v>1139</v>
      </c>
      <c r="C229" s="82">
        <v>2</v>
      </c>
      <c r="D229" s="105">
        <v>0.0030455711207835624</v>
      </c>
      <c r="E229" s="105">
        <v>2.8228216453031045</v>
      </c>
      <c r="F229" s="82" t="s">
        <v>1224</v>
      </c>
      <c r="G229" s="82" t="b">
        <v>0</v>
      </c>
      <c r="H229" s="82" t="b">
        <v>0</v>
      </c>
      <c r="I229" s="82" t="b">
        <v>0</v>
      </c>
      <c r="J229" s="82" t="b">
        <v>0</v>
      </c>
      <c r="K229" s="82" t="b">
        <v>0</v>
      </c>
      <c r="L229" s="82" t="b">
        <v>0</v>
      </c>
    </row>
    <row r="230" spans="1:12" ht="15">
      <c r="A230" s="84" t="s">
        <v>933</v>
      </c>
      <c r="B230" s="103" t="s">
        <v>1140</v>
      </c>
      <c r="C230" s="82">
        <v>2</v>
      </c>
      <c r="D230" s="105">
        <v>0.0030455711207835624</v>
      </c>
      <c r="E230" s="105">
        <v>2.5217916496391233</v>
      </c>
      <c r="F230" s="82" t="s">
        <v>1224</v>
      </c>
      <c r="G230" s="82" t="b">
        <v>0</v>
      </c>
      <c r="H230" s="82" t="b">
        <v>0</v>
      </c>
      <c r="I230" s="82" t="b">
        <v>0</v>
      </c>
      <c r="J230" s="82" t="b">
        <v>0</v>
      </c>
      <c r="K230" s="82" t="b">
        <v>0</v>
      </c>
      <c r="L230" s="82" t="b">
        <v>0</v>
      </c>
    </row>
    <row r="231" spans="1:12" ht="15">
      <c r="A231" s="84" t="s">
        <v>1140</v>
      </c>
      <c r="B231" s="103" t="s">
        <v>1141</v>
      </c>
      <c r="C231" s="82">
        <v>2</v>
      </c>
      <c r="D231" s="105">
        <v>0.0030455711207835624</v>
      </c>
      <c r="E231" s="105">
        <v>2.8228216453031045</v>
      </c>
      <c r="F231" s="82" t="s">
        <v>1224</v>
      </c>
      <c r="G231" s="82" t="b">
        <v>0</v>
      </c>
      <c r="H231" s="82" t="b">
        <v>0</v>
      </c>
      <c r="I231" s="82" t="b">
        <v>0</v>
      </c>
      <c r="J231" s="82" t="b">
        <v>0</v>
      </c>
      <c r="K231" s="82" t="b">
        <v>0</v>
      </c>
      <c r="L231" s="82" t="b">
        <v>0</v>
      </c>
    </row>
    <row r="232" spans="1:12" ht="15">
      <c r="A232" s="84" t="s">
        <v>1143</v>
      </c>
      <c r="B232" s="103" t="s">
        <v>1144</v>
      </c>
      <c r="C232" s="82">
        <v>2</v>
      </c>
      <c r="D232" s="105">
        <v>0.0030455711207835624</v>
      </c>
      <c r="E232" s="105">
        <v>2.8228216453031045</v>
      </c>
      <c r="F232" s="82" t="s">
        <v>1224</v>
      </c>
      <c r="G232" s="82" t="b">
        <v>0</v>
      </c>
      <c r="H232" s="82" t="b">
        <v>0</v>
      </c>
      <c r="I232" s="82" t="b">
        <v>0</v>
      </c>
      <c r="J232" s="82" t="b">
        <v>0</v>
      </c>
      <c r="K232" s="82" t="b">
        <v>0</v>
      </c>
      <c r="L232" s="82" t="b">
        <v>0</v>
      </c>
    </row>
    <row r="233" spans="1:12" ht="15">
      <c r="A233" s="84" t="s">
        <v>1144</v>
      </c>
      <c r="B233" s="103" t="s">
        <v>1145</v>
      </c>
      <c r="C233" s="82">
        <v>2</v>
      </c>
      <c r="D233" s="105">
        <v>0.0030455711207835624</v>
      </c>
      <c r="E233" s="105">
        <v>2.8228216453031045</v>
      </c>
      <c r="F233" s="82" t="s">
        <v>1224</v>
      </c>
      <c r="G233" s="82" t="b">
        <v>0</v>
      </c>
      <c r="H233" s="82" t="b">
        <v>0</v>
      </c>
      <c r="I233" s="82" t="b">
        <v>0</v>
      </c>
      <c r="J233" s="82" t="b">
        <v>0</v>
      </c>
      <c r="K233" s="82" t="b">
        <v>0</v>
      </c>
      <c r="L233" s="82" t="b">
        <v>0</v>
      </c>
    </row>
    <row r="234" spans="1:12" ht="15">
      <c r="A234" s="84" t="s">
        <v>1145</v>
      </c>
      <c r="B234" s="103" t="s">
        <v>1146</v>
      </c>
      <c r="C234" s="82">
        <v>2</v>
      </c>
      <c r="D234" s="105">
        <v>0.0030455711207835624</v>
      </c>
      <c r="E234" s="105">
        <v>2.8228216453031045</v>
      </c>
      <c r="F234" s="82" t="s">
        <v>1224</v>
      </c>
      <c r="G234" s="82" t="b">
        <v>0</v>
      </c>
      <c r="H234" s="82" t="b">
        <v>0</v>
      </c>
      <c r="I234" s="82" t="b">
        <v>0</v>
      </c>
      <c r="J234" s="82" t="b">
        <v>0</v>
      </c>
      <c r="K234" s="82" t="b">
        <v>0</v>
      </c>
      <c r="L234" s="82" t="b">
        <v>0</v>
      </c>
    </row>
    <row r="235" spans="1:12" ht="15">
      <c r="A235" s="84" t="s">
        <v>1147</v>
      </c>
      <c r="B235" s="103" t="s">
        <v>1148</v>
      </c>
      <c r="C235" s="82">
        <v>2</v>
      </c>
      <c r="D235" s="105">
        <v>0.0030455711207835624</v>
      </c>
      <c r="E235" s="105">
        <v>2.8228216453031045</v>
      </c>
      <c r="F235" s="82" t="s">
        <v>1224</v>
      </c>
      <c r="G235" s="82" t="b">
        <v>0</v>
      </c>
      <c r="H235" s="82" t="b">
        <v>0</v>
      </c>
      <c r="I235" s="82" t="b">
        <v>0</v>
      </c>
      <c r="J235" s="82" t="b">
        <v>0</v>
      </c>
      <c r="K235" s="82" t="b">
        <v>0</v>
      </c>
      <c r="L235" s="82" t="b">
        <v>0</v>
      </c>
    </row>
    <row r="236" spans="1:12" ht="15">
      <c r="A236" s="84" t="s">
        <v>1148</v>
      </c>
      <c r="B236" s="103" t="s">
        <v>1149</v>
      </c>
      <c r="C236" s="82">
        <v>2</v>
      </c>
      <c r="D236" s="105">
        <v>0.0030455711207835624</v>
      </c>
      <c r="E236" s="105">
        <v>2.8228216453031045</v>
      </c>
      <c r="F236" s="82" t="s">
        <v>1224</v>
      </c>
      <c r="G236" s="82" t="b">
        <v>0</v>
      </c>
      <c r="H236" s="82" t="b">
        <v>0</v>
      </c>
      <c r="I236" s="82" t="b">
        <v>0</v>
      </c>
      <c r="J236" s="82" t="b">
        <v>0</v>
      </c>
      <c r="K236" s="82" t="b">
        <v>0</v>
      </c>
      <c r="L236" s="82" t="b">
        <v>0</v>
      </c>
    </row>
    <row r="237" spans="1:12" ht="15">
      <c r="A237" s="84" t="s">
        <v>1149</v>
      </c>
      <c r="B237" s="103" t="s">
        <v>1150</v>
      </c>
      <c r="C237" s="82">
        <v>2</v>
      </c>
      <c r="D237" s="105">
        <v>0.0030455711207835624</v>
      </c>
      <c r="E237" s="105">
        <v>2.8228216453031045</v>
      </c>
      <c r="F237" s="82" t="s">
        <v>1224</v>
      </c>
      <c r="G237" s="82" t="b">
        <v>0</v>
      </c>
      <c r="H237" s="82" t="b">
        <v>0</v>
      </c>
      <c r="I237" s="82" t="b">
        <v>0</v>
      </c>
      <c r="J237" s="82" t="b">
        <v>0</v>
      </c>
      <c r="K237" s="82" t="b">
        <v>0</v>
      </c>
      <c r="L237" s="82" t="b">
        <v>0</v>
      </c>
    </row>
    <row r="238" spans="1:12" ht="15">
      <c r="A238" s="84" t="s">
        <v>1150</v>
      </c>
      <c r="B238" s="103" t="s">
        <v>1151</v>
      </c>
      <c r="C238" s="82">
        <v>2</v>
      </c>
      <c r="D238" s="105">
        <v>0.0030455711207835624</v>
      </c>
      <c r="E238" s="105">
        <v>2.8228216453031045</v>
      </c>
      <c r="F238" s="82" t="s">
        <v>1224</v>
      </c>
      <c r="G238" s="82" t="b">
        <v>0</v>
      </c>
      <c r="H238" s="82" t="b">
        <v>0</v>
      </c>
      <c r="I238" s="82" t="b">
        <v>0</v>
      </c>
      <c r="J238" s="82" t="b">
        <v>0</v>
      </c>
      <c r="K238" s="82" t="b">
        <v>0</v>
      </c>
      <c r="L238" s="82" t="b">
        <v>0</v>
      </c>
    </row>
    <row r="239" spans="1:12" ht="15">
      <c r="A239" s="84" t="s">
        <v>1151</v>
      </c>
      <c r="B239" s="103" t="s">
        <v>1152</v>
      </c>
      <c r="C239" s="82">
        <v>2</v>
      </c>
      <c r="D239" s="105">
        <v>0.0030455711207835624</v>
      </c>
      <c r="E239" s="105">
        <v>2.8228216453031045</v>
      </c>
      <c r="F239" s="82" t="s">
        <v>1224</v>
      </c>
      <c r="G239" s="82" t="b">
        <v>0</v>
      </c>
      <c r="H239" s="82" t="b">
        <v>0</v>
      </c>
      <c r="I239" s="82" t="b">
        <v>0</v>
      </c>
      <c r="J239" s="82" t="b">
        <v>0</v>
      </c>
      <c r="K239" s="82" t="b">
        <v>0</v>
      </c>
      <c r="L239" s="82" t="b">
        <v>0</v>
      </c>
    </row>
    <row r="240" spans="1:12" ht="15">
      <c r="A240" s="84" t="s">
        <v>1152</v>
      </c>
      <c r="B240" s="103" t="s">
        <v>1153</v>
      </c>
      <c r="C240" s="82">
        <v>2</v>
      </c>
      <c r="D240" s="105">
        <v>0.0030455711207835624</v>
      </c>
      <c r="E240" s="105">
        <v>2.8228216453031045</v>
      </c>
      <c r="F240" s="82" t="s">
        <v>1224</v>
      </c>
      <c r="G240" s="82" t="b">
        <v>0</v>
      </c>
      <c r="H240" s="82" t="b">
        <v>0</v>
      </c>
      <c r="I240" s="82" t="b">
        <v>0</v>
      </c>
      <c r="J240" s="82" t="b">
        <v>0</v>
      </c>
      <c r="K240" s="82" t="b">
        <v>0</v>
      </c>
      <c r="L240" s="82" t="b">
        <v>0</v>
      </c>
    </row>
    <row r="241" spans="1:12" ht="15">
      <c r="A241" s="84" t="s">
        <v>1153</v>
      </c>
      <c r="B241" s="103" t="s">
        <v>1154</v>
      </c>
      <c r="C241" s="82">
        <v>2</v>
      </c>
      <c r="D241" s="105">
        <v>0.0030455711207835624</v>
      </c>
      <c r="E241" s="105">
        <v>2.8228216453031045</v>
      </c>
      <c r="F241" s="82" t="s">
        <v>1224</v>
      </c>
      <c r="G241" s="82" t="b">
        <v>0</v>
      </c>
      <c r="H241" s="82" t="b">
        <v>0</v>
      </c>
      <c r="I241" s="82" t="b">
        <v>0</v>
      </c>
      <c r="J241" s="82" t="b">
        <v>0</v>
      </c>
      <c r="K241" s="82" t="b">
        <v>0</v>
      </c>
      <c r="L241" s="82" t="b">
        <v>0</v>
      </c>
    </row>
    <row r="242" spans="1:12" ht="15">
      <c r="A242" s="84" t="s">
        <v>847</v>
      </c>
      <c r="B242" s="103" t="s">
        <v>1155</v>
      </c>
      <c r="C242" s="82">
        <v>2</v>
      </c>
      <c r="D242" s="105">
        <v>0.002679799558615906</v>
      </c>
      <c r="E242" s="105">
        <v>2.278753600952829</v>
      </c>
      <c r="F242" s="82" t="s">
        <v>1224</v>
      </c>
      <c r="G242" s="82" t="b">
        <v>0</v>
      </c>
      <c r="H242" s="82" t="b">
        <v>0</v>
      </c>
      <c r="I242" s="82" t="b">
        <v>0</v>
      </c>
      <c r="J242" s="82" t="b">
        <v>0</v>
      </c>
      <c r="K242" s="82" t="b">
        <v>0</v>
      </c>
      <c r="L242" s="82" t="b">
        <v>0</v>
      </c>
    </row>
    <row r="243" spans="1:12" ht="15">
      <c r="A243" s="84" t="s">
        <v>1155</v>
      </c>
      <c r="B243" s="103" t="s">
        <v>1156</v>
      </c>
      <c r="C243" s="82">
        <v>2</v>
      </c>
      <c r="D243" s="105">
        <v>0.002679799558615906</v>
      </c>
      <c r="E243" s="105">
        <v>2.8228216453031045</v>
      </c>
      <c r="F243" s="82" t="s">
        <v>1224</v>
      </c>
      <c r="G243" s="82" t="b">
        <v>0</v>
      </c>
      <c r="H243" s="82" t="b">
        <v>0</v>
      </c>
      <c r="I243" s="82" t="b">
        <v>0</v>
      </c>
      <c r="J243" s="82" t="b">
        <v>0</v>
      </c>
      <c r="K243" s="82" t="b">
        <v>0</v>
      </c>
      <c r="L243" s="82" t="b">
        <v>0</v>
      </c>
    </row>
    <row r="244" spans="1:12" ht="15">
      <c r="A244" s="84" t="s">
        <v>1156</v>
      </c>
      <c r="B244" s="103" t="s">
        <v>1157</v>
      </c>
      <c r="C244" s="82">
        <v>2</v>
      </c>
      <c r="D244" s="105">
        <v>0.002679799558615906</v>
      </c>
      <c r="E244" s="105">
        <v>2.8228216453031045</v>
      </c>
      <c r="F244" s="82" t="s">
        <v>1224</v>
      </c>
      <c r="G244" s="82" t="b">
        <v>0</v>
      </c>
      <c r="H244" s="82" t="b">
        <v>0</v>
      </c>
      <c r="I244" s="82" t="b">
        <v>0</v>
      </c>
      <c r="J244" s="82" t="b">
        <v>0</v>
      </c>
      <c r="K244" s="82" t="b">
        <v>0</v>
      </c>
      <c r="L244" s="82" t="b">
        <v>0</v>
      </c>
    </row>
    <row r="245" spans="1:12" ht="15">
      <c r="A245" s="84" t="s">
        <v>1157</v>
      </c>
      <c r="B245" s="103" t="s">
        <v>934</v>
      </c>
      <c r="C245" s="82">
        <v>2</v>
      </c>
      <c r="D245" s="105">
        <v>0.002679799558615906</v>
      </c>
      <c r="E245" s="105">
        <v>2.5217916496391233</v>
      </c>
      <c r="F245" s="82" t="s">
        <v>1224</v>
      </c>
      <c r="G245" s="82" t="b">
        <v>0</v>
      </c>
      <c r="H245" s="82" t="b">
        <v>0</v>
      </c>
      <c r="I245" s="82" t="b">
        <v>0</v>
      </c>
      <c r="J245" s="82" t="b">
        <v>0</v>
      </c>
      <c r="K245" s="82" t="b">
        <v>0</v>
      </c>
      <c r="L245" s="82" t="b">
        <v>0</v>
      </c>
    </row>
    <row r="246" spans="1:12" ht="15">
      <c r="A246" s="84" t="s">
        <v>934</v>
      </c>
      <c r="B246" s="103" t="s">
        <v>847</v>
      </c>
      <c r="C246" s="82">
        <v>2</v>
      </c>
      <c r="D246" s="105">
        <v>0.002679799558615906</v>
      </c>
      <c r="E246" s="105">
        <v>1.6187016626471797</v>
      </c>
      <c r="F246" s="82" t="s">
        <v>1224</v>
      </c>
      <c r="G246" s="82" t="b">
        <v>0</v>
      </c>
      <c r="H246" s="82" t="b">
        <v>0</v>
      </c>
      <c r="I246" s="82" t="b">
        <v>0</v>
      </c>
      <c r="J246" s="82" t="b">
        <v>0</v>
      </c>
      <c r="K246" s="82" t="b">
        <v>0</v>
      </c>
      <c r="L246" s="82" t="b">
        <v>0</v>
      </c>
    </row>
    <row r="247" spans="1:12" ht="15">
      <c r="A247" s="84" t="s">
        <v>936</v>
      </c>
      <c r="B247" s="103" t="s">
        <v>1160</v>
      </c>
      <c r="C247" s="82">
        <v>2</v>
      </c>
      <c r="D247" s="105">
        <v>0.0030455711207835624</v>
      </c>
      <c r="E247" s="105">
        <v>2.5217916496391233</v>
      </c>
      <c r="F247" s="82" t="s">
        <v>1224</v>
      </c>
      <c r="G247" s="82" t="b">
        <v>0</v>
      </c>
      <c r="H247" s="82" t="b">
        <v>0</v>
      </c>
      <c r="I247" s="82" t="b">
        <v>0</v>
      </c>
      <c r="J247" s="82" t="b">
        <v>0</v>
      </c>
      <c r="K247" s="82" t="b">
        <v>0</v>
      </c>
      <c r="L247" s="82" t="b">
        <v>0</v>
      </c>
    </row>
    <row r="248" spans="1:12" ht="15">
      <c r="A248" s="84" t="s">
        <v>1160</v>
      </c>
      <c r="B248" s="103" t="s">
        <v>1161</v>
      </c>
      <c r="C248" s="82">
        <v>2</v>
      </c>
      <c r="D248" s="105">
        <v>0.0030455711207835624</v>
      </c>
      <c r="E248" s="105">
        <v>2.8228216453031045</v>
      </c>
      <c r="F248" s="82" t="s">
        <v>1224</v>
      </c>
      <c r="G248" s="82" t="b">
        <v>0</v>
      </c>
      <c r="H248" s="82" t="b">
        <v>0</v>
      </c>
      <c r="I248" s="82" t="b">
        <v>0</v>
      </c>
      <c r="J248" s="82" t="b">
        <v>0</v>
      </c>
      <c r="K248" s="82" t="b">
        <v>0</v>
      </c>
      <c r="L248" s="82" t="b">
        <v>0</v>
      </c>
    </row>
    <row r="249" spans="1:12" ht="15">
      <c r="A249" s="84" t="s">
        <v>1161</v>
      </c>
      <c r="B249" s="103" t="s">
        <v>899</v>
      </c>
      <c r="C249" s="82">
        <v>2</v>
      </c>
      <c r="D249" s="105">
        <v>0.0030455711207835624</v>
      </c>
      <c r="E249" s="105">
        <v>2.424881636631067</v>
      </c>
      <c r="F249" s="82" t="s">
        <v>1224</v>
      </c>
      <c r="G249" s="82" t="b">
        <v>0</v>
      </c>
      <c r="H249" s="82" t="b">
        <v>0</v>
      </c>
      <c r="I249" s="82" t="b">
        <v>0</v>
      </c>
      <c r="J249" s="82" t="b">
        <v>0</v>
      </c>
      <c r="K249" s="82" t="b">
        <v>0</v>
      </c>
      <c r="L249" s="82" t="b">
        <v>0</v>
      </c>
    </row>
    <row r="250" spans="1:12" ht="15">
      <c r="A250" s="84" t="s">
        <v>994</v>
      </c>
      <c r="B250" s="103" t="s">
        <v>883</v>
      </c>
      <c r="C250" s="82">
        <v>2</v>
      </c>
      <c r="D250" s="105">
        <v>0.0030455711207835624</v>
      </c>
      <c r="E250" s="105">
        <v>2.169609131527761</v>
      </c>
      <c r="F250" s="82" t="s">
        <v>1224</v>
      </c>
      <c r="G250" s="82" t="b">
        <v>0</v>
      </c>
      <c r="H250" s="82" t="b">
        <v>0</v>
      </c>
      <c r="I250" s="82" t="b">
        <v>0</v>
      </c>
      <c r="J250" s="82" t="b">
        <v>0</v>
      </c>
      <c r="K250" s="82" t="b">
        <v>0</v>
      </c>
      <c r="L250" s="82" t="b">
        <v>0</v>
      </c>
    </row>
    <row r="251" spans="1:12" ht="15">
      <c r="A251" s="84" t="s">
        <v>892</v>
      </c>
      <c r="B251" s="103" t="s">
        <v>996</v>
      </c>
      <c r="C251" s="82">
        <v>2</v>
      </c>
      <c r="D251" s="105">
        <v>0.0030455711207835624</v>
      </c>
      <c r="E251" s="105">
        <v>2.345700390583442</v>
      </c>
      <c r="F251" s="82" t="s">
        <v>1224</v>
      </c>
      <c r="G251" s="82" t="b">
        <v>0</v>
      </c>
      <c r="H251" s="82" t="b">
        <v>0</v>
      </c>
      <c r="I251" s="82" t="b">
        <v>0</v>
      </c>
      <c r="J251" s="82" t="b">
        <v>0</v>
      </c>
      <c r="K251" s="82" t="b">
        <v>0</v>
      </c>
      <c r="L251" s="82" t="b">
        <v>0</v>
      </c>
    </row>
    <row r="252" spans="1:12" ht="15">
      <c r="A252" s="84" t="s">
        <v>883</v>
      </c>
      <c r="B252" s="103" t="s">
        <v>999</v>
      </c>
      <c r="C252" s="82">
        <v>2</v>
      </c>
      <c r="D252" s="105">
        <v>0.0030455711207835624</v>
      </c>
      <c r="E252" s="105">
        <v>2.169609131527761</v>
      </c>
      <c r="F252" s="82" t="s">
        <v>1224</v>
      </c>
      <c r="G252" s="82" t="b">
        <v>0</v>
      </c>
      <c r="H252" s="82" t="b">
        <v>0</v>
      </c>
      <c r="I252" s="82" t="b">
        <v>0</v>
      </c>
      <c r="J252" s="82" t="b">
        <v>0</v>
      </c>
      <c r="K252" s="82" t="b">
        <v>0</v>
      </c>
      <c r="L252" s="82" t="b">
        <v>0</v>
      </c>
    </row>
    <row r="253" spans="1:12" ht="15">
      <c r="A253" s="84" t="s">
        <v>1003</v>
      </c>
      <c r="B253" s="103" t="s">
        <v>899</v>
      </c>
      <c r="C253" s="82">
        <v>2</v>
      </c>
      <c r="D253" s="105">
        <v>0.0030455711207835624</v>
      </c>
      <c r="E253" s="105">
        <v>2.2487903775753857</v>
      </c>
      <c r="F253" s="82" t="s">
        <v>1224</v>
      </c>
      <c r="G253" s="82" t="b">
        <v>0</v>
      </c>
      <c r="H253" s="82" t="b">
        <v>0</v>
      </c>
      <c r="I253" s="82" t="b">
        <v>0</v>
      </c>
      <c r="J253" s="82" t="b">
        <v>0</v>
      </c>
      <c r="K253" s="82" t="b">
        <v>0</v>
      </c>
      <c r="L253" s="82" t="b">
        <v>0</v>
      </c>
    </row>
    <row r="254" spans="1:12" ht="15">
      <c r="A254" s="84" t="s">
        <v>1165</v>
      </c>
      <c r="B254" s="103" t="s">
        <v>1166</v>
      </c>
      <c r="C254" s="82">
        <v>2</v>
      </c>
      <c r="D254" s="105">
        <v>0.0030455711207835624</v>
      </c>
      <c r="E254" s="105">
        <v>2.8228216453031045</v>
      </c>
      <c r="F254" s="82" t="s">
        <v>1224</v>
      </c>
      <c r="G254" s="82" t="b">
        <v>0</v>
      </c>
      <c r="H254" s="82" t="b">
        <v>0</v>
      </c>
      <c r="I254" s="82" t="b">
        <v>0</v>
      </c>
      <c r="J254" s="82" t="b">
        <v>0</v>
      </c>
      <c r="K254" s="82" t="b">
        <v>0</v>
      </c>
      <c r="L254" s="82" t="b">
        <v>0</v>
      </c>
    </row>
    <row r="255" spans="1:12" ht="15">
      <c r="A255" s="84" t="s">
        <v>1004</v>
      </c>
      <c r="B255" s="103" t="s">
        <v>1004</v>
      </c>
      <c r="C255" s="82">
        <v>2</v>
      </c>
      <c r="D255" s="105">
        <v>0.0030455711207835624</v>
      </c>
      <c r="E255" s="105">
        <v>2.4706391271917423</v>
      </c>
      <c r="F255" s="82" t="s">
        <v>1224</v>
      </c>
      <c r="G255" s="82" t="b">
        <v>0</v>
      </c>
      <c r="H255" s="82" t="b">
        <v>0</v>
      </c>
      <c r="I255" s="82" t="b">
        <v>0</v>
      </c>
      <c r="J255" s="82" t="b">
        <v>0</v>
      </c>
      <c r="K255" s="82" t="b">
        <v>0</v>
      </c>
      <c r="L255" s="82" t="b">
        <v>0</v>
      </c>
    </row>
    <row r="256" spans="1:12" ht="15">
      <c r="A256" s="84" t="s">
        <v>930</v>
      </c>
      <c r="B256" s="103" t="s">
        <v>1169</v>
      </c>
      <c r="C256" s="82">
        <v>2</v>
      </c>
      <c r="D256" s="105">
        <v>0.002679799558615906</v>
      </c>
      <c r="E256" s="105">
        <v>2.5217916496391233</v>
      </c>
      <c r="F256" s="82" t="s">
        <v>1224</v>
      </c>
      <c r="G256" s="82" t="b">
        <v>0</v>
      </c>
      <c r="H256" s="82" t="b">
        <v>0</v>
      </c>
      <c r="I256" s="82" t="b">
        <v>0</v>
      </c>
      <c r="J256" s="82" t="b">
        <v>0</v>
      </c>
      <c r="K256" s="82" t="b">
        <v>0</v>
      </c>
      <c r="L256" s="82" t="b">
        <v>0</v>
      </c>
    </row>
    <row r="257" spans="1:12" ht="15">
      <c r="A257" s="84" t="s">
        <v>1169</v>
      </c>
      <c r="B257" s="103" t="s">
        <v>1170</v>
      </c>
      <c r="C257" s="82">
        <v>2</v>
      </c>
      <c r="D257" s="105">
        <v>0.002679799558615906</v>
      </c>
      <c r="E257" s="105">
        <v>2.8228216453031045</v>
      </c>
      <c r="F257" s="82" t="s">
        <v>1224</v>
      </c>
      <c r="G257" s="82" t="b">
        <v>0</v>
      </c>
      <c r="H257" s="82" t="b">
        <v>0</v>
      </c>
      <c r="I257" s="82" t="b">
        <v>0</v>
      </c>
      <c r="J257" s="82" t="b">
        <v>0</v>
      </c>
      <c r="K257" s="82" t="b">
        <v>0</v>
      </c>
      <c r="L257" s="82" t="b">
        <v>0</v>
      </c>
    </row>
    <row r="258" spans="1:12" ht="15">
      <c r="A258" s="84" t="s">
        <v>1171</v>
      </c>
      <c r="B258" s="103" t="s">
        <v>1172</v>
      </c>
      <c r="C258" s="82">
        <v>2</v>
      </c>
      <c r="D258" s="105">
        <v>0.002679799558615906</v>
      </c>
      <c r="E258" s="105">
        <v>2.8228216453031045</v>
      </c>
      <c r="F258" s="82" t="s">
        <v>1224</v>
      </c>
      <c r="G258" s="82" t="b">
        <v>0</v>
      </c>
      <c r="H258" s="82" t="b">
        <v>0</v>
      </c>
      <c r="I258" s="82" t="b">
        <v>0</v>
      </c>
      <c r="J258" s="82" t="b">
        <v>0</v>
      </c>
      <c r="K258" s="82" t="b">
        <v>0</v>
      </c>
      <c r="L258" s="82" t="b">
        <v>0</v>
      </c>
    </row>
    <row r="259" spans="1:12" ht="15">
      <c r="A259" s="84" t="s">
        <v>1173</v>
      </c>
      <c r="B259" s="103" t="s">
        <v>1174</v>
      </c>
      <c r="C259" s="82">
        <v>2</v>
      </c>
      <c r="D259" s="105">
        <v>0.0030455711207835624</v>
      </c>
      <c r="E259" s="105">
        <v>2.8228216453031045</v>
      </c>
      <c r="F259" s="82" t="s">
        <v>1224</v>
      </c>
      <c r="G259" s="82" t="b">
        <v>0</v>
      </c>
      <c r="H259" s="82" t="b">
        <v>0</v>
      </c>
      <c r="I259" s="82" t="b">
        <v>0</v>
      </c>
      <c r="J259" s="82" t="b">
        <v>0</v>
      </c>
      <c r="K259" s="82" t="b">
        <v>0</v>
      </c>
      <c r="L259" s="82" t="b">
        <v>0</v>
      </c>
    </row>
    <row r="260" spans="1:12" ht="15">
      <c r="A260" s="84" t="s">
        <v>1174</v>
      </c>
      <c r="B260" s="103" t="s">
        <v>936</v>
      </c>
      <c r="C260" s="82">
        <v>2</v>
      </c>
      <c r="D260" s="105">
        <v>0.0030455711207835624</v>
      </c>
      <c r="E260" s="105">
        <v>2.5217916496391233</v>
      </c>
      <c r="F260" s="82" t="s">
        <v>1224</v>
      </c>
      <c r="G260" s="82" t="b">
        <v>0</v>
      </c>
      <c r="H260" s="82" t="b">
        <v>0</v>
      </c>
      <c r="I260" s="82" t="b">
        <v>0</v>
      </c>
      <c r="J260" s="82" t="b">
        <v>0</v>
      </c>
      <c r="K260" s="82" t="b">
        <v>0</v>
      </c>
      <c r="L260" s="82" t="b">
        <v>0</v>
      </c>
    </row>
    <row r="261" spans="1:12" ht="15">
      <c r="A261" s="84" t="s">
        <v>936</v>
      </c>
      <c r="B261" s="103" t="s">
        <v>876</v>
      </c>
      <c r="C261" s="82">
        <v>2</v>
      </c>
      <c r="D261" s="105">
        <v>0.0030455711207835624</v>
      </c>
      <c r="E261" s="105">
        <v>2.044670394919461</v>
      </c>
      <c r="F261" s="82" t="s">
        <v>1224</v>
      </c>
      <c r="G261" s="82" t="b">
        <v>0</v>
      </c>
      <c r="H261" s="82" t="b">
        <v>0</v>
      </c>
      <c r="I261" s="82" t="b">
        <v>0</v>
      </c>
      <c r="J261" s="82" t="b">
        <v>0</v>
      </c>
      <c r="K261" s="82" t="b">
        <v>0</v>
      </c>
      <c r="L261" s="82" t="b">
        <v>0</v>
      </c>
    </row>
    <row r="262" spans="1:12" ht="15">
      <c r="A262" s="84" t="s">
        <v>1177</v>
      </c>
      <c r="B262" s="103" t="s">
        <v>1178</v>
      </c>
      <c r="C262" s="82">
        <v>2</v>
      </c>
      <c r="D262" s="105">
        <v>0.002679799558615906</v>
      </c>
      <c r="E262" s="105">
        <v>2.8228216453031045</v>
      </c>
      <c r="F262" s="82" t="s">
        <v>1224</v>
      </c>
      <c r="G262" s="82" t="b">
        <v>0</v>
      </c>
      <c r="H262" s="82" t="b">
        <v>0</v>
      </c>
      <c r="I262" s="82" t="b">
        <v>0</v>
      </c>
      <c r="J262" s="82" t="b">
        <v>0</v>
      </c>
      <c r="K262" s="82" t="b">
        <v>0</v>
      </c>
      <c r="L262" s="82" t="b">
        <v>0</v>
      </c>
    </row>
    <row r="263" spans="1:12" ht="15">
      <c r="A263" s="84" t="s">
        <v>1178</v>
      </c>
      <c r="B263" s="103" t="s">
        <v>844</v>
      </c>
      <c r="C263" s="82">
        <v>2</v>
      </c>
      <c r="D263" s="105">
        <v>0.002679799558615906</v>
      </c>
      <c r="E263" s="105">
        <v>1.4903831853874991</v>
      </c>
      <c r="F263" s="82" t="s">
        <v>1224</v>
      </c>
      <c r="G263" s="82" t="b">
        <v>0</v>
      </c>
      <c r="H263" s="82" t="b">
        <v>0</v>
      </c>
      <c r="I263" s="82" t="b">
        <v>0</v>
      </c>
      <c r="J263" s="82" t="b">
        <v>0</v>
      </c>
      <c r="K263" s="82" t="b">
        <v>0</v>
      </c>
      <c r="L263" s="82" t="b">
        <v>0</v>
      </c>
    </row>
    <row r="264" spans="1:12" ht="15">
      <c r="A264" s="84" t="s">
        <v>1179</v>
      </c>
      <c r="B264" s="103" t="s">
        <v>1013</v>
      </c>
      <c r="C264" s="82">
        <v>2</v>
      </c>
      <c r="D264" s="105">
        <v>0.002679799558615906</v>
      </c>
      <c r="E264" s="105">
        <v>2.646730386247423</v>
      </c>
      <c r="F264" s="82" t="s">
        <v>1224</v>
      </c>
      <c r="G264" s="82" t="b">
        <v>0</v>
      </c>
      <c r="H264" s="82" t="b">
        <v>1</v>
      </c>
      <c r="I264" s="82" t="b">
        <v>0</v>
      </c>
      <c r="J264" s="82" t="b">
        <v>0</v>
      </c>
      <c r="K264" s="82" t="b">
        <v>1</v>
      </c>
      <c r="L264" s="82" t="b">
        <v>0</v>
      </c>
    </row>
    <row r="265" spans="1:12" ht="15">
      <c r="A265" s="84" t="s">
        <v>1013</v>
      </c>
      <c r="B265" s="103" t="s">
        <v>1180</v>
      </c>
      <c r="C265" s="82">
        <v>2</v>
      </c>
      <c r="D265" s="105">
        <v>0.002679799558615906</v>
      </c>
      <c r="E265" s="105">
        <v>2.646730386247423</v>
      </c>
      <c r="F265" s="82" t="s">
        <v>1224</v>
      </c>
      <c r="G265" s="82" t="b">
        <v>0</v>
      </c>
      <c r="H265" s="82" t="b">
        <v>1</v>
      </c>
      <c r="I265" s="82" t="b">
        <v>0</v>
      </c>
      <c r="J265" s="82" t="b">
        <v>1</v>
      </c>
      <c r="K265" s="82" t="b">
        <v>0</v>
      </c>
      <c r="L265" s="82" t="b">
        <v>0</v>
      </c>
    </row>
    <row r="266" spans="1:12" ht="15">
      <c r="A266" s="84" t="s">
        <v>1180</v>
      </c>
      <c r="B266" s="103" t="s">
        <v>856</v>
      </c>
      <c r="C266" s="82">
        <v>2</v>
      </c>
      <c r="D266" s="105">
        <v>0.002679799558615906</v>
      </c>
      <c r="E266" s="105">
        <v>2.345700390583442</v>
      </c>
      <c r="F266" s="82" t="s">
        <v>1224</v>
      </c>
      <c r="G266" s="82" t="b">
        <v>1</v>
      </c>
      <c r="H266" s="82" t="b">
        <v>0</v>
      </c>
      <c r="I266" s="82" t="b">
        <v>0</v>
      </c>
      <c r="J266" s="82" t="b">
        <v>0</v>
      </c>
      <c r="K266" s="82" t="b">
        <v>0</v>
      </c>
      <c r="L266" s="82" t="b">
        <v>0</v>
      </c>
    </row>
    <row r="267" spans="1:12" ht="15">
      <c r="A267" s="84" t="s">
        <v>1181</v>
      </c>
      <c r="B267" s="103" t="s">
        <v>1182</v>
      </c>
      <c r="C267" s="82">
        <v>2</v>
      </c>
      <c r="D267" s="105">
        <v>0.0030455711207835624</v>
      </c>
      <c r="E267" s="105">
        <v>2.8228216453031045</v>
      </c>
      <c r="F267" s="82" t="s">
        <v>1224</v>
      </c>
      <c r="G267" s="82" t="b">
        <v>0</v>
      </c>
      <c r="H267" s="82" t="b">
        <v>0</v>
      </c>
      <c r="I267" s="82" t="b">
        <v>0</v>
      </c>
      <c r="J267" s="82" t="b">
        <v>0</v>
      </c>
      <c r="K267" s="82" t="b">
        <v>0</v>
      </c>
      <c r="L267" s="82" t="b">
        <v>0</v>
      </c>
    </row>
    <row r="268" spans="1:12" ht="15">
      <c r="A268" s="84" t="s">
        <v>1183</v>
      </c>
      <c r="B268" s="103" t="s">
        <v>1184</v>
      </c>
      <c r="C268" s="82">
        <v>2</v>
      </c>
      <c r="D268" s="105">
        <v>0.002679799558615906</v>
      </c>
      <c r="E268" s="105">
        <v>2.8228216453031045</v>
      </c>
      <c r="F268" s="82" t="s">
        <v>1224</v>
      </c>
      <c r="G268" s="82" t="b">
        <v>0</v>
      </c>
      <c r="H268" s="82" t="b">
        <v>0</v>
      </c>
      <c r="I268" s="82" t="b">
        <v>0</v>
      </c>
      <c r="J268" s="82" t="b">
        <v>0</v>
      </c>
      <c r="K268" s="82" t="b">
        <v>0</v>
      </c>
      <c r="L268" s="82" t="b">
        <v>0</v>
      </c>
    </row>
    <row r="269" spans="1:12" ht="15">
      <c r="A269" s="84" t="s">
        <v>1184</v>
      </c>
      <c r="B269" s="103" t="s">
        <v>995</v>
      </c>
      <c r="C269" s="82">
        <v>2</v>
      </c>
      <c r="D269" s="105">
        <v>0.002679799558615906</v>
      </c>
      <c r="E269" s="105">
        <v>2.646730386247423</v>
      </c>
      <c r="F269" s="82" t="s">
        <v>1224</v>
      </c>
      <c r="G269" s="82" t="b">
        <v>0</v>
      </c>
      <c r="H269" s="82" t="b">
        <v>0</v>
      </c>
      <c r="I269" s="82" t="b">
        <v>0</v>
      </c>
      <c r="J269" s="82" t="b">
        <v>0</v>
      </c>
      <c r="K269" s="82" t="b">
        <v>0</v>
      </c>
      <c r="L269" s="82" t="b">
        <v>0</v>
      </c>
    </row>
    <row r="270" spans="1:12" ht="15">
      <c r="A270" s="84" t="s">
        <v>919</v>
      </c>
      <c r="B270" s="103" t="s">
        <v>1186</v>
      </c>
      <c r="C270" s="82">
        <v>2</v>
      </c>
      <c r="D270" s="105">
        <v>0.002679799558615906</v>
      </c>
      <c r="E270" s="105">
        <v>2.5217916496391233</v>
      </c>
      <c r="F270" s="82" t="s">
        <v>1224</v>
      </c>
      <c r="G270" s="82" t="b">
        <v>0</v>
      </c>
      <c r="H270" s="82" t="b">
        <v>0</v>
      </c>
      <c r="I270" s="82" t="b">
        <v>0</v>
      </c>
      <c r="J270" s="82" t="b">
        <v>0</v>
      </c>
      <c r="K270" s="82" t="b">
        <v>0</v>
      </c>
      <c r="L270" s="82" t="b">
        <v>0</v>
      </c>
    </row>
    <row r="271" spans="1:12" ht="15">
      <c r="A271" s="84" t="s">
        <v>1186</v>
      </c>
      <c r="B271" s="103" t="s">
        <v>884</v>
      </c>
      <c r="C271" s="82">
        <v>2</v>
      </c>
      <c r="D271" s="105">
        <v>0.002679799558615906</v>
      </c>
      <c r="E271" s="105">
        <v>2.345700390583442</v>
      </c>
      <c r="F271" s="82" t="s">
        <v>1224</v>
      </c>
      <c r="G271" s="82" t="b">
        <v>0</v>
      </c>
      <c r="H271" s="82" t="b">
        <v>0</v>
      </c>
      <c r="I271" s="82" t="b">
        <v>0</v>
      </c>
      <c r="J271" s="82" t="b">
        <v>0</v>
      </c>
      <c r="K271" s="82" t="b">
        <v>1</v>
      </c>
      <c r="L271" s="82" t="b">
        <v>0</v>
      </c>
    </row>
    <row r="272" spans="1:12" ht="15">
      <c r="A272" s="84" t="s">
        <v>884</v>
      </c>
      <c r="B272" s="103" t="s">
        <v>1014</v>
      </c>
      <c r="C272" s="82">
        <v>2</v>
      </c>
      <c r="D272" s="105">
        <v>0.002679799558615906</v>
      </c>
      <c r="E272" s="105">
        <v>2.169609131527761</v>
      </c>
      <c r="F272" s="82" t="s">
        <v>1224</v>
      </c>
      <c r="G272" s="82" t="b">
        <v>0</v>
      </c>
      <c r="H272" s="82" t="b">
        <v>1</v>
      </c>
      <c r="I272" s="82" t="b">
        <v>0</v>
      </c>
      <c r="J272" s="82" t="b">
        <v>0</v>
      </c>
      <c r="K272" s="82" t="b">
        <v>0</v>
      </c>
      <c r="L272" s="82" t="b">
        <v>0</v>
      </c>
    </row>
    <row r="273" spans="1:12" ht="15">
      <c r="A273" s="84" t="s">
        <v>844</v>
      </c>
      <c r="B273" s="103" t="s">
        <v>1189</v>
      </c>
      <c r="C273" s="82">
        <v>2</v>
      </c>
      <c r="D273" s="105">
        <v>0.002679799558615906</v>
      </c>
      <c r="E273" s="105">
        <v>1.2977768382662593</v>
      </c>
      <c r="F273" s="82" t="s">
        <v>1224</v>
      </c>
      <c r="G273" s="82" t="b">
        <v>0</v>
      </c>
      <c r="H273" s="82" t="b">
        <v>0</v>
      </c>
      <c r="I273" s="82" t="b">
        <v>0</v>
      </c>
      <c r="J273" s="82" t="b">
        <v>0</v>
      </c>
      <c r="K273" s="82" t="b">
        <v>0</v>
      </c>
      <c r="L273" s="82" t="b">
        <v>0</v>
      </c>
    </row>
    <row r="274" spans="1:12" ht="15">
      <c r="A274" s="84" t="s">
        <v>1189</v>
      </c>
      <c r="B274" s="103" t="s">
        <v>1190</v>
      </c>
      <c r="C274" s="82">
        <v>2</v>
      </c>
      <c r="D274" s="105">
        <v>0.002679799558615906</v>
      </c>
      <c r="E274" s="105">
        <v>2.8228216453031045</v>
      </c>
      <c r="F274" s="82" t="s">
        <v>1224</v>
      </c>
      <c r="G274" s="82" t="b">
        <v>0</v>
      </c>
      <c r="H274" s="82" t="b">
        <v>0</v>
      </c>
      <c r="I274" s="82" t="b">
        <v>0</v>
      </c>
      <c r="J274" s="82" t="b">
        <v>0</v>
      </c>
      <c r="K274" s="82" t="b">
        <v>0</v>
      </c>
      <c r="L274" s="82" t="b">
        <v>0</v>
      </c>
    </row>
    <row r="275" spans="1:12" ht="15">
      <c r="A275" s="84" t="s">
        <v>1190</v>
      </c>
      <c r="B275" s="103" t="s">
        <v>1191</v>
      </c>
      <c r="C275" s="82">
        <v>2</v>
      </c>
      <c r="D275" s="105">
        <v>0.002679799558615906</v>
      </c>
      <c r="E275" s="105">
        <v>2.8228216453031045</v>
      </c>
      <c r="F275" s="82" t="s">
        <v>1224</v>
      </c>
      <c r="G275" s="82" t="b">
        <v>0</v>
      </c>
      <c r="H275" s="82" t="b">
        <v>0</v>
      </c>
      <c r="I275" s="82" t="b">
        <v>0</v>
      </c>
      <c r="J275" s="82" t="b">
        <v>0</v>
      </c>
      <c r="K275" s="82" t="b">
        <v>0</v>
      </c>
      <c r="L275" s="82" t="b">
        <v>0</v>
      </c>
    </row>
    <row r="276" spans="1:12" ht="15">
      <c r="A276" s="84" t="s">
        <v>1191</v>
      </c>
      <c r="B276" s="103" t="s">
        <v>1192</v>
      </c>
      <c r="C276" s="82">
        <v>2</v>
      </c>
      <c r="D276" s="105">
        <v>0.002679799558615906</v>
      </c>
      <c r="E276" s="105">
        <v>2.8228216453031045</v>
      </c>
      <c r="F276" s="82" t="s">
        <v>1224</v>
      </c>
      <c r="G276" s="82" t="b">
        <v>0</v>
      </c>
      <c r="H276" s="82" t="b">
        <v>0</v>
      </c>
      <c r="I276" s="82" t="b">
        <v>0</v>
      </c>
      <c r="J276" s="82" t="b">
        <v>0</v>
      </c>
      <c r="K276" s="82" t="b">
        <v>0</v>
      </c>
      <c r="L276" s="82" t="b">
        <v>0</v>
      </c>
    </row>
    <row r="277" spans="1:12" ht="15">
      <c r="A277" s="84" t="s">
        <v>1192</v>
      </c>
      <c r="B277" s="103" t="s">
        <v>1193</v>
      </c>
      <c r="C277" s="82">
        <v>2</v>
      </c>
      <c r="D277" s="105">
        <v>0.002679799558615906</v>
      </c>
      <c r="E277" s="105">
        <v>2.8228216453031045</v>
      </c>
      <c r="F277" s="82" t="s">
        <v>1224</v>
      </c>
      <c r="G277" s="82" t="b">
        <v>0</v>
      </c>
      <c r="H277" s="82" t="b">
        <v>0</v>
      </c>
      <c r="I277" s="82" t="b">
        <v>0</v>
      </c>
      <c r="J277" s="82" t="b">
        <v>0</v>
      </c>
      <c r="K277" s="82" t="b">
        <v>0</v>
      </c>
      <c r="L277" s="82" t="b">
        <v>0</v>
      </c>
    </row>
    <row r="278" spans="1:12" ht="15">
      <c r="A278" s="84" t="s">
        <v>843</v>
      </c>
      <c r="B278" s="103" t="s">
        <v>1195</v>
      </c>
      <c r="C278" s="82">
        <v>2</v>
      </c>
      <c r="D278" s="105">
        <v>0.002679799558615906</v>
      </c>
      <c r="E278" s="105">
        <v>1.4803989644808984</v>
      </c>
      <c r="F278" s="82" t="s">
        <v>1224</v>
      </c>
      <c r="G278" s="82" t="b">
        <v>0</v>
      </c>
      <c r="H278" s="82" t="b">
        <v>0</v>
      </c>
      <c r="I278" s="82" t="b">
        <v>0</v>
      </c>
      <c r="J278" s="82" t="b">
        <v>0</v>
      </c>
      <c r="K278" s="82" t="b">
        <v>0</v>
      </c>
      <c r="L278" s="82" t="b">
        <v>0</v>
      </c>
    </row>
    <row r="279" spans="1:12" ht="15">
      <c r="A279" s="84" t="s">
        <v>856</v>
      </c>
      <c r="B279" s="103" t="s">
        <v>1196</v>
      </c>
      <c r="C279" s="82">
        <v>2</v>
      </c>
      <c r="D279" s="105">
        <v>0.002679799558615906</v>
      </c>
      <c r="E279" s="105">
        <v>2.424881636631067</v>
      </c>
      <c r="F279" s="82" t="s">
        <v>1224</v>
      </c>
      <c r="G279" s="82" t="b">
        <v>0</v>
      </c>
      <c r="H279" s="82" t="b">
        <v>0</v>
      </c>
      <c r="I279" s="82" t="b">
        <v>0</v>
      </c>
      <c r="J279" s="82" t="b">
        <v>0</v>
      </c>
      <c r="K279" s="82" t="b">
        <v>0</v>
      </c>
      <c r="L279" s="82" t="b">
        <v>0</v>
      </c>
    </row>
    <row r="280" spans="1:12" ht="15">
      <c r="A280" s="84" t="s">
        <v>1196</v>
      </c>
      <c r="B280" s="103" t="s">
        <v>1197</v>
      </c>
      <c r="C280" s="82">
        <v>2</v>
      </c>
      <c r="D280" s="105">
        <v>0.002679799558615906</v>
      </c>
      <c r="E280" s="105">
        <v>2.8228216453031045</v>
      </c>
      <c r="F280" s="82" t="s">
        <v>1224</v>
      </c>
      <c r="G280" s="82" t="b">
        <v>0</v>
      </c>
      <c r="H280" s="82" t="b">
        <v>0</v>
      </c>
      <c r="I280" s="82" t="b">
        <v>0</v>
      </c>
      <c r="J280" s="82" t="b">
        <v>0</v>
      </c>
      <c r="K280" s="82" t="b">
        <v>0</v>
      </c>
      <c r="L280" s="82" t="b">
        <v>0</v>
      </c>
    </row>
    <row r="281" spans="1:12" ht="15">
      <c r="A281" s="84" t="s">
        <v>847</v>
      </c>
      <c r="B281" s="103" t="s">
        <v>934</v>
      </c>
      <c r="C281" s="82">
        <v>2</v>
      </c>
      <c r="D281" s="105">
        <v>0.002679799558615906</v>
      </c>
      <c r="E281" s="105">
        <v>1.9777236052888478</v>
      </c>
      <c r="F281" s="82" t="s">
        <v>1224</v>
      </c>
      <c r="G281" s="82" t="b">
        <v>0</v>
      </c>
      <c r="H281" s="82" t="b">
        <v>0</v>
      </c>
      <c r="I281" s="82" t="b">
        <v>0</v>
      </c>
      <c r="J281" s="82" t="b">
        <v>0</v>
      </c>
      <c r="K281" s="82" t="b">
        <v>0</v>
      </c>
      <c r="L281" s="82" t="b">
        <v>0</v>
      </c>
    </row>
    <row r="282" spans="1:12" ht="15">
      <c r="A282" s="84" t="s">
        <v>934</v>
      </c>
      <c r="B282" s="103" t="s">
        <v>844</v>
      </c>
      <c r="C282" s="82">
        <v>2</v>
      </c>
      <c r="D282" s="105">
        <v>0.002679799558615906</v>
      </c>
      <c r="E282" s="105">
        <v>1.1893531897235181</v>
      </c>
      <c r="F282" s="82" t="s">
        <v>1224</v>
      </c>
      <c r="G282" s="82" t="b">
        <v>0</v>
      </c>
      <c r="H282" s="82" t="b">
        <v>0</v>
      </c>
      <c r="I282" s="82" t="b">
        <v>0</v>
      </c>
      <c r="J282" s="82" t="b">
        <v>0</v>
      </c>
      <c r="K282" s="82" t="b">
        <v>0</v>
      </c>
      <c r="L282" s="82" t="b">
        <v>0</v>
      </c>
    </row>
    <row r="283" spans="1:12" ht="15">
      <c r="A283" s="84" t="s">
        <v>1198</v>
      </c>
      <c r="B283" s="103" t="s">
        <v>1199</v>
      </c>
      <c r="C283" s="82">
        <v>2</v>
      </c>
      <c r="D283" s="105">
        <v>0.0030455711207835624</v>
      </c>
      <c r="E283" s="105">
        <v>2.8228216453031045</v>
      </c>
      <c r="F283" s="82" t="s">
        <v>1224</v>
      </c>
      <c r="G283" s="82" t="b">
        <v>0</v>
      </c>
      <c r="H283" s="82" t="b">
        <v>0</v>
      </c>
      <c r="I283" s="82" t="b">
        <v>0</v>
      </c>
      <c r="J283" s="82" t="b">
        <v>0</v>
      </c>
      <c r="K283" s="82" t="b">
        <v>0</v>
      </c>
      <c r="L283" s="82" t="b">
        <v>0</v>
      </c>
    </row>
    <row r="284" spans="1:12" ht="15">
      <c r="A284" s="84" t="s">
        <v>1199</v>
      </c>
      <c r="B284" s="103" t="s">
        <v>1200</v>
      </c>
      <c r="C284" s="82">
        <v>2</v>
      </c>
      <c r="D284" s="105">
        <v>0.0030455711207835624</v>
      </c>
      <c r="E284" s="105">
        <v>2.8228216453031045</v>
      </c>
      <c r="F284" s="82" t="s">
        <v>1224</v>
      </c>
      <c r="G284" s="82" t="b">
        <v>0</v>
      </c>
      <c r="H284" s="82" t="b">
        <v>0</v>
      </c>
      <c r="I284" s="82" t="b">
        <v>0</v>
      </c>
      <c r="J284" s="82" t="b">
        <v>0</v>
      </c>
      <c r="K284" s="82" t="b">
        <v>0</v>
      </c>
      <c r="L284" s="82" t="b">
        <v>0</v>
      </c>
    </row>
    <row r="285" spans="1:12" ht="15">
      <c r="A285" s="84" t="s">
        <v>1200</v>
      </c>
      <c r="B285" s="103" t="s">
        <v>1201</v>
      </c>
      <c r="C285" s="82">
        <v>2</v>
      </c>
      <c r="D285" s="105">
        <v>0.0030455711207835624</v>
      </c>
      <c r="E285" s="105">
        <v>2.8228216453031045</v>
      </c>
      <c r="F285" s="82" t="s">
        <v>1224</v>
      </c>
      <c r="G285" s="82" t="b">
        <v>0</v>
      </c>
      <c r="H285" s="82" t="b">
        <v>0</v>
      </c>
      <c r="I285" s="82" t="b">
        <v>0</v>
      </c>
      <c r="J285" s="82" t="b">
        <v>0</v>
      </c>
      <c r="K285" s="82" t="b">
        <v>0</v>
      </c>
      <c r="L285" s="82" t="b">
        <v>0</v>
      </c>
    </row>
    <row r="286" spans="1:12" ht="15">
      <c r="A286" s="84" t="s">
        <v>1016</v>
      </c>
      <c r="B286" s="103" t="s">
        <v>1203</v>
      </c>
      <c r="C286" s="82">
        <v>2</v>
      </c>
      <c r="D286" s="105">
        <v>0.002679799558615906</v>
      </c>
      <c r="E286" s="105">
        <v>2.646730386247423</v>
      </c>
      <c r="F286" s="82" t="s">
        <v>1224</v>
      </c>
      <c r="G286" s="82" t="b">
        <v>0</v>
      </c>
      <c r="H286" s="82" t="b">
        <v>0</v>
      </c>
      <c r="I286" s="82" t="b">
        <v>0</v>
      </c>
      <c r="J286" s="82" t="b">
        <v>0</v>
      </c>
      <c r="K286" s="82" t="b">
        <v>0</v>
      </c>
      <c r="L286" s="82" t="b">
        <v>0</v>
      </c>
    </row>
    <row r="287" spans="1:12" ht="15">
      <c r="A287" s="84" t="s">
        <v>1203</v>
      </c>
      <c r="B287" s="103" t="s">
        <v>1204</v>
      </c>
      <c r="C287" s="82">
        <v>2</v>
      </c>
      <c r="D287" s="105">
        <v>0.002679799558615906</v>
      </c>
      <c r="E287" s="105">
        <v>2.8228216453031045</v>
      </c>
      <c r="F287" s="82" t="s">
        <v>1224</v>
      </c>
      <c r="G287" s="82" t="b">
        <v>0</v>
      </c>
      <c r="H287" s="82" t="b">
        <v>0</v>
      </c>
      <c r="I287" s="82" t="b">
        <v>0</v>
      </c>
      <c r="J287" s="82" t="b">
        <v>0</v>
      </c>
      <c r="K287" s="82" t="b">
        <v>0</v>
      </c>
      <c r="L287" s="82" t="b">
        <v>0</v>
      </c>
    </row>
    <row r="288" spans="1:12" ht="15">
      <c r="A288" s="84" t="s">
        <v>1204</v>
      </c>
      <c r="B288" s="103" t="s">
        <v>905</v>
      </c>
      <c r="C288" s="82">
        <v>2</v>
      </c>
      <c r="D288" s="105">
        <v>0.002679799558615906</v>
      </c>
      <c r="E288" s="105">
        <v>2.424881636631067</v>
      </c>
      <c r="F288" s="82" t="s">
        <v>1224</v>
      </c>
      <c r="G288" s="82" t="b">
        <v>0</v>
      </c>
      <c r="H288" s="82" t="b">
        <v>0</v>
      </c>
      <c r="I288" s="82" t="b">
        <v>0</v>
      </c>
      <c r="J288" s="82" t="b">
        <v>0</v>
      </c>
      <c r="K288" s="82" t="b">
        <v>0</v>
      </c>
      <c r="L288" s="82" t="b">
        <v>0</v>
      </c>
    </row>
    <row r="289" spans="1:12" ht="15">
      <c r="A289" s="84" t="s">
        <v>905</v>
      </c>
      <c r="B289" s="103" t="s">
        <v>1015</v>
      </c>
      <c r="C289" s="82">
        <v>2</v>
      </c>
      <c r="D289" s="105">
        <v>0.002679799558615906</v>
      </c>
      <c r="E289" s="105">
        <v>2.646730386247423</v>
      </c>
      <c r="F289" s="82" t="s">
        <v>1224</v>
      </c>
      <c r="G289" s="82" t="b">
        <v>0</v>
      </c>
      <c r="H289" s="82" t="b">
        <v>0</v>
      </c>
      <c r="I289" s="82" t="b">
        <v>0</v>
      </c>
      <c r="J289" s="82" t="b">
        <v>0</v>
      </c>
      <c r="K289" s="82" t="b">
        <v>0</v>
      </c>
      <c r="L289" s="82" t="b">
        <v>0</v>
      </c>
    </row>
    <row r="290" spans="1:12" ht="15">
      <c r="A290" s="84" t="s">
        <v>1015</v>
      </c>
      <c r="B290" s="103" t="s">
        <v>850</v>
      </c>
      <c r="C290" s="82">
        <v>2</v>
      </c>
      <c r="D290" s="105">
        <v>0.002679799558615906</v>
      </c>
      <c r="E290" s="105">
        <v>2.646730386247423</v>
      </c>
      <c r="F290" s="82" t="s">
        <v>1224</v>
      </c>
      <c r="G290" s="82" t="b">
        <v>0</v>
      </c>
      <c r="H290" s="82" t="b">
        <v>0</v>
      </c>
      <c r="I290" s="82" t="b">
        <v>0</v>
      </c>
      <c r="J290" s="82" t="b">
        <v>0</v>
      </c>
      <c r="K290" s="82" t="b">
        <v>0</v>
      </c>
      <c r="L290" s="82" t="b">
        <v>0</v>
      </c>
    </row>
    <row r="291" spans="1:12" ht="15">
      <c r="A291" s="84" t="s">
        <v>850</v>
      </c>
      <c r="B291" s="103" t="s">
        <v>1205</v>
      </c>
      <c r="C291" s="82">
        <v>2</v>
      </c>
      <c r="D291" s="105">
        <v>0.002679799558615906</v>
      </c>
      <c r="E291" s="105">
        <v>2.123851640967086</v>
      </c>
      <c r="F291" s="82" t="s">
        <v>1224</v>
      </c>
      <c r="G291" s="82" t="b">
        <v>0</v>
      </c>
      <c r="H291" s="82" t="b">
        <v>0</v>
      </c>
      <c r="I291" s="82" t="b">
        <v>0</v>
      </c>
      <c r="J291" s="82" t="b">
        <v>0</v>
      </c>
      <c r="K291" s="82" t="b">
        <v>0</v>
      </c>
      <c r="L291" s="82" t="b">
        <v>0</v>
      </c>
    </row>
    <row r="292" spans="1:12" ht="15">
      <c r="A292" s="84" t="s">
        <v>1207</v>
      </c>
      <c r="B292" s="103" t="s">
        <v>1208</v>
      </c>
      <c r="C292" s="82">
        <v>2</v>
      </c>
      <c r="D292" s="105">
        <v>0.0030455711207835624</v>
      </c>
      <c r="E292" s="105">
        <v>2.8228216453031045</v>
      </c>
      <c r="F292" s="82" t="s">
        <v>1224</v>
      </c>
      <c r="G292" s="82" t="b">
        <v>0</v>
      </c>
      <c r="H292" s="82" t="b">
        <v>0</v>
      </c>
      <c r="I292" s="82" t="b">
        <v>0</v>
      </c>
      <c r="J292" s="82" t="b">
        <v>0</v>
      </c>
      <c r="K292" s="82" t="b">
        <v>0</v>
      </c>
      <c r="L292" s="82" t="b">
        <v>0</v>
      </c>
    </row>
    <row r="293" spans="1:12" ht="15">
      <c r="A293" s="84" t="s">
        <v>1208</v>
      </c>
      <c r="B293" s="103" t="s">
        <v>1209</v>
      </c>
      <c r="C293" s="82">
        <v>2</v>
      </c>
      <c r="D293" s="105">
        <v>0.0030455711207835624</v>
      </c>
      <c r="E293" s="105">
        <v>2.8228216453031045</v>
      </c>
      <c r="F293" s="82" t="s">
        <v>1224</v>
      </c>
      <c r="G293" s="82" t="b">
        <v>0</v>
      </c>
      <c r="H293" s="82" t="b">
        <v>0</v>
      </c>
      <c r="I293" s="82" t="b">
        <v>0</v>
      </c>
      <c r="J293" s="82" t="b">
        <v>0</v>
      </c>
      <c r="K293" s="82" t="b">
        <v>0</v>
      </c>
      <c r="L293" s="82" t="b">
        <v>0</v>
      </c>
    </row>
    <row r="294" spans="1:12" ht="15">
      <c r="A294" s="84" t="s">
        <v>1209</v>
      </c>
      <c r="B294" s="103" t="s">
        <v>1210</v>
      </c>
      <c r="C294" s="82">
        <v>2</v>
      </c>
      <c r="D294" s="105">
        <v>0.0030455711207835624</v>
      </c>
      <c r="E294" s="105">
        <v>2.8228216453031045</v>
      </c>
      <c r="F294" s="82" t="s">
        <v>1224</v>
      </c>
      <c r="G294" s="82" t="b">
        <v>0</v>
      </c>
      <c r="H294" s="82" t="b">
        <v>0</v>
      </c>
      <c r="I294" s="82" t="b">
        <v>0</v>
      </c>
      <c r="J294" s="82" t="b">
        <v>0</v>
      </c>
      <c r="K294" s="82" t="b">
        <v>0</v>
      </c>
      <c r="L294" s="82" t="b">
        <v>0</v>
      </c>
    </row>
    <row r="295" spans="1:12" ht="15">
      <c r="A295" s="84" t="s">
        <v>1211</v>
      </c>
      <c r="B295" s="103" t="s">
        <v>923</v>
      </c>
      <c r="C295" s="82">
        <v>2</v>
      </c>
      <c r="D295" s="105">
        <v>0.002679799558615906</v>
      </c>
      <c r="E295" s="105">
        <v>2.5217916496391233</v>
      </c>
      <c r="F295" s="82" t="s">
        <v>1224</v>
      </c>
      <c r="G295" s="82" t="b">
        <v>0</v>
      </c>
      <c r="H295" s="82" t="b">
        <v>0</v>
      </c>
      <c r="I295" s="82" t="b">
        <v>0</v>
      </c>
      <c r="J295" s="82" t="b">
        <v>0</v>
      </c>
      <c r="K295" s="82" t="b">
        <v>0</v>
      </c>
      <c r="L295" s="82" t="b">
        <v>0</v>
      </c>
    </row>
    <row r="296" spans="1:12" ht="15">
      <c r="A296" s="84" t="s">
        <v>923</v>
      </c>
      <c r="B296" s="103" t="s">
        <v>1212</v>
      </c>
      <c r="C296" s="82">
        <v>2</v>
      </c>
      <c r="D296" s="105">
        <v>0.002679799558615906</v>
      </c>
      <c r="E296" s="105">
        <v>2.5217916496391233</v>
      </c>
      <c r="F296" s="82" t="s">
        <v>1224</v>
      </c>
      <c r="G296" s="82" t="b">
        <v>0</v>
      </c>
      <c r="H296" s="82" t="b">
        <v>0</v>
      </c>
      <c r="I296" s="82" t="b">
        <v>0</v>
      </c>
      <c r="J296" s="82" t="b">
        <v>0</v>
      </c>
      <c r="K296" s="82" t="b">
        <v>0</v>
      </c>
      <c r="L296" s="82" t="b">
        <v>0</v>
      </c>
    </row>
    <row r="297" spans="1:12" ht="15">
      <c r="A297" s="84" t="s">
        <v>1212</v>
      </c>
      <c r="B297" s="103" t="s">
        <v>844</v>
      </c>
      <c r="C297" s="82">
        <v>2</v>
      </c>
      <c r="D297" s="105">
        <v>0.002679799558615906</v>
      </c>
      <c r="E297" s="105">
        <v>1.4903831853874991</v>
      </c>
      <c r="F297" s="82" t="s">
        <v>1224</v>
      </c>
      <c r="G297" s="82" t="b">
        <v>0</v>
      </c>
      <c r="H297" s="82" t="b">
        <v>0</v>
      </c>
      <c r="I297" s="82" t="b">
        <v>0</v>
      </c>
      <c r="J297" s="82" t="b">
        <v>0</v>
      </c>
      <c r="K297" s="82" t="b">
        <v>0</v>
      </c>
      <c r="L297" s="82" t="b">
        <v>0</v>
      </c>
    </row>
    <row r="298" spans="1:12" ht="15">
      <c r="A298" s="84" t="s">
        <v>843</v>
      </c>
      <c r="B298" s="103" t="s">
        <v>1213</v>
      </c>
      <c r="C298" s="82">
        <v>2</v>
      </c>
      <c r="D298" s="105">
        <v>0.002679799558615906</v>
      </c>
      <c r="E298" s="105">
        <v>1.4803989644808984</v>
      </c>
      <c r="F298" s="82" t="s">
        <v>1224</v>
      </c>
      <c r="G298" s="82" t="b">
        <v>0</v>
      </c>
      <c r="H298" s="82" t="b">
        <v>0</v>
      </c>
      <c r="I298" s="82" t="b">
        <v>0</v>
      </c>
      <c r="J298" s="82" t="b">
        <v>0</v>
      </c>
      <c r="K298" s="82" t="b">
        <v>0</v>
      </c>
      <c r="L298" s="82" t="b">
        <v>0</v>
      </c>
    </row>
    <row r="299" spans="1:12" ht="15">
      <c r="A299" s="84" t="s">
        <v>1214</v>
      </c>
      <c r="B299" s="103" t="s">
        <v>1215</v>
      </c>
      <c r="C299" s="82">
        <v>2</v>
      </c>
      <c r="D299" s="105">
        <v>0.0030455711207835624</v>
      </c>
      <c r="E299" s="105">
        <v>2.8228216453031045</v>
      </c>
      <c r="F299" s="82" t="s">
        <v>1224</v>
      </c>
      <c r="G299" s="82" t="b">
        <v>0</v>
      </c>
      <c r="H299" s="82" t="b">
        <v>0</v>
      </c>
      <c r="I299" s="82" t="b">
        <v>0</v>
      </c>
      <c r="J299" s="82" t="b">
        <v>0</v>
      </c>
      <c r="K299" s="82" t="b">
        <v>0</v>
      </c>
      <c r="L299" s="82" t="b">
        <v>0</v>
      </c>
    </row>
    <row r="300" spans="1:12" ht="15">
      <c r="A300" s="84" t="s">
        <v>1215</v>
      </c>
      <c r="B300" s="103" t="s">
        <v>1216</v>
      </c>
      <c r="C300" s="82">
        <v>2</v>
      </c>
      <c r="D300" s="105">
        <v>0.0030455711207835624</v>
      </c>
      <c r="E300" s="105">
        <v>2.8228216453031045</v>
      </c>
      <c r="F300" s="82" t="s">
        <v>1224</v>
      </c>
      <c r="G300" s="82" t="b">
        <v>0</v>
      </c>
      <c r="H300" s="82" t="b">
        <v>0</v>
      </c>
      <c r="I300" s="82" t="b">
        <v>0</v>
      </c>
      <c r="J300" s="82" t="b">
        <v>0</v>
      </c>
      <c r="K300" s="82" t="b">
        <v>0</v>
      </c>
      <c r="L300" s="82" t="b">
        <v>0</v>
      </c>
    </row>
    <row r="301" spans="1:12" ht="15">
      <c r="A301" s="84" t="s">
        <v>1216</v>
      </c>
      <c r="B301" s="103" t="s">
        <v>1217</v>
      </c>
      <c r="C301" s="82">
        <v>2</v>
      </c>
      <c r="D301" s="105">
        <v>0.0030455711207835624</v>
      </c>
      <c r="E301" s="105">
        <v>2.8228216453031045</v>
      </c>
      <c r="F301" s="82" t="s">
        <v>1224</v>
      </c>
      <c r="G301" s="82" t="b">
        <v>0</v>
      </c>
      <c r="H301" s="82" t="b">
        <v>0</v>
      </c>
      <c r="I301" s="82" t="b">
        <v>0</v>
      </c>
      <c r="J301" s="82" t="b">
        <v>0</v>
      </c>
      <c r="K301" s="82" t="b">
        <v>0</v>
      </c>
      <c r="L301" s="82" t="b">
        <v>0</v>
      </c>
    </row>
    <row r="302" spans="1:12" ht="15">
      <c r="A302" s="84" t="s">
        <v>1218</v>
      </c>
      <c r="B302" s="103" t="s">
        <v>959</v>
      </c>
      <c r="C302" s="82">
        <v>2</v>
      </c>
      <c r="D302" s="105">
        <v>0.002679799558615906</v>
      </c>
      <c r="E302" s="105">
        <v>2.646730386247423</v>
      </c>
      <c r="F302" s="82" t="s">
        <v>1224</v>
      </c>
      <c r="G302" s="82" t="b">
        <v>0</v>
      </c>
      <c r="H302" s="82" t="b">
        <v>0</v>
      </c>
      <c r="I302" s="82" t="b">
        <v>0</v>
      </c>
      <c r="J302" s="82" t="b">
        <v>0</v>
      </c>
      <c r="K302" s="82" t="b">
        <v>0</v>
      </c>
      <c r="L302" s="82" t="b">
        <v>0</v>
      </c>
    </row>
    <row r="303" spans="1:12" ht="15">
      <c r="A303" s="84" t="s">
        <v>959</v>
      </c>
      <c r="B303" s="103" t="s">
        <v>900</v>
      </c>
      <c r="C303" s="82">
        <v>2</v>
      </c>
      <c r="D303" s="105">
        <v>0.002679799558615906</v>
      </c>
      <c r="E303" s="105">
        <v>2.2487903775753857</v>
      </c>
      <c r="F303" s="82" t="s">
        <v>1224</v>
      </c>
      <c r="G303" s="82" t="b">
        <v>0</v>
      </c>
      <c r="H303" s="82" t="b">
        <v>0</v>
      </c>
      <c r="I303" s="82" t="b">
        <v>0</v>
      </c>
      <c r="J303" s="82" t="b">
        <v>1</v>
      </c>
      <c r="K303" s="82" t="b">
        <v>0</v>
      </c>
      <c r="L303" s="82" t="b">
        <v>0</v>
      </c>
    </row>
    <row r="304" spans="1:12" ht="15">
      <c r="A304" s="84" t="s">
        <v>844</v>
      </c>
      <c r="B304" s="103" t="s">
        <v>843</v>
      </c>
      <c r="C304" s="82">
        <v>19</v>
      </c>
      <c r="D304" s="105">
        <v>0.0286685311261982</v>
      </c>
      <c r="E304" s="105">
        <v>1.1789769472931695</v>
      </c>
      <c r="F304" s="82" t="s">
        <v>807</v>
      </c>
      <c r="G304" s="82" t="b">
        <v>0</v>
      </c>
      <c r="H304" s="82" t="b">
        <v>0</v>
      </c>
      <c r="I304" s="82" t="b">
        <v>0</v>
      </c>
      <c r="J304" s="82" t="b">
        <v>0</v>
      </c>
      <c r="K304" s="82" t="b">
        <v>0</v>
      </c>
      <c r="L304" s="82" t="b">
        <v>0</v>
      </c>
    </row>
    <row r="305" spans="1:12" ht="15">
      <c r="A305" s="84" t="s">
        <v>843</v>
      </c>
      <c r="B305" s="103" t="s">
        <v>847</v>
      </c>
      <c r="C305" s="82">
        <v>4</v>
      </c>
      <c r="D305" s="105">
        <v>0.0134108874264662</v>
      </c>
      <c r="E305" s="105">
        <v>1.2247344378538445</v>
      </c>
      <c r="F305" s="82" t="s">
        <v>807</v>
      </c>
      <c r="G305" s="82" t="b">
        <v>0</v>
      </c>
      <c r="H305" s="82" t="b">
        <v>0</v>
      </c>
      <c r="I305" s="82" t="b">
        <v>0</v>
      </c>
      <c r="J305" s="82" t="b">
        <v>0</v>
      </c>
      <c r="K305" s="82" t="b">
        <v>0</v>
      </c>
      <c r="L305" s="82" t="b">
        <v>0</v>
      </c>
    </row>
    <row r="306" spans="1:12" ht="15">
      <c r="A306" s="84" t="s">
        <v>932</v>
      </c>
      <c r="B306" s="103" t="s">
        <v>933</v>
      </c>
      <c r="C306" s="82">
        <v>4</v>
      </c>
      <c r="D306" s="105">
        <v>0.016691868305637656</v>
      </c>
      <c r="E306" s="105">
        <v>1.8779469516291882</v>
      </c>
      <c r="F306" s="82" t="s">
        <v>807</v>
      </c>
      <c r="G306" s="82" t="b">
        <v>0</v>
      </c>
      <c r="H306" s="82" t="b">
        <v>0</v>
      </c>
      <c r="I306" s="82" t="b">
        <v>0</v>
      </c>
      <c r="J306" s="82" t="b">
        <v>0</v>
      </c>
      <c r="K306" s="82" t="b">
        <v>0</v>
      </c>
      <c r="L306" s="82" t="b">
        <v>0</v>
      </c>
    </row>
    <row r="307" spans="1:12" ht="15">
      <c r="A307" s="84" t="s">
        <v>1012</v>
      </c>
      <c r="B307" s="103" t="s">
        <v>900</v>
      </c>
      <c r="C307" s="82">
        <v>3</v>
      </c>
      <c r="D307" s="105">
        <v>0.011079463144304419</v>
      </c>
      <c r="E307" s="105">
        <v>2.0028856882374884</v>
      </c>
      <c r="F307" s="82" t="s">
        <v>807</v>
      </c>
      <c r="G307" s="82" t="b">
        <v>0</v>
      </c>
      <c r="H307" s="82" t="b">
        <v>0</v>
      </c>
      <c r="I307" s="82" t="b">
        <v>0</v>
      </c>
      <c r="J307" s="82" t="b">
        <v>1</v>
      </c>
      <c r="K307" s="82" t="b">
        <v>0</v>
      </c>
      <c r="L307" s="82" t="b">
        <v>0</v>
      </c>
    </row>
    <row r="308" spans="1:12" ht="15">
      <c r="A308" s="84" t="s">
        <v>900</v>
      </c>
      <c r="B308" s="103" t="s">
        <v>901</v>
      </c>
      <c r="C308" s="82">
        <v>3</v>
      </c>
      <c r="D308" s="105">
        <v>0.011079463144304419</v>
      </c>
      <c r="E308" s="105">
        <v>2.0028856882374884</v>
      </c>
      <c r="F308" s="82" t="s">
        <v>807</v>
      </c>
      <c r="G308" s="82" t="b">
        <v>1</v>
      </c>
      <c r="H308" s="82" t="b">
        <v>0</v>
      </c>
      <c r="I308" s="82" t="b">
        <v>0</v>
      </c>
      <c r="J308" s="82" t="b">
        <v>0</v>
      </c>
      <c r="K308" s="82" t="b">
        <v>0</v>
      </c>
      <c r="L308" s="82" t="b">
        <v>0</v>
      </c>
    </row>
    <row r="309" spans="1:12" ht="15">
      <c r="A309" s="84" t="s">
        <v>901</v>
      </c>
      <c r="B309" s="103" t="s">
        <v>902</v>
      </c>
      <c r="C309" s="82">
        <v>3</v>
      </c>
      <c r="D309" s="105">
        <v>0.011079463144304419</v>
      </c>
      <c r="E309" s="105">
        <v>2.0028856882374884</v>
      </c>
      <c r="F309" s="82" t="s">
        <v>807</v>
      </c>
      <c r="G309" s="82" t="b">
        <v>0</v>
      </c>
      <c r="H309" s="82" t="b">
        <v>0</v>
      </c>
      <c r="I309" s="82" t="b">
        <v>0</v>
      </c>
      <c r="J309" s="82" t="b">
        <v>0</v>
      </c>
      <c r="K309" s="82" t="b">
        <v>0</v>
      </c>
      <c r="L309" s="82" t="b">
        <v>0</v>
      </c>
    </row>
    <row r="310" spans="1:12" ht="15">
      <c r="A310" s="84" t="s">
        <v>902</v>
      </c>
      <c r="B310" s="103" t="s">
        <v>903</v>
      </c>
      <c r="C310" s="82">
        <v>3</v>
      </c>
      <c r="D310" s="105">
        <v>0.011079463144304419</v>
      </c>
      <c r="E310" s="105">
        <v>2.0028856882374884</v>
      </c>
      <c r="F310" s="82" t="s">
        <v>807</v>
      </c>
      <c r="G310" s="82" t="b">
        <v>0</v>
      </c>
      <c r="H310" s="82" t="b">
        <v>0</v>
      </c>
      <c r="I310" s="82" t="b">
        <v>0</v>
      </c>
      <c r="J310" s="82" t="b">
        <v>0</v>
      </c>
      <c r="K310" s="82" t="b">
        <v>0</v>
      </c>
      <c r="L310" s="82" t="b">
        <v>0</v>
      </c>
    </row>
    <row r="311" spans="1:12" ht="15">
      <c r="A311" s="84" t="s">
        <v>843</v>
      </c>
      <c r="B311" s="103" t="s">
        <v>882</v>
      </c>
      <c r="C311" s="82">
        <v>3</v>
      </c>
      <c r="D311" s="105">
        <v>0.011079463144304419</v>
      </c>
      <c r="E311" s="105">
        <v>1.5257644335178258</v>
      </c>
      <c r="F311" s="82" t="s">
        <v>807</v>
      </c>
      <c r="G311" s="82" t="b">
        <v>0</v>
      </c>
      <c r="H311" s="82" t="b">
        <v>0</v>
      </c>
      <c r="I311" s="82" t="b">
        <v>0</v>
      </c>
      <c r="J311" s="82" t="b">
        <v>0</v>
      </c>
      <c r="K311" s="82" t="b">
        <v>1</v>
      </c>
      <c r="L311" s="82" t="b">
        <v>0</v>
      </c>
    </row>
    <row r="312" spans="1:12" ht="15">
      <c r="A312" s="84" t="s">
        <v>940</v>
      </c>
      <c r="B312" s="103" t="s">
        <v>884</v>
      </c>
      <c r="C312" s="82">
        <v>3</v>
      </c>
      <c r="D312" s="105">
        <v>0.011079463144304419</v>
      </c>
      <c r="E312" s="105">
        <v>2.0028856882374884</v>
      </c>
      <c r="F312" s="82" t="s">
        <v>807</v>
      </c>
      <c r="G312" s="82" t="b">
        <v>0</v>
      </c>
      <c r="H312" s="82" t="b">
        <v>1</v>
      </c>
      <c r="I312" s="82" t="b">
        <v>0</v>
      </c>
      <c r="J312" s="82" t="b">
        <v>0</v>
      </c>
      <c r="K312" s="82" t="b">
        <v>1</v>
      </c>
      <c r="L312" s="82" t="b">
        <v>0</v>
      </c>
    </row>
    <row r="313" spans="1:12" ht="15">
      <c r="A313" s="84" t="s">
        <v>884</v>
      </c>
      <c r="B313" s="103" t="s">
        <v>866</v>
      </c>
      <c r="C313" s="82">
        <v>3</v>
      </c>
      <c r="D313" s="105">
        <v>0.011079463144304419</v>
      </c>
      <c r="E313" s="105">
        <v>2.0028856882374884</v>
      </c>
      <c r="F313" s="82" t="s">
        <v>807</v>
      </c>
      <c r="G313" s="82" t="b">
        <v>0</v>
      </c>
      <c r="H313" s="82" t="b">
        <v>1</v>
      </c>
      <c r="I313" s="82" t="b">
        <v>0</v>
      </c>
      <c r="J313" s="82" t="b">
        <v>0</v>
      </c>
      <c r="K313" s="82" t="b">
        <v>0</v>
      </c>
      <c r="L313" s="82" t="b">
        <v>0</v>
      </c>
    </row>
    <row r="314" spans="1:12" ht="15">
      <c r="A314" s="84" t="s">
        <v>866</v>
      </c>
      <c r="B314" s="103" t="s">
        <v>941</v>
      </c>
      <c r="C314" s="82">
        <v>3</v>
      </c>
      <c r="D314" s="105">
        <v>0.011079463144304419</v>
      </c>
      <c r="E314" s="105">
        <v>2.0028856882374884</v>
      </c>
      <c r="F314" s="82" t="s">
        <v>807</v>
      </c>
      <c r="G314" s="82" t="b">
        <v>0</v>
      </c>
      <c r="H314" s="82" t="b">
        <v>0</v>
      </c>
      <c r="I314" s="82" t="b">
        <v>0</v>
      </c>
      <c r="J314" s="82" t="b">
        <v>0</v>
      </c>
      <c r="K314" s="82" t="b">
        <v>0</v>
      </c>
      <c r="L314" s="82" t="b">
        <v>0</v>
      </c>
    </row>
    <row r="315" spans="1:12" ht="15">
      <c r="A315" s="84" t="s">
        <v>941</v>
      </c>
      <c r="B315" s="103" t="s">
        <v>844</v>
      </c>
      <c r="C315" s="82">
        <v>3</v>
      </c>
      <c r="D315" s="105">
        <v>0.011079463144304419</v>
      </c>
      <c r="E315" s="105">
        <v>1.2495580215788766</v>
      </c>
      <c r="F315" s="82" t="s">
        <v>807</v>
      </c>
      <c r="G315" s="82" t="b">
        <v>0</v>
      </c>
      <c r="H315" s="82" t="b">
        <v>0</v>
      </c>
      <c r="I315" s="82" t="b">
        <v>0</v>
      </c>
      <c r="J315" s="82" t="b">
        <v>0</v>
      </c>
      <c r="K315" s="82" t="b">
        <v>0</v>
      </c>
      <c r="L315" s="82" t="b">
        <v>0</v>
      </c>
    </row>
    <row r="316" spans="1:12" ht="15">
      <c r="A316" s="84" t="s">
        <v>935</v>
      </c>
      <c r="B316" s="103" t="s">
        <v>844</v>
      </c>
      <c r="C316" s="82">
        <v>3</v>
      </c>
      <c r="D316" s="105">
        <v>0.011079463144304419</v>
      </c>
      <c r="E316" s="105">
        <v>1.2495580215788766</v>
      </c>
      <c r="F316" s="82" t="s">
        <v>807</v>
      </c>
      <c r="G316" s="82" t="b">
        <v>0</v>
      </c>
      <c r="H316" s="82" t="b">
        <v>0</v>
      </c>
      <c r="I316" s="82" t="b">
        <v>0</v>
      </c>
      <c r="J316" s="82" t="b">
        <v>0</v>
      </c>
      <c r="K316" s="82" t="b">
        <v>0</v>
      </c>
      <c r="L316" s="82" t="b">
        <v>0</v>
      </c>
    </row>
    <row r="317" spans="1:12" ht="15">
      <c r="A317" s="84" t="s">
        <v>942</v>
      </c>
      <c r="B317" s="103" t="s">
        <v>943</v>
      </c>
      <c r="C317" s="82">
        <v>3</v>
      </c>
      <c r="D317" s="105">
        <v>0.011079463144304419</v>
      </c>
      <c r="E317" s="105">
        <v>2.0028856882374884</v>
      </c>
      <c r="F317" s="82" t="s">
        <v>807</v>
      </c>
      <c r="G317" s="82" t="b">
        <v>0</v>
      </c>
      <c r="H317" s="82" t="b">
        <v>1</v>
      </c>
      <c r="I317" s="82" t="b">
        <v>0</v>
      </c>
      <c r="J317" s="82" t="b">
        <v>0</v>
      </c>
      <c r="K317" s="82" t="b">
        <v>0</v>
      </c>
      <c r="L317" s="82" t="b">
        <v>0</v>
      </c>
    </row>
    <row r="318" spans="1:12" ht="15">
      <c r="A318" s="84" t="s">
        <v>943</v>
      </c>
      <c r="B318" s="103" t="s">
        <v>868</v>
      </c>
      <c r="C318" s="82">
        <v>3</v>
      </c>
      <c r="D318" s="105">
        <v>0.011079463144304419</v>
      </c>
      <c r="E318" s="105">
        <v>2.0028856882374884</v>
      </c>
      <c r="F318" s="82" t="s">
        <v>807</v>
      </c>
      <c r="G318" s="82" t="b">
        <v>0</v>
      </c>
      <c r="H318" s="82" t="b">
        <v>0</v>
      </c>
      <c r="I318" s="82" t="b">
        <v>0</v>
      </c>
      <c r="J318" s="82" t="b">
        <v>0</v>
      </c>
      <c r="K318" s="82" t="b">
        <v>0</v>
      </c>
      <c r="L318" s="82" t="b">
        <v>0</v>
      </c>
    </row>
    <row r="319" spans="1:12" ht="15">
      <c r="A319" s="84" t="s">
        <v>891</v>
      </c>
      <c r="B319" s="103" t="s">
        <v>876</v>
      </c>
      <c r="C319" s="82">
        <v>2</v>
      </c>
      <c r="D319" s="105">
        <v>0.009986424592404558</v>
      </c>
      <c r="E319" s="105">
        <v>1.7018556925735069</v>
      </c>
      <c r="F319" s="82" t="s">
        <v>807</v>
      </c>
      <c r="G319" s="82" t="b">
        <v>0</v>
      </c>
      <c r="H319" s="82" t="b">
        <v>0</v>
      </c>
      <c r="I319" s="82" t="b">
        <v>0</v>
      </c>
      <c r="J319" s="82" t="b">
        <v>0</v>
      </c>
      <c r="K319" s="82" t="b">
        <v>0</v>
      </c>
      <c r="L319" s="82" t="b">
        <v>0</v>
      </c>
    </row>
    <row r="320" spans="1:12" ht="15">
      <c r="A320" s="84" t="s">
        <v>876</v>
      </c>
      <c r="B320" s="103" t="s">
        <v>1024</v>
      </c>
      <c r="C320" s="82">
        <v>2</v>
      </c>
      <c r="D320" s="105">
        <v>0.009986424592404558</v>
      </c>
      <c r="E320" s="105">
        <v>1.7018556925735069</v>
      </c>
      <c r="F320" s="82" t="s">
        <v>807</v>
      </c>
      <c r="G320" s="82" t="b">
        <v>0</v>
      </c>
      <c r="H320" s="82" t="b">
        <v>0</v>
      </c>
      <c r="I320" s="82" t="b">
        <v>0</v>
      </c>
      <c r="J320" s="82" t="b">
        <v>0</v>
      </c>
      <c r="K320" s="82" t="b">
        <v>0</v>
      </c>
      <c r="L320" s="82" t="b">
        <v>0</v>
      </c>
    </row>
    <row r="321" spans="1:12" ht="15">
      <c r="A321" s="84" t="s">
        <v>1024</v>
      </c>
      <c r="B321" s="103" t="s">
        <v>877</v>
      </c>
      <c r="C321" s="82">
        <v>2</v>
      </c>
      <c r="D321" s="105">
        <v>0.009986424592404558</v>
      </c>
      <c r="E321" s="105">
        <v>1.7018556925735069</v>
      </c>
      <c r="F321" s="82" t="s">
        <v>807</v>
      </c>
      <c r="G321" s="82" t="b">
        <v>0</v>
      </c>
      <c r="H321" s="82" t="b">
        <v>0</v>
      </c>
      <c r="I321" s="82" t="b">
        <v>0</v>
      </c>
      <c r="J321" s="82" t="b">
        <v>0</v>
      </c>
      <c r="K321" s="82" t="b">
        <v>0</v>
      </c>
      <c r="L321" s="82" t="b">
        <v>0</v>
      </c>
    </row>
    <row r="322" spans="1:12" ht="15">
      <c r="A322" s="84" t="s">
        <v>1207</v>
      </c>
      <c r="B322" s="103" t="s">
        <v>1208</v>
      </c>
      <c r="C322" s="82">
        <v>2</v>
      </c>
      <c r="D322" s="105">
        <v>0.009986424592404558</v>
      </c>
      <c r="E322" s="105">
        <v>2.1789769472931693</v>
      </c>
      <c r="F322" s="82" t="s">
        <v>807</v>
      </c>
      <c r="G322" s="82" t="b">
        <v>0</v>
      </c>
      <c r="H322" s="82" t="b">
        <v>0</v>
      </c>
      <c r="I322" s="82" t="b">
        <v>0</v>
      </c>
      <c r="J322" s="82" t="b">
        <v>0</v>
      </c>
      <c r="K322" s="82" t="b">
        <v>0</v>
      </c>
      <c r="L322" s="82" t="b">
        <v>0</v>
      </c>
    </row>
    <row r="323" spans="1:12" ht="15">
      <c r="A323" s="84" t="s">
        <v>1208</v>
      </c>
      <c r="B323" s="103" t="s">
        <v>1209</v>
      </c>
      <c r="C323" s="82">
        <v>2</v>
      </c>
      <c r="D323" s="105">
        <v>0.009986424592404558</v>
      </c>
      <c r="E323" s="105">
        <v>2.1789769472931693</v>
      </c>
      <c r="F323" s="82" t="s">
        <v>807</v>
      </c>
      <c r="G323" s="82" t="b">
        <v>0</v>
      </c>
      <c r="H323" s="82" t="b">
        <v>0</v>
      </c>
      <c r="I323" s="82" t="b">
        <v>0</v>
      </c>
      <c r="J323" s="82" t="b">
        <v>0</v>
      </c>
      <c r="K323" s="82" t="b">
        <v>0</v>
      </c>
      <c r="L323" s="82" t="b">
        <v>0</v>
      </c>
    </row>
    <row r="324" spans="1:12" ht="15">
      <c r="A324" s="84" t="s">
        <v>1209</v>
      </c>
      <c r="B324" s="103" t="s">
        <v>1210</v>
      </c>
      <c r="C324" s="82">
        <v>2</v>
      </c>
      <c r="D324" s="105">
        <v>0.009986424592404558</v>
      </c>
      <c r="E324" s="105">
        <v>2.1789769472931693</v>
      </c>
      <c r="F324" s="82" t="s">
        <v>807</v>
      </c>
      <c r="G324" s="82" t="b">
        <v>0</v>
      </c>
      <c r="H324" s="82" t="b">
        <v>0</v>
      </c>
      <c r="I324" s="82" t="b">
        <v>0</v>
      </c>
      <c r="J324" s="82" t="b">
        <v>0</v>
      </c>
      <c r="K324" s="82" t="b">
        <v>0</v>
      </c>
      <c r="L324" s="82" t="b">
        <v>0</v>
      </c>
    </row>
    <row r="325" spans="1:12" ht="15">
      <c r="A325" s="84" t="s">
        <v>1198</v>
      </c>
      <c r="B325" s="103" t="s">
        <v>1199</v>
      </c>
      <c r="C325" s="82">
        <v>2</v>
      </c>
      <c r="D325" s="105">
        <v>0.009986424592404558</v>
      </c>
      <c r="E325" s="105">
        <v>2.1789769472931693</v>
      </c>
      <c r="F325" s="82" t="s">
        <v>807</v>
      </c>
      <c r="G325" s="82" t="b">
        <v>0</v>
      </c>
      <c r="H325" s="82" t="b">
        <v>0</v>
      </c>
      <c r="I325" s="82" t="b">
        <v>0</v>
      </c>
      <c r="J325" s="82" t="b">
        <v>0</v>
      </c>
      <c r="K325" s="82" t="b">
        <v>0</v>
      </c>
      <c r="L325" s="82" t="b">
        <v>0</v>
      </c>
    </row>
    <row r="326" spans="1:12" ht="15">
      <c r="A326" s="84" t="s">
        <v>1199</v>
      </c>
      <c r="B326" s="103" t="s">
        <v>1200</v>
      </c>
      <c r="C326" s="82">
        <v>2</v>
      </c>
      <c r="D326" s="105">
        <v>0.009986424592404558</v>
      </c>
      <c r="E326" s="105">
        <v>2.1789769472931693</v>
      </c>
      <c r="F326" s="82" t="s">
        <v>807</v>
      </c>
      <c r="G326" s="82" t="b">
        <v>0</v>
      </c>
      <c r="H326" s="82" t="b">
        <v>0</v>
      </c>
      <c r="I326" s="82" t="b">
        <v>0</v>
      </c>
      <c r="J326" s="82" t="b">
        <v>0</v>
      </c>
      <c r="K326" s="82" t="b">
        <v>0</v>
      </c>
      <c r="L326" s="82" t="b">
        <v>0</v>
      </c>
    </row>
    <row r="327" spans="1:12" ht="15">
      <c r="A327" s="84" t="s">
        <v>1200</v>
      </c>
      <c r="B327" s="103" t="s">
        <v>1201</v>
      </c>
      <c r="C327" s="82">
        <v>2</v>
      </c>
      <c r="D327" s="105">
        <v>0.009986424592404558</v>
      </c>
      <c r="E327" s="105">
        <v>2.1789769472931693</v>
      </c>
      <c r="F327" s="82" t="s">
        <v>807</v>
      </c>
      <c r="G327" s="82" t="b">
        <v>0</v>
      </c>
      <c r="H327" s="82" t="b">
        <v>0</v>
      </c>
      <c r="I327" s="82" t="b">
        <v>0</v>
      </c>
      <c r="J327" s="82" t="b">
        <v>0</v>
      </c>
      <c r="K327" s="82" t="b">
        <v>0</v>
      </c>
      <c r="L327" s="82" t="b">
        <v>0</v>
      </c>
    </row>
    <row r="328" spans="1:12" ht="15">
      <c r="A328" s="84" t="s">
        <v>1181</v>
      </c>
      <c r="B328" s="103" t="s">
        <v>1182</v>
      </c>
      <c r="C328" s="82">
        <v>2</v>
      </c>
      <c r="D328" s="105">
        <v>0.009986424592404558</v>
      </c>
      <c r="E328" s="105">
        <v>2.1789769472931693</v>
      </c>
      <c r="F328" s="82" t="s">
        <v>807</v>
      </c>
      <c r="G328" s="82" t="b">
        <v>0</v>
      </c>
      <c r="H328" s="82" t="b">
        <v>0</v>
      </c>
      <c r="I328" s="82" t="b">
        <v>0</v>
      </c>
      <c r="J328" s="82" t="b">
        <v>0</v>
      </c>
      <c r="K328" s="82" t="b">
        <v>0</v>
      </c>
      <c r="L328" s="82" t="b">
        <v>0</v>
      </c>
    </row>
    <row r="329" spans="1:12" ht="15">
      <c r="A329" s="84" t="s">
        <v>1183</v>
      </c>
      <c r="B329" s="103" t="s">
        <v>1184</v>
      </c>
      <c r="C329" s="82">
        <v>2</v>
      </c>
      <c r="D329" s="105">
        <v>0.008345934152818828</v>
      </c>
      <c r="E329" s="105">
        <v>2.1789769472931693</v>
      </c>
      <c r="F329" s="82" t="s">
        <v>807</v>
      </c>
      <c r="G329" s="82" t="b">
        <v>0</v>
      </c>
      <c r="H329" s="82" t="b">
        <v>0</v>
      </c>
      <c r="I329" s="82" t="b">
        <v>0</v>
      </c>
      <c r="J329" s="82" t="b">
        <v>0</v>
      </c>
      <c r="K329" s="82" t="b">
        <v>0</v>
      </c>
      <c r="L329" s="82" t="b">
        <v>0</v>
      </c>
    </row>
    <row r="330" spans="1:12" ht="15">
      <c r="A330" s="84" t="s">
        <v>1184</v>
      </c>
      <c r="B330" s="103" t="s">
        <v>995</v>
      </c>
      <c r="C330" s="82">
        <v>2</v>
      </c>
      <c r="D330" s="105">
        <v>0.008345934152818828</v>
      </c>
      <c r="E330" s="105">
        <v>2.1789769472931693</v>
      </c>
      <c r="F330" s="82" t="s">
        <v>807</v>
      </c>
      <c r="G330" s="82" t="b">
        <v>0</v>
      </c>
      <c r="H330" s="82" t="b">
        <v>0</v>
      </c>
      <c r="I330" s="82" t="b">
        <v>0</v>
      </c>
      <c r="J330" s="82" t="b">
        <v>0</v>
      </c>
      <c r="K330" s="82" t="b">
        <v>0</v>
      </c>
      <c r="L330" s="82" t="b">
        <v>0</v>
      </c>
    </row>
    <row r="331" spans="1:12" ht="15">
      <c r="A331" s="84" t="s">
        <v>1173</v>
      </c>
      <c r="B331" s="103" t="s">
        <v>1174</v>
      </c>
      <c r="C331" s="82">
        <v>2</v>
      </c>
      <c r="D331" s="105">
        <v>0.009986424592404558</v>
      </c>
      <c r="E331" s="105">
        <v>2.1789769472931693</v>
      </c>
      <c r="F331" s="82" t="s">
        <v>807</v>
      </c>
      <c r="G331" s="82" t="b">
        <v>0</v>
      </c>
      <c r="H331" s="82" t="b">
        <v>0</v>
      </c>
      <c r="I331" s="82" t="b">
        <v>0</v>
      </c>
      <c r="J331" s="82" t="b">
        <v>0</v>
      </c>
      <c r="K331" s="82" t="b">
        <v>0</v>
      </c>
      <c r="L331" s="82" t="b">
        <v>0</v>
      </c>
    </row>
    <row r="332" spans="1:12" ht="15">
      <c r="A332" s="84" t="s">
        <v>1174</v>
      </c>
      <c r="B332" s="103" t="s">
        <v>936</v>
      </c>
      <c r="C332" s="82">
        <v>2</v>
      </c>
      <c r="D332" s="105">
        <v>0.009986424592404558</v>
      </c>
      <c r="E332" s="105">
        <v>1.8779469516291882</v>
      </c>
      <c r="F332" s="82" t="s">
        <v>807</v>
      </c>
      <c r="G332" s="82" t="b">
        <v>0</v>
      </c>
      <c r="H332" s="82" t="b">
        <v>0</v>
      </c>
      <c r="I332" s="82" t="b">
        <v>0</v>
      </c>
      <c r="J332" s="82" t="b">
        <v>0</v>
      </c>
      <c r="K332" s="82" t="b">
        <v>0</v>
      </c>
      <c r="L332" s="82" t="b">
        <v>0</v>
      </c>
    </row>
    <row r="333" spans="1:12" ht="15">
      <c r="A333" s="84" t="s">
        <v>936</v>
      </c>
      <c r="B333" s="103" t="s">
        <v>876</v>
      </c>
      <c r="C333" s="82">
        <v>2</v>
      </c>
      <c r="D333" s="105">
        <v>0.009986424592404558</v>
      </c>
      <c r="E333" s="105">
        <v>1.4008256969095259</v>
      </c>
      <c r="F333" s="82" t="s">
        <v>807</v>
      </c>
      <c r="G333" s="82" t="b">
        <v>0</v>
      </c>
      <c r="H333" s="82" t="b">
        <v>0</v>
      </c>
      <c r="I333" s="82" t="b">
        <v>0</v>
      </c>
      <c r="J333" s="82" t="b">
        <v>0</v>
      </c>
      <c r="K333" s="82" t="b">
        <v>0</v>
      </c>
      <c r="L333" s="82" t="b">
        <v>0</v>
      </c>
    </row>
    <row r="334" spans="1:12" ht="15">
      <c r="A334" s="84" t="s">
        <v>1165</v>
      </c>
      <c r="B334" s="103" t="s">
        <v>1166</v>
      </c>
      <c r="C334" s="82">
        <v>2</v>
      </c>
      <c r="D334" s="105">
        <v>0.009986424592404558</v>
      </c>
      <c r="E334" s="105">
        <v>2.1789769472931693</v>
      </c>
      <c r="F334" s="82" t="s">
        <v>807</v>
      </c>
      <c r="G334" s="82" t="b">
        <v>0</v>
      </c>
      <c r="H334" s="82" t="b">
        <v>0</v>
      </c>
      <c r="I334" s="82" t="b">
        <v>0</v>
      </c>
      <c r="J334" s="82" t="b">
        <v>0</v>
      </c>
      <c r="K334" s="82" t="b">
        <v>0</v>
      </c>
      <c r="L334" s="82" t="b">
        <v>0</v>
      </c>
    </row>
    <row r="335" spans="1:12" ht="15">
      <c r="A335" s="84" t="s">
        <v>936</v>
      </c>
      <c r="B335" s="103" t="s">
        <v>1160</v>
      </c>
      <c r="C335" s="82">
        <v>2</v>
      </c>
      <c r="D335" s="105">
        <v>0.009986424592404558</v>
      </c>
      <c r="E335" s="105">
        <v>1.8779469516291882</v>
      </c>
      <c r="F335" s="82" t="s">
        <v>807</v>
      </c>
      <c r="G335" s="82" t="b">
        <v>0</v>
      </c>
      <c r="H335" s="82" t="b">
        <v>0</v>
      </c>
      <c r="I335" s="82" t="b">
        <v>0</v>
      </c>
      <c r="J335" s="82" t="b">
        <v>0</v>
      </c>
      <c r="K335" s="82" t="b">
        <v>0</v>
      </c>
      <c r="L335" s="82" t="b">
        <v>0</v>
      </c>
    </row>
    <row r="336" spans="1:12" ht="15">
      <c r="A336" s="84" t="s">
        <v>1160</v>
      </c>
      <c r="B336" s="103" t="s">
        <v>1161</v>
      </c>
      <c r="C336" s="82">
        <v>2</v>
      </c>
      <c r="D336" s="105">
        <v>0.009986424592404558</v>
      </c>
      <c r="E336" s="105">
        <v>2.1789769472931693</v>
      </c>
      <c r="F336" s="82" t="s">
        <v>807</v>
      </c>
      <c r="G336" s="82" t="b">
        <v>0</v>
      </c>
      <c r="H336" s="82" t="b">
        <v>0</v>
      </c>
      <c r="I336" s="82" t="b">
        <v>0</v>
      </c>
      <c r="J336" s="82" t="b">
        <v>0</v>
      </c>
      <c r="K336" s="82" t="b">
        <v>0</v>
      </c>
      <c r="L336" s="82" t="b">
        <v>0</v>
      </c>
    </row>
    <row r="337" spans="1:12" ht="15">
      <c r="A337" s="84" t="s">
        <v>1161</v>
      </c>
      <c r="B337" s="103" t="s">
        <v>899</v>
      </c>
      <c r="C337" s="82">
        <v>2</v>
      </c>
      <c r="D337" s="105">
        <v>0.009986424592404558</v>
      </c>
      <c r="E337" s="105">
        <v>2.1789769472931693</v>
      </c>
      <c r="F337" s="82" t="s">
        <v>807</v>
      </c>
      <c r="G337" s="82" t="b">
        <v>0</v>
      </c>
      <c r="H337" s="82" t="b">
        <v>0</v>
      </c>
      <c r="I337" s="82" t="b">
        <v>0</v>
      </c>
      <c r="J337" s="82" t="b">
        <v>0</v>
      </c>
      <c r="K337" s="82" t="b">
        <v>0</v>
      </c>
      <c r="L337" s="82" t="b">
        <v>0</v>
      </c>
    </row>
    <row r="338" spans="1:12" ht="15">
      <c r="A338" s="84" t="s">
        <v>1147</v>
      </c>
      <c r="B338" s="103" t="s">
        <v>1148</v>
      </c>
      <c r="C338" s="82">
        <v>2</v>
      </c>
      <c r="D338" s="105">
        <v>0.009986424592404558</v>
      </c>
      <c r="E338" s="105">
        <v>2.1789769472931693</v>
      </c>
      <c r="F338" s="82" t="s">
        <v>807</v>
      </c>
      <c r="G338" s="82" t="b">
        <v>0</v>
      </c>
      <c r="H338" s="82" t="b">
        <v>0</v>
      </c>
      <c r="I338" s="82" t="b">
        <v>0</v>
      </c>
      <c r="J338" s="82" t="b">
        <v>0</v>
      </c>
      <c r="K338" s="82" t="b">
        <v>0</v>
      </c>
      <c r="L338" s="82" t="b">
        <v>0</v>
      </c>
    </row>
    <row r="339" spans="1:12" ht="15">
      <c r="A339" s="84" t="s">
        <v>1148</v>
      </c>
      <c r="B339" s="103" t="s">
        <v>1149</v>
      </c>
      <c r="C339" s="82">
        <v>2</v>
      </c>
      <c r="D339" s="105">
        <v>0.009986424592404558</v>
      </c>
      <c r="E339" s="105">
        <v>2.1789769472931693</v>
      </c>
      <c r="F339" s="82" t="s">
        <v>807</v>
      </c>
      <c r="G339" s="82" t="b">
        <v>0</v>
      </c>
      <c r="H339" s="82" t="b">
        <v>0</v>
      </c>
      <c r="I339" s="82" t="b">
        <v>0</v>
      </c>
      <c r="J339" s="82" t="b">
        <v>0</v>
      </c>
      <c r="K339" s="82" t="b">
        <v>0</v>
      </c>
      <c r="L339" s="82" t="b">
        <v>0</v>
      </c>
    </row>
    <row r="340" spans="1:12" ht="15">
      <c r="A340" s="84" t="s">
        <v>1149</v>
      </c>
      <c r="B340" s="103" t="s">
        <v>1150</v>
      </c>
      <c r="C340" s="82">
        <v>2</v>
      </c>
      <c r="D340" s="105">
        <v>0.009986424592404558</v>
      </c>
      <c r="E340" s="105">
        <v>2.1789769472931693</v>
      </c>
      <c r="F340" s="82" t="s">
        <v>807</v>
      </c>
      <c r="G340" s="82" t="b">
        <v>0</v>
      </c>
      <c r="H340" s="82" t="b">
        <v>0</v>
      </c>
      <c r="I340" s="82" t="b">
        <v>0</v>
      </c>
      <c r="J340" s="82" t="b">
        <v>0</v>
      </c>
      <c r="K340" s="82" t="b">
        <v>0</v>
      </c>
      <c r="L340" s="82" t="b">
        <v>0</v>
      </c>
    </row>
    <row r="341" spans="1:12" ht="15">
      <c r="A341" s="84" t="s">
        <v>1150</v>
      </c>
      <c r="B341" s="103" t="s">
        <v>1151</v>
      </c>
      <c r="C341" s="82">
        <v>2</v>
      </c>
      <c r="D341" s="105">
        <v>0.009986424592404558</v>
      </c>
      <c r="E341" s="105">
        <v>2.1789769472931693</v>
      </c>
      <c r="F341" s="82" t="s">
        <v>807</v>
      </c>
      <c r="G341" s="82" t="b">
        <v>0</v>
      </c>
      <c r="H341" s="82" t="b">
        <v>0</v>
      </c>
      <c r="I341" s="82" t="b">
        <v>0</v>
      </c>
      <c r="J341" s="82" t="b">
        <v>0</v>
      </c>
      <c r="K341" s="82" t="b">
        <v>0</v>
      </c>
      <c r="L341" s="82" t="b">
        <v>0</v>
      </c>
    </row>
    <row r="342" spans="1:12" ht="15">
      <c r="A342" s="84" t="s">
        <v>1151</v>
      </c>
      <c r="B342" s="103" t="s">
        <v>1152</v>
      </c>
      <c r="C342" s="82">
        <v>2</v>
      </c>
      <c r="D342" s="105">
        <v>0.009986424592404558</v>
      </c>
      <c r="E342" s="105">
        <v>2.1789769472931693</v>
      </c>
      <c r="F342" s="82" t="s">
        <v>807</v>
      </c>
      <c r="G342" s="82" t="b">
        <v>0</v>
      </c>
      <c r="H342" s="82" t="b">
        <v>0</v>
      </c>
      <c r="I342" s="82" t="b">
        <v>0</v>
      </c>
      <c r="J342" s="82" t="b">
        <v>0</v>
      </c>
      <c r="K342" s="82" t="b">
        <v>0</v>
      </c>
      <c r="L342" s="82" t="b">
        <v>0</v>
      </c>
    </row>
    <row r="343" spans="1:12" ht="15">
      <c r="A343" s="84" t="s">
        <v>1152</v>
      </c>
      <c r="B343" s="103" t="s">
        <v>1153</v>
      </c>
      <c r="C343" s="82">
        <v>2</v>
      </c>
      <c r="D343" s="105">
        <v>0.009986424592404558</v>
      </c>
      <c r="E343" s="105">
        <v>2.1789769472931693</v>
      </c>
      <c r="F343" s="82" t="s">
        <v>807</v>
      </c>
      <c r="G343" s="82" t="b">
        <v>0</v>
      </c>
      <c r="H343" s="82" t="b">
        <v>0</v>
      </c>
      <c r="I343" s="82" t="b">
        <v>0</v>
      </c>
      <c r="J343" s="82" t="b">
        <v>0</v>
      </c>
      <c r="K343" s="82" t="b">
        <v>0</v>
      </c>
      <c r="L343" s="82" t="b">
        <v>0</v>
      </c>
    </row>
    <row r="344" spans="1:12" ht="15">
      <c r="A344" s="84" t="s">
        <v>1153</v>
      </c>
      <c r="B344" s="103" t="s">
        <v>1154</v>
      </c>
      <c r="C344" s="82">
        <v>2</v>
      </c>
      <c r="D344" s="105">
        <v>0.009986424592404558</v>
      </c>
      <c r="E344" s="105">
        <v>2.1789769472931693</v>
      </c>
      <c r="F344" s="82" t="s">
        <v>807</v>
      </c>
      <c r="G344" s="82" t="b">
        <v>0</v>
      </c>
      <c r="H344" s="82" t="b">
        <v>0</v>
      </c>
      <c r="I344" s="82" t="b">
        <v>0</v>
      </c>
      <c r="J344" s="82" t="b">
        <v>0</v>
      </c>
      <c r="K344" s="82" t="b">
        <v>0</v>
      </c>
      <c r="L344" s="82" t="b">
        <v>0</v>
      </c>
    </row>
    <row r="345" spans="1:12" ht="15">
      <c r="A345" s="84" t="s">
        <v>847</v>
      </c>
      <c r="B345" s="103" t="s">
        <v>1155</v>
      </c>
      <c r="C345" s="82">
        <v>2</v>
      </c>
      <c r="D345" s="105">
        <v>0.008345934152818828</v>
      </c>
      <c r="E345" s="105">
        <v>2.0028856882374884</v>
      </c>
      <c r="F345" s="82" t="s">
        <v>807</v>
      </c>
      <c r="G345" s="82" t="b">
        <v>0</v>
      </c>
      <c r="H345" s="82" t="b">
        <v>0</v>
      </c>
      <c r="I345" s="82" t="b">
        <v>0</v>
      </c>
      <c r="J345" s="82" t="b">
        <v>0</v>
      </c>
      <c r="K345" s="82" t="b">
        <v>0</v>
      </c>
      <c r="L345" s="82" t="b">
        <v>0</v>
      </c>
    </row>
    <row r="346" spans="1:12" ht="15">
      <c r="A346" s="84" t="s">
        <v>1155</v>
      </c>
      <c r="B346" s="103" t="s">
        <v>1156</v>
      </c>
      <c r="C346" s="82">
        <v>2</v>
      </c>
      <c r="D346" s="105">
        <v>0.008345934152818828</v>
      </c>
      <c r="E346" s="105">
        <v>2.1789769472931693</v>
      </c>
      <c r="F346" s="82" t="s">
        <v>807</v>
      </c>
      <c r="G346" s="82" t="b">
        <v>0</v>
      </c>
      <c r="H346" s="82" t="b">
        <v>0</v>
      </c>
      <c r="I346" s="82" t="b">
        <v>0</v>
      </c>
      <c r="J346" s="82" t="b">
        <v>0</v>
      </c>
      <c r="K346" s="82" t="b">
        <v>0</v>
      </c>
      <c r="L346" s="82" t="b">
        <v>0</v>
      </c>
    </row>
    <row r="347" spans="1:12" ht="15">
      <c r="A347" s="84" t="s">
        <v>1156</v>
      </c>
      <c r="B347" s="103" t="s">
        <v>1157</v>
      </c>
      <c r="C347" s="82">
        <v>2</v>
      </c>
      <c r="D347" s="105">
        <v>0.008345934152818828</v>
      </c>
      <c r="E347" s="105">
        <v>2.1789769472931693</v>
      </c>
      <c r="F347" s="82" t="s">
        <v>807</v>
      </c>
      <c r="G347" s="82" t="b">
        <v>0</v>
      </c>
      <c r="H347" s="82" t="b">
        <v>0</v>
      </c>
      <c r="I347" s="82" t="b">
        <v>0</v>
      </c>
      <c r="J347" s="82" t="b">
        <v>0</v>
      </c>
      <c r="K347" s="82" t="b">
        <v>0</v>
      </c>
      <c r="L347" s="82" t="b">
        <v>0</v>
      </c>
    </row>
    <row r="348" spans="1:12" ht="15">
      <c r="A348" s="84" t="s">
        <v>1157</v>
      </c>
      <c r="B348" s="103" t="s">
        <v>934</v>
      </c>
      <c r="C348" s="82">
        <v>2</v>
      </c>
      <c r="D348" s="105">
        <v>0.008345934152818828</v>
      </c>
      <c r="E348" s="105">
        <v>2.1789769472931693</v>
      </c>
      <c r="F348" s="82" t="s">
        <v>807</v>
      </c>
      <c r="G348" s="82" t="b">
        <v>0</v>
      </c>
      <c r="H348" s="82" t="b">
        <v>0</v>
      </c>
      <c r="I348" s="82" t="b">
        <v>0</v>
      </c>
      <c r="J348" s="82" t="b">
        <v>0</v>
      </c>
      <c r="K348" s="82" t="b">
        <v>0</v>
      </c>
      <c r="L348" s="82" t="b">
        <v>0</v>
      </c>
    </row>
    <row r="349" spans="1:12" ht="15">
      <c r="A349" s="84" t="s">
        <v>934</v>
      </c>
      <c r="B349" s="103" t="s">
        <v>847</v>
      </c>
      <c r="C349" s="82">
        <v>2</v>
      </c>
      <c r="D349" s="105">
        <v>0.008345934152818828</v>
      </c>
      <c r="E349" s="105">
        <v>1.576916955965207</v>
      </c>
      <c r="F349" s="82" t="s">
        <v>807</v>
      </c>
      <c r="G349" s="82" t="b">
        <v>0</v>
      </c>
      <c r="H349" s="82" t="b">
        <v>0</v>
      </c>
      <c r="I349" s="82" t="b">
        <v>0</v>
      </c>
      <c r="J349" s="82" t="b">
        <v>0</v>
      </c>
      <c r="K349" s="82" t="b">
        <v>0</v>
      </c>
      <c r="L349" s="82" t="b">
        <v>0</v>
      </c>
    </row>
    <row r="350" spans="1:12" ht="15">
      <c r="A350" s="84" t="s">
        <v>1143</v>
      </c>
      <c r="B350" s="103" t="s">
        <v>1144</v>
      </c>
      <c r="C350" s="82">
        <v>2</v>
      </c>
      <c r="D350" s="105">
        <v>0.009986424592404558</v>
      </c>
      <c r="E350" s="105">
        <v>2.1789769472931693</v>
      </c>
      <c r="F350" s="82" t="s">
        <v>807</v>
      </c>
      <c r="G350" s="82" t="b">
        <v>0</v>
      </c>
      <c r="H350" s="82" t="b">
        <v>0</v>
      </c>
      <c r="I350" s="82" t="b">
        <v>0</v>
      </c>
      <c r="J350" s="82" t="b">
        <v>0</v>
      </c>
      <c r="K350" s="82" t="b">
        <v>0</v>
      </c>
      <c r="L350" s="82" t="b">
        <v>0</v>
      </c>
    </row>
    <row r="351" spans="1:12" ht="15">
      <c r="A351" s="84" t="s">
        <v>1144</v>
      </c>
      <c r="B351" s="103" t="s">
        <v>1145</v>
      </c>
      <c r="C351" s="82">
        <v>2</v>
      </c>
      <c r="D351" s="105">
        <v>0.009986424592404558</v>
      </c>
      <c r="E351" s="105">
        <v>2.1789769472931693</v>
      </c>
      <c r="F351" s="82" t="s">
        <v>807</v>
      </c>
      <c r="G351" s="82" t="b">
        <v>0</v>
      </c>
      <c r="H351" s="82" t="b">
        <v>0</v>
      </c>
      <c r="I351" s="82" t="b">
        <v>0</v>
      </c>
      <c r="J351" s="82" t="b">
        <v>0</v>
      </c>
      <c r="K351" s="82" t="b">
        <v>0</v>
      </c>
      <c r="L351" s="82" t="b">
        <v>0</v>
      </c>
    </row>
    <row r="352" spans="1:12" ht="15">
      <c r="A352" s="84" t="s">
        <v>1145</v>
      </c>
      <c r="B352" s="103" t="s">
        <v>1146</v>
      </c>
      <c r="C352" s="82">
        <v>2</v>
      </c>
      <c r="D352" s="105">
        <v>0.009986424592404558</v>
      </c>
      <c r="E352" s="105">
        <v>2.1789769472931693</v>
      </c>
      <c r="F352" s="82" t="s">
        <v>807</v>
      </c>
      <c r="G352" s="82" t="b">
        <v>0</v>
      </c>
      <c r="H352" s="82" t="b">
        <v>0</v>
      </c>
      <c r="I352" s="82" t="b">
        <v>0</v>
      </c>
      <c r="J352" s="82" t="b">
        <v>0</v>
      </c>
      <c r="K352" s="82" t="b">
        <v>0</v>
      </c>
      <c r="L352" s="82" t="b">
        <v>0</v>
      </c>
    </row>
    <row r="353" spans="1:12" ht="15">
      <c r="A353" s="84" t="s">
        <v>845</v>
      </c>
      <c r="B353" s="103" t="s">
        <v>932</v>
      </c>
      <c r="C353" s="82">
        <v>2</v>
      </c>
      <c r="D353" s="105">
        <v>0.008345934152818828</v>
      </c>
      <c r="E353" s="105">
        <v>1.0650335949863325</v>
      </c>
      <c r="F353" s="82" t="s">
        <v>807</v>
      </c>
      <c r="G353" s="82" t="b">
        <v>0</v>
      </c>
      <c r="H353" s="82" t="b">
        <v>0</v>
      </c>
      <c r="I353" s="82" t="b">
        <v>0</v>
      </c>
      <c r="J353" s="82" t="b">
        <v>0</v>
      </c>
      <c r="K353" s="82" t="b">
        <v>0</v>
      </c>
      <c r="L353" s="82" t="b">
        <v>0</v>
      </c>
    </row>
    <row r="354" spans="1:12" ht="15">
      <c r="A354" s="84" t="s">
        <v>933</v>
      </c>
      <c r="B354" s="103" t="s">
        <v>1140</v>
      </c>
      <c r="C354" s="82">
        <v>2</v>
      </c>
      <c r="D354" s="105">
        <v>0.009986424592404558</v>
      </c>
      <c r="E354" s="105">
        <v>1.8779469516291882</v>
      </c>
      <c r="F354" s="82" t="s">
        <v>807</v>
      </c>
      <c r="G354" s="82" t="b">
        <v>0</v>
      </c>
      <c r="H354" s="82" t="b">
        <v>0</v>
      </c>
      <c r="I354" s="82" t="b">
        <v>0</v>
      </c>
      <c r="J354" s="82" t="b">
        <v>0</v>
      </c>
      <c r="K354" s="82" t="b">
        <v>0</v>
      </c>
      <c r="L354" s="82" t="b">
        <v>0</v>
      </c>
    </row>
    <row r="355" spans="1:12" ht="15">
      <c r="A355" s="84" t="s">
        <v>1140</v>
      </c>
      <c r="B355" s="103" t="s">
        <v>1141</v>
      </c>
      <c r="C355" s="82">
        <v>2</v>
      </c>
      <c r="D355" s="105">
        <v>0.009986424592404558</v>
      </c>
      <c r="E355" s="105">
        <v>2.1789769472931693</v>
      </c>
      <c r="F355" s="82" t="s">
        <v>807</v>
      </c>
      <c r="G355" s="82" t="b">
        <v>0</v>
      </c>
      <c r="H355" s="82" t="b">
        <v>0</v>
      </c>
      <c r="I355" s="82" t="b">
        <v>0</v>
      </c>
      <c r="J355" s="82" t="b">
        <v>0</v>
      </c>
      <c r="K355" s="82" t="b">
        <v>0</v>
      </c>
      <c r="L355" s="82" t="b">
        <v>0</v>
      </c>
    </row>
    <row r="356" spans="1:12" ht="15">
      <c r="A356" s="84" t="s">
        <v>933</v>
      </c>
      <c r="B356" s="103" t="s">
        <v>1138</v>
      </c>
      <c r="C356" s="82">
        <v>2</v>
      </c>
      <c r="D356" s="105">
        <v>0.009986424592404558</v>
      </c>
      <c r="E356" s="105">
        <v>1.8779469516291882</v>
      </c>
      <c r="F356" s="82" t="s">
        <v>807</v>
      </c>
      <c r="G356" s="82" t="b">
        <v>0</v>
      </c>
      <c r="H356" s="82" t="b">
        <v>0</v>
      </c>
      <c r="I356" s="82" t="b">
        <v>0</v>
      </c>
      <c r="J356" s="82" t="b">
        <v>0</v>
      </c>
      <c r="K356" s="82" t="b">
        <v>0</v>
      </c>
      <c r="L356" s="82" t="b">
        <v>0</v>
      </c>
    </row>
    <row r="357" spans="1:12" ht="15">
      <c r="A357" s="84" t="s">
        <v>1138</v>
      </c>
      <c r="B357" s="103" t="s">
        <v>1139</v>
      </c>
      <c r="C357" s="82">
        <v>2</v>
      </c>
      <c r="D357" s="105">
        <v>0.009986424592404558</v>
      </c>
      <c r="E357" s="105">
        <v>2.1789769472931693</v>
      </c>
      <c r="F357" s="82" t="s">
        <v>807</v>
      </c>
      <c r="G357" s="82" t="b">
        <v>0</v>
      </c>
      <c r="H357" s="82" t="b">
        <v>0</v>
      </c>
      <c r="I357" s="82" t="b">
        <v>0</v>
      </c>
      <c r="J357" s="82" t="b">
        <v>0</v>
      </c>
      <c r="K357" s="82" t="b">
        <v>0</v>
      </c>
      <c r="L357" s="82" t="b">
        <v>0</v>
      </c>
    </row>
    <row r="358" spans="1:12" ht="15">
      <c r="A358" s="84" t="s">
        <v>1130</v>
      </c>
      <c r="B358" s="103" t="s">
        <v>1131</v>
      </c>
      <c r="C358" s="82">
        <v>2</v>
      </c>
      <c r="D358" s="105">
        <v>0.009986424592404558</v>
      </c>
      <c r="E358" s="105">
        <v>2.1789769472931693</v>
      </c>
      <c r="F358" s="82" t="s">
        <v>807</v>
      </c>
      <c r="G358" s="82" t="b">
        <v>0</v>
      </c>
      <c r="H358" s="82" t="b">
        <v>0</v>
      </c>
      <c r="I358" s="82" t="b">
        <v>0</v>
      </c>
      <c r="J358" s="82" t="b">
        <v>0</v>
      </c>
      <c r="K358" s="82" t="b">
        <v>0</v>
      </c>
      <c r="L358" s="82" t="b">
        <v>0</v>
      </c>
    </row>
    <row r="359" spans="1:12" ht="15">
      <c r="A359" s="84" t="s">
        <v>1131</v>
      </c>
      <c r="B359" s="103" t="s">
        <v>1132</v>
      </c>
      <c r="C359" s="82">
        <v>2</v>
      </c>
      <c r="D359" s="105">
        <v>0.009986424592404558</v>
      </c>
      <c r="E359" s="105">
        <v>2.1789769472931693</v>
      </c>
      <c r="F359" s="82" t="s">
        <v>807</v>
      </c>
      <c r="G359" s="82" t="b">
        <v>0</v>
      </c>
      <c r="H359" s="82" t="b">
        <v>0</v>
      </c>
      <c r="I359" s="82" t="b">
        <v>0</v>
      </c>
      <c r="J359" s="82" t="b">
        <v>0</v>
      </c>
      <c r="K359" s="82" t="b">
        <v>0</v>
      </c>
      <c r="L359" s="82" t="b">
        <v>0</v>
      </c>
    </row>
    <row r="360" spans="1:12" ht="15">
      <c r="A360" s="84" t="s">
        <v>1132</v>
      </c>
      <c r="B360" s="103" t="s">
        <v>877</v>
      </c>
      <c r="C360" s="82">
        <v>2</v>
      </c>
      <c r="D360" s="105">
        <v>0.009986424592404558</v>
      </c>
      <c r="E360" s="105">
        <v>1.7018556925735069</v>
      </c>
      <c r="F360" s="82" t="s">
        <v>807</v>
      </c>
      <c r="G360" s="82" t="b">
        <v>0</v>
      </c>
      <c r="H360" s="82" t="b">
        <v>0</v>
      </c>
      <c r="I360" s="82" t="b">
        <v>0</v>
      </c>
      <c r="J360" s="82" t="b">
        <v>0</v>
      </c>
      <c r="K360" s="82" t="b">
        <v>0</v>
      </c>
      <c r="L360" s="82" t="b">
        <v>0</v>
      </c>
    </row>
    <row r="361" spans="1:12" ht="15">
      <c r="A361" s="84" t="s">
        <v>1126</v>
      </c>
      <c r="B361" s="103" t="s">
        <v>1127</v>
      </c>
      <c r="C361" s="82">
        <v>2</v>
      </c>
      <c r="D361" s="105">
        <v>0.009986424592404558</v>
      </c>
      <c r="E361" s="105">
        <v>2.1789769472931693</v>
      </c>
      <c r="F361" s="82" t="s">
        <v>807</v>
      </c>
      <c r="G361" s="82" t="b">
        <v>0</v>
      </c>
      <c r="H361" s="82" t="b">
        <v>0</v>
      </c>
      <c r="I361" s="82" t="b">
        <v>0</v>
      </c>
      <c r="J361" s="82" t="b">
        <v>0</v>
      </c>
      <c r="K361" s="82" t="b">
        <v>0</v>
      </c>
      <c r="L361" s="82" t="b">
        <v>0</v>
      </c>
    </row>
    <row r="362" spans="1:12" ht="15">
      <c r="A362" s="84" t="s">
        <v>1127</v>
      </c>
      <c r="B362" s="103" t="s">
        <v>1128</v>
      </c>
      <c r="C362" s="82">
        <v>2</v>
      </c>
      <c r="D362" s="105">
        <v>0.009986424592404558</v>
      </c>
      <c r="E362" s="105">
        <v>2.1789769472931693</v>
      </c>
      <c r="F362" s="82" t="s">
        <v>807</v>
      </c>
      <c r="G362" s="82" t="b">
        <v>0</v>
      </c>
      <c r="H362" s="82" t="b">
        <v>0</v>
      </c>
      <c r="I362" s="82" t="b">
        <v>0</v>
      </c>
      <c r="J362" s="82" t="b">
        <v>0</v>
      </c>
      <c r="K362" s="82" t="b">
        <v>0</v>
      </c>
      <c r="L362" s="82" t="b">
        <v>0</v>
      </c>
    </row>
    <row r="363" spans="1:12" ht="15">
      <c r="A363" s="84" t="s">
        <v>1128</v>
      </c>
      <c r="B363" s="103" t="s">
        <v>1129</v>
      </c>
      <c r="C363" s="82">
        <v>2</v>
      </c>
      <c r="D363" s="105">
        <v>0.009986424592404558</v>
      </c>
      <c r="E363" s="105">
        <v>2.1789769472931693</v>
      </c>
      <c r="F363" s="82" t="s">
        <v>807</v>
      </c>
      <c r="G363" s="82" t="b">
        <v>0</v>
      </c>
      <c r="H363" s="82" t="b">
        <v>0</v>
      </c>
      <c r="I363" s="82" t="b">
        <v>0</v>
      </c>
      <c r="J363" s="82" t="b">
        <v>0</v>
      </c>
      <c r="K363" s="82" t="b">
        <v>0</v>
      </c>
      <c r="L363" s="82" t="b">
        <v>0</v>
      </c>
    </row>
    <row r="364" spans="1:12" ht="15">
      <c r="A364" s="84" t="s">
        <v>1120</v>
      </c>
      <c r="B364" s="103" t="s">
        <v>1121</v>
      </c>
      <c r="C364" s="82">
        <v>2</v>
      </c>
      <c r="D364" s="105">
        <v>0.009986424592404558</v>
      </c>
      <c r="E364" s="105">
        <v>2.1789769472931693</v>
      </c>
      <c r="F364" s="82" t="s">
        <v>807</v>
      </c>
      <c r="G364" s="82" t="b">
        <v>0</v>
      </c>
      <c r="H364" s="82" t="b">
        <v>0</v>
      </c>
      <c r="I364" s="82" t="b">
        <v>0</v>
      </c>
      <c r="J364" s="82" t="b">
        <v>0</v>
      </c>
      <c r="K364" s="82" t="b">
        <v>0</v>
      </c>
      <c r="L364" s="82" t="b">
        <v>0</v>
      </c>
    </row>
    <row r="365" spans="1:12" ht="15">
      <c r="A365" s="84" t="s">
        <v>1121</v>
      </c>
      <c r="B365" s="103" t="s">
        <v>1122</v>
      </c>
      <c r="C365" s="82">
        <v>2</v>
      </c>
      <c r="D365" s="105">
        <v>0.009986424592404558</v>
      </c>
      <c r="E365" s="105">
        <v>2.1789769472931693</v>
      </c>
      <c r="F365" s="82" t="s">
        <v>807</v>
      </c>
      <c r="G365" s="82" t="b">
        <v>0</v>
      </c>
      <c r="H365" s="82" t="b">
        <v>0</v>
      </c>
      <c r="I365" s="82" t="b">
        <v>0</v>
      </c>
      <c r="J365" s="82" t="b">
        <v>0</v>
      </c>
      <c r="K365" s="82" t="b">
        <v>0</v>
      </c>
      <c r="L365" s="82" t="b">
        <v>0</v>
      </c>
    </row>
    <row r="366" spans="1:12" ht="15">
      <c r="A366" s="84" t="s">
        <v>1122</v>
      </c>
      <c r="B366" s="103" t="s">
        <v>1123</v>
      </c>
      <c r="C366" s="82">
        <v>2</v>
      </c>
      <c r="D366" s="105">
        <v>0.009986424592404558</v>
      </c>
      <c r="E366" s="105">
        <v>2.1789769472931693</v>
      </c>
      <c r="F366" s="82" t="s">
        <v>807</v>
      </c>
      <c r="G366" s="82" t="b">
        <v>0</v>
      </c>
      <c r="H366" s="82" t="b">
        <v>0</v>
      </c>
      <c r="I366" s="82" t="b">
        <v>0</v>
      </c>
      <c r="J366" s="82" t="b">
        <v>0</v>
      </c>
      <c r="K366" s="82" t="b">
        <v>0</v>
      </c>
      <c r="L366" s="82" t="b">
        <v>0</v>
      </c>
    </row>
    <row r="367" spans="1:12" ht="15">
      <c r="A367" s="84" t="s">
        <v>1106</v>
      </c>
      <c r="B367" s="103" t="s">
        <v>1107</v>
      </c>
      <c r="C367" s="82">
        <v>2</v>
      </c>
      <c r="D367" s="105">
        <v>0.009986424592404558</v>
      </c>
      <c r="E367" s="105">
        <v>2.1789769472931693</v>
      </c>
      <c r="F367" s="82" t="s">
        <v>807</v>
      </c>
      <c r="G367" s="82" t="b">
        <v>0</v>
      </c>
      <c r="H367" s="82" t="b">
        <v>0</v>
      </c>
      <c r="I367" s="82" t="b">
        <v>0</v>
      </c>
      <c r="J367" s="82" t="b">
        <v>0</v>
      </c>
      <c r="K367" s="82" t="b">
        <v>0</v>
      </c>
      <c r="L367" s="82" t="b">
        <v>0</v>
      </c>
    </row>
    <row r="368" spans="1:12" ht="15">
      <c r="A368" s="84" t="s">
        <v>1107</v>
      </c>
      <c r="B368" s="103" t="s">
        <v>1108</v>
      </c>
      <c r="C368" s="82">
        <v>2</v>
      </c>
      <c r="D368" s="105">
        <v>0.009986424592404558</v>
      </c>
      <c r="E368" s="105">
        <v>2.1789769472931693</v>
      </c>
      <c r="F368" s="82" t="s">
        <v>807</v>
      </c>
      <c r="G368" s="82" t="b">
        <v>0</v>
      </c>
      <c r="H368" s="82" t="b">
        <v>0</v>
      </c>
      <c r="I368" s="82" t="b">
        <v>0</v>
      </c>
      <c r="J368" s="82" t="b">
        <v>0</v>
      </c>
      <c r="K368" s="82" t="b">
        <v>0</v>
      </c>
      <c r="L368" s="82" t="b">
        <v>0</v>
      </c>
    </row>
    <row r="369" spans="1:12" ht="15">
      <c r="A369" s="84" t="s">
        <v>1108</v>
      </c>
      <c r="B369" s="103" t="s">
        <v>876</v>
      </c>
      <c r="C369" s="82">
        <v>2</v>
      </c>
      <c r="D369" s="105">
        <v>0.009986424592404558</v>
      </c>
      <c r="E369" s="105">
        <v>1.7018556925735069</v>
      </c>
      <c r="F369" s="82" t="s">
        <v>807</v>
      </c>
      <c r="G369" s="82" t="b">
        <v>0</v>
      </c>
      <c r="H369" s="82" t="b">
        <v>0</v>
      </c>
      <c r="I369" s="82" t="b">
        <v>0</v>
      </c>
      <c r="J369" s="82" t="b">
        <v>0</v>
      </c>
      <c r="K369" s="82" t="b">
        <v>0</v>
      </c>
      <c r="L369" s="82" t="b">
        <v>0</v>
      </c>
    </row>
    <row r="370" spans="1:12" ht="15">
      <c r="A370" s="84" t="s">
        <v>877</v>
      </c>
      <c r="B370" s="103" t="s">
        <v>1090</v>
      </c>
      <c r="C370" s="82">
        <v>2</v>
      </c>
      <c r="D370" s="105">
        <v>0.009986424592404558</v>
      </c>
      <c r="E370" s="105">
        <v>1.7018556925735069</v>
      </c>
      <c r="F370" s="82" t="s">
        <v>807</v>
      </c>
      <c r="G370" s="82" t="b">
        <v>0</v>
      </c>
      <c r="H370" s="82" t="b">
        <v>0</v>
      </c>
      <c r="I370" s="82" t="b">
        <v>0</v>
      </c>
      <c r="J370" s="82" t="b">
        <v>0</v>
      </c>
      <c r="K370" s="82" t="b">
        <v>0</v>
      </c>
      <c r="L370" s="82" t="b">
        <v>0</v>
      </c>
    </row>
    <row r="371" spans="1:12" ht="15">
      <c r="A371" s="84" t="s">
        <v>1090</v>
      </c>
      <c r="B371" s="103" t="s">
        <v>1091</v>
      </c>
      <c r="C371" s="82">
        <v>2</v>
      </c>
      <c r="D371" s="105">
        <v>0.009986424592404558</v>
      </c>
      <c r="E371" s="105">
        <v>2.1789769472931693</v>
      </c>
      <c r="F371" s="82" t="s">
        <v>807</v>
      </c>
      <c r="G371" s="82" t="b">
        <v>0</v>
      </c>
      <c r="H371" s="82" t="b">
        <v>0</v>
      </c>
      <c r="I371" s="82" t="b">
        <v>0</v>
      </c>
      <c r="J371" s="82" t="b">
        <v>0</v>
      </c>
      <c r="K371" s="82" t="b">
        <v>0</v>
      </c>
      <c r="L371" s="82" t="b">
        <v>0</v>
      </c>
    </row>
    <row r="372" spans="1:12" ht="15">
      <c r="A372" s="84" t="s">
        <v>1091</v>
      </c>
      <c r="B372" s="103" t="s">
        <v>1092</v>
      </c>
      <c r="C372" s="82">
        <v>2</v>
      </c>
      <c r="D372" s="105">
        <v>0.009986424592404558</v>
      </c>
      <c r="E372" s="105">
        <v>2.1789769472931693</v>
      </c>
      <c r="F372" s="82" t="s">
        <v>807</v>
      </c>
      <c r="G372" s="82" t="b">
        <v>0</v>
      </c>
      <c r="H372" s="82" t="b">
        <v>0</v>
      </c>
      <c r="I372" s="82" t="b">
        <v>0</v>
      </c>
      <c r="J372" s="82" t="b">
        <v>0</v>
      </c>
      <c r="K372" s="82" t="b">
        <v>0</v>
      </c>
      <c r="L372" s="82" t="b">
        <v>0</v>
      </c>
    </row>
    <row r="373" spans="1:12" ht="15">
      <c r="A373" s="84" t="s">
        <v>1080</v>
      </c>
      <c r="B373" s="103" t="s">
        <v>1081</v>
      </c>
      <c r="C373" s="82">
        <v>2</v>
      </c>
      <c r="D373" s="105">
        <v>0.009986424592404558</v>
      </c>
      <c r="E373" s="105">
        <v>2.1789769472931693</v>
      </c>
      <c r="F373" s="82" t="s">
        <v>807</v>
      </c>
      <c r="G373" s="82" t="b">
        <v>0</v>
      </c>
      <c r="H373" s="82" t="b">
        <v>0</v>
      </c>
      <c r="I373" s="82" t="b">
        <v>0</v>
      </c>
      <c r="J373" s="82" t="b">
        <v>0</v>
      </c>
      <c r="K373" s="82" t="b">
        <v>0</v>
      </c>
      <c r="L373" s="82" t="b">
        <v>0</v>
      </c>
    </row>
    <row r="374" spans="1:12" ht="15">
      <c r="A374" s="84" t="s">
        <v>937</v>
      </c>
      <c r="B374" s="103" t="s">
        <v>938</v>
      </c>
      <c r="C374" s="82">
        <v>2</v>
      </c>
      <c r="D374" s="105">
        <v>0.008345934152818828</v>
      </c>
      <c r="E374" s="105">
        <v>2.1789769472931693</v>
      </c>
      <c r="F374" s="82" t="s">
        <v>807</v>
      </c>
      <c r="G374" s="82" t="b">
        <v>0</v>
      </c>
      <c r="H374" s="82" t="b">
        <v>0</v>
      </c>
      <c r="I374" s="82" t="b">
        <v>0</v>
      </c>
      <c r="J374" s="82" t="b">
        <v>0</v>
      </c>
      <c r="K374" s="82" t="b">
        <v>0</v>
      </c>
      <c r="L374" s="82" t="b">
        <v>0</v>
      </c>
    </row>
    <row r="375" spans="1:12" ht="15">
      <c r="A375" s="84" t="s">
        <v>938</v>
      </c>
      <c r="B375" s="103" t="s">
        <v>939</v>
      </c>
      <c r="C375" s="82">
        <v>2</v>
      </c>
      <c r="D375" s="105">
        <v>0.008345934152818828</v>
      </c>
      <c r="E375" s="105">
        <v>2.1789769472931693</v>
      </c>
      <c r="F375" s="82" t="s">
        <v>807</v>
      </c>
      <c r="G375" s="82" t="b">
        <v>0</v>
      </c>
      <c r="H375" s="82" t="b">
        <v>0</v>
      </c>
      <c r="I375" s="82" t="b">
        <v>0</v>
      </c>
      <c r="J375" s="82" t="b">
        <v>0</v>
      </c>
      <c r="K375" s="82" t="b">
        <v>1</v>
      </c>
      <c r="L375" s="82" t="b">
        <v>0</v>
      </c>
    </row>
    <row r="376" spans="1:12" ht="15">
      <c r="A376" s="84" t="s">
        <v>844</v>
      </c>
      <c r="B376" s="103" t="s">
        <v>843</v>
      </c>
      <c r="C376" s="82">
        <v>5</v>
      </c>
      <c r="D376" s="105">
        <v>0.031765268819452276</v>
      </c>
      <c r="E376" s="105">
        <v>1.2041199826559248</v>
      </c>
      <c r="F376" s="82" t="s">
        <v>808</v>
      </c>
      <c r="G376" s="82" t="b">
        <v>0</v>
      </c>
      <c r="H376" s="82" t="b">
        <v>0</v>
      </c>
      <c r="I376" s="82" t="b">
        <v>0</v>
      </c>
      <c r="J376" s="82" t="b">
        <v>0</v>
      </c>
      <c r="K376" s="82" t="b">
        <v>0</v>
      </c>
      <c r="L376" s="82" t="b">
        <v>0</v>
      </c>
    </row>
    <row r="377" spans="1:12" ht="15">
      <c r="A377" s="84" t="s">
        <v>1019</v>
      </c>
      <c r="B377" s="103" t="s">
        <v>905</v>
      </c>
      <c r="C377" s="82">
        <v>3</v>
      </c>
      <c r="D377" s="105">
        <v>0.024218434538563375</v>
      </c>
      <c r="E377" s="105">
        <v>1.2833012287035497</v>
      </c>
      <c r="F377" s="82" t="s">
        <v>808</v>
      </c>
      <c r="G377" s="82" t="b">
        <v>0</v>
      </c>
      <c r="H377" s="82" t="b">
        <v>0</v>
      </c>
      <c r="I377" s="82" t="b">
        <v>0</v>
      </c>
      <c r="J377" s="82" t="b">
        <v>0</v>
      </c>
      <c r="K377" s="82" t="b">
        <v>0</v>
      </c>
      <c r="L377" s="82" t="b">
        <v>0</v>
      </c>
    </row>
    <row r="378" spans="1:12" ht="15">
      <c r="A378" s="84" t="s">
        <v>1016</v>
      </c>
      <c r="B378" s="103" t="s">
        <v>1203</v>
      </c>
      <c r="C378" s="82">
        <v>2</v>
      </c>
      <c r="D378" s="105">
        <v>0.01887572006533188</v>
      </c>
      <c r="E378" s="105">
        <v>1.6812412373755872</v>
      </c>
      <c r="F378" s="82" t="s">
        <v>808</v>
      </c>
      <c r="G378" s="82" t="b">
        <v>0</v>
      </c>
      <c r="H378" s="82" t="b">
        <v>0</v>
      </c>
      <c r="I378" s="82" t="b">
        <v>0</v>
      </c>
      <c r="J378" s="82" t="b">
        <v>0</v>
      </c>
      <c r="K378" s="82" t="b">
        <v>0</v>
      </c>
      <c r="L378" s="82" t="b">
        <v>0</v>
      </c>
    </row>
    <row r="379" spans="1:12" ht="15">
      <c r="A379" s="84" t="s">
        <v>1203</v>
      </c>
      <c r="B379" s="103" t="s">
        <v>1204</v>
      </c>
      <c r="C379" s="82">
        <v>2</v>
      </c>
      <c r="D379" s="105">
        <v>0.01887572006533188</v>
      </c>
      <c r="E379" s="105">
        <v>1.6812412373755872</v>
      </c>
      <c r="F379" s="82" t="s">
        <v>808</v>
      </c>
      <c r="G379" s="82" t="b">
        <v>0</v>
      </c>
      <c r="H379" s="82" t="b">
        <v>0</v>
      </c>
      <c r="I379" s="82" t="b">
        <v>0</v>
      </c>
      <c r="J379" s="82" t="b">
        <v>0</v>
      </c>
      <c r="K379" s="82" t="b">
        <v>0</v>
      </c>
      <c r="L379" s="82" t="b">
        <v>0</v>
      </c>
    </row>
    <row r="380" spans="1:12" ht="15">
      <c r="A380" s="84" t="s">
        <v>1204</v>
      </c>
      <c r="B380" s="103" t="s">
        <v>905</v>
      </c>
      <c r="C380" s="82">
        <v>2</v>
      </c>
      <c r="D380" s="105">
        <v>0.01887572006533188</v>
      </c>
      <c r="E380" s="105">
        <v>1.2833012287035497</v>
      </c>
      <c r="F380" s="82" t="s">
        <v>808</v>
      </c>
      <c r="G380" s="82" t="b">
        <v>0</v>
      </c>
      <c r="H380" s="82" t="b">
        <v>0</v>
      </c>
      <c r="I380" s="82" t="b">
        <v>0</v>
      </c>
      <c r="J380" s="82" t="b">
        <v>0</v>
      </c>
      <c r="K380" s="82" t="b">
        <v>0</v>
      </c>
      <c r="L380" s="82" t="b">
        <v>0</v>
      </c>
    </row>
    <row r="381" spans="1:12" ht="15">
      <c r="A381" s="84" t="s">
        <v>905</v>
      </c>
      <c r="B381" s="103" t="s">
        <v>1015</v>
      </c>
      <c r="C381" s="82">
        <v>2</v>
      </c>
      <c r="D381" s="105">
        <v>0.01887572006533188</v>
      </c>
      <c r="E381" s="105">
        <v>1.6812412373755872</v>
      </c>
      <c r="F381" s="82" t="s">
        <v>808</v>
      </c>
      <c r="G381" s="82" t="b">
        <v>0</v>
      </c>
      <c r="H381" s="82" t="b">
        <v>0</v>
      </c>
      <c r="I381" s="82" t="b">
        <v>0</v>
      </c>
      <c r="J381" s="82" t="b">
        <v>0</v>
      </c>
      <c r="K381" s="82" t="b">
        <v>0</v>
      </c>
      <c r="L381" s="82" t="b">
        <v>0</v>
      </c>
    </row>
    <row r="382" spans="1:12" ht="15">
      <c r="A382" s="84" t="s">
        <v>1015</v>
      </c>
      <c r="B382" s="103" t="s">
        <v>850</v>
      </c>
      <c r="C382" s="82">
        <v>2</v>
      </c>
      <c r="D382" s="105">
        <v>0.01887572006533188</v>
      </c>
      <c r="E382" s="105">
        <v>1.6812412373755872</v>
      </c>
      <c r="F382" s="82" t="s">
        <v>808</v>
      </c>
      <c r="G382" s="82" t="b">
        <v>0</v>
      </c>
      <c r="H382" s="82" t="b">
        <v>0</v>
      </c>
      <c r="I382" s="82" t="b">
        <v>0</v>
      </c>
      <c r="J382" s="82" t="b">
        <v>0</v>
      </c>
      <c r="K382" s="82" t="b">
        <v>0</v>
      </c>
      <c r="L382" s="82" t="b">
        <v>0</v>
      </c>
    </row>
    <row r="383" spans="1:12" ht="15">
      <c r="A383" s="84" t="s">
        <v>850</v>
      </c>
      <c r="B383" s="103" t="s">
        <v>1205</v>
      </c>
      <c r="C383" s="82">
        <v>2</v>
      </c>
      <c r="D383" s="105">
        <v>0.01887572006533188</v>
      </c>
      <c r="E383" s="105">
        <v>1.6812412373755872</v>
      </c>
      <c r="F383" s="82" t="s">
        <v>808</v>
      </c>
      <c r="G383" s="82" t="b">
        <v>0</v>
      </c>
      <c r="H383" s="82" t="b">
        <v>0</v>
      </c>
      <c r="I383" s="82" t="b">
        <v>0</v>
      </c>
      <c r="J383" s="82" t="b">
        <v>0</v>
      </c>
      <c r="K383" s="82" t="b">
        <v>0</v>
      </c>
      <c r="L383" s="82" t="b">
        <v>0</v>
      </c>
    </row>
    <row r="384" spans="1:12" ht="15">
      <c r="A384" s="84" t="s">
        <v>867</v>
      </c>
      <c r="B384" s="103" t="s">
        <v>931</v>
      </c>
      <c r="C384" s="82">
        <v>2</v>
      </c>
      <c r="D384" s="105">
        <v>0.01887572006533188</v>
      </c>
      <c r="E384" s="105">
        <v>1.6812412373755872</v>
      </c>
      <c r="F384" s="82" t="s">
        <v>808</v>
      </c>
      <c r="G384" s="82" t="b">
        <v>0</v>
      </c>
      <c r="H384" s="82" t="b">
        <v>0</v>
      </c>
      <c r="I384" s="82" t="b">
        <v>0</v>
      </c>
      <c r="J384" s="82" t="b">
        <v>0</v>
      </c>
      <c r="K384" s="82" t="b">
        <v>0</v>
      </c>
      <c r="L384" s="82" t="b">
        <v>0</v>
      </c>
    </row>
    <row r="385" spans="1:12" ht="15">
      <c r="A385" s="84" t="s">
        <v>931</v>
      </c>
      <c r="B385" s="103" t="s">
        <v>849</v>
      </c>
      <c r="C385" s="82">
        <v>2</v>
      </c>
      <c r="D385" s="105">
        <v>0.01887572006533188</v>
      </c>
      <c r="E385" s="105">
        <v>1.6812412373755872</v>
      </c>
      <c r="F385" s="82" t="s">
        <v>808</v>
      </c>
      <c r="G385" s="82" t="b">
        <v>0</v>
      </c>
      <c r="H385" s="82" t="b">
        <v>0</v>
      </c>
      <c r="I385" s="82" t="b">
        <v>0</v>
      </c>
      <c r="J385" s="82" t="b">
        <v>0</v>
      </c>
      <c r="K385" s="82" t="b">
        <v>0</v>
      </c>
      <c r="L385" s="82" t="b">
        <v>0</v>
      </c>
    </row>
    <row r="386" spans="1:12" ht="15">
      <c r="A386" s="84" t="s">
        <v>849</v>
      </c>
      <c r="B386" s="103" t="s">
        <v>1010</v>
      </c>
      <c r="C386" s="82">
        <v>2</v>
      </c>
      <c r="D386" s="105">
        <v>0.01887572006533188</v>
      </c>
      <c r="E386" s="105">
        <v>1.6812412373755872</v>
      </c>
      <c r="F386" s="82" t="s">
        <v>808</v>
      </c>
      <c r="G386" s="82" t="b">
        <v>0</v>
      </c>
      <c r="H386" s="82" t="b">
        <v>0</v>
      </c>
      <c r="I386" s="82" t="b">
        <v>0</v>
      </c>
      <c r="J386" s="82" t="b">
        <v>0</v>
      </c>
      <c r="K386" s="82" t="b">
        <v>0</v>
      </c>
      <c r="L386" s="82" t="b">
        <v>0</v>
      </c>
    </row>
    <row r="387" spans="1:12" ht="15">
      <c r="A387" s="84" t="s">
        <v>1010</v>
      </c>
      <c r="B387" s="103" t="s">
        <v>1011</v>
      </c>
      <c r="C387" s="82">
        <v>2</v>
      </c>
      <c r="D387" s="105">
        <v>0.01887572006533188</v>
      </c>
      <c r="E387" s="105">
        <v>1.6812412373755872</v>
      </c>
      <c r="F387" s="82" t="s">
        <v>808</v>
      </c>
      <c r="G387" s="82" t="b">
        <v>0</v>
      </c>
      <c r="H387" s="82" t="b">
        <v>0</v>
      </c>
      <c r="I387" s="82" t="b">
        <v>0</v>
      </c>
      <c r="J387" s="82" t="b">
        <v>0</v>
      </c>
      <c r="K387" s="82" t="b">
        <v>0</v>
      </c>
      <c r="L387" s="82" t="b">
        <v>0</v>
      </c>
    </row>
    <row r="388" spans="1:12" ht="15">
      <c r="A388" s="84" t="s">
        <v>1218</v>
      </c>
      <c r="B388" s="103" t="s">
        <v>959</v>
      </c>
      <c r="C388" s="82">
        <v>2</v>
      </c>
      <c r="D388" s="105">
        <v>0.01887572006533188</v>
      </c>
      <c r="E388" s="105">
        <v>1.6812412373755872</v>
      </c>
      <c r="F388" s="82" t="s">
        <v>808</v>
      </c>
      <c r="G388" s="82" t="b">
        <v>0</v>
      </c>
      <c r="H388" s="82" t="b">
        <v>0</v>
      </c>
      <c r="I388" s="82" t="b">
        <v>0</v>
      </c>
      <c r="J388" s="82" t="b">
        <v>0</v>
      </c>
      <c r="K388" s="82" t="b">
        <v>0</v>
      </c>
      <c r="L388" s="82" t="b">
        <v>0</v>
      </c>
    </row>
    <row r="389" spans="1:12" ht="15">
      <c r="A389" s="84" t="s">
        <v>959</v>
      </c>
      <c r="B389" s="103" t="s">
        <v>900</v>
      </c>
      <c r="C389" s="82">
        <v>2</v>
      </c>
      <c r="D389" s="105">
        <v>0.01887572006533188</v>
      </c>
      <c r="E389" s="105">
        <v>1.6812412373755872</v>
      </c>
      <c r="F389" s="82" t="s">
        <v>808</v>
      </c>
      <c r="G389" s="82" t="b">
        <v>0</v>
      </c>
      <c r="H389" s="82" t="b">
        <v>0</v>
      </c>
      <c r="I389" s="82" t="b">
        <v>0</v>
      </c>
      <c r="J389" s="82" t="b">
        <v>1</v>
      </c>
      <c r="K389" s="82" t="b">
        <v>0</v>
      </c>
      <c r="L389" s="82" t="b">
        <v>0</v>
      </c>
    </row>
    <row r="390" spans="1:12" ht="15">
      <c r="A390" s="84" t="s">
        <v>900</v>
      </c>
      <c r="B390" s="103" t="s">
        <v>901</v>
      </c>
      <c r="C390" s="82">
        <v>2</v>
      </c>
      <c r="D390" s="105">
        <v>0.01887572006533188</v>
      </c>
      <c r="E390" s="105">
        <v>1.6812412373755872</v>
      </c>
      <c r="F390" s="82" t="s">
        <v>808</v>
      </c>
      <c r="G390" s="82" t="b">
        <v>1</v>
      </c>
      <c r="H390" s="82" t="b">
        <v>0</v>
      </c>
      <c r="I390" s="82" t="b">
        <v>0</v>
      </c>
      <c r="J390" s="82" t="b">
        <v>0</v>
      </c>
      <c r="K390" s="82" t="b">
        <v>0</v>
      </c>
      <c r="L390" s="82" t="b">
        <v>0</v>
      </c>
    </row>
    <row r="391" spans="1:12" ht="15">
      <c r="A391" s="84" t="s">
        <v>901</v>
      </c>
      <c r="B391" s="103" t="s">
        <v>902</v>
      </c>
      <c r="C391" s="82">
        <v>2</v>
      </c>
      <c r="D391" s="105">
        <v>0.01887572006533188</v>
      </c>
      <c r="E391" s="105">
        <v>1.6812412373755872</v>
      </c>
      <c r="F391" s="82" t="s">
        <v>808</v>
      </c>
      <c r="G391" s="82" t="b">
        <v>0</v>
      </c>
      <c r="H391" s="82" t="b">
        <v>0</v>
      </c>
      <c r="I391" s="82" t="b">
        <v>0</v>
      </c>
      <c r="J391" s="82" t="b">
        <v>0</v>
      </c>
      <c r="K391" s="82" t="b">
        <v>0</v>
      </c>
      <c r="L391" s="82" t="b">
        <v>0</v>
      </c>
    </row>
    <row r="392" spans="1:12" ht="15">
      <c r="A392" s="84" t="s">
        <v>902</v>
      </c>
      <c r="B392" s="103" t="s">
        <v>903</v>
      </c>
      <c r="C392" s="82">
        <v>2</v>
      </c>
      <c r="D392" s="105">
        <v>0.01887572006533188</v>
      </c>
      <c r="E392" s="105">
        <v>1.6812412373755872</v>
      </c>
      <c r="F392" s="82" t="s">
        <v>808</v>
      </c>
      <c r="G392" s="82" t="b">
        <v>0</v>
      </c>
      <c r="H392" s="82" t="b">
        <v>0</v>
      </c>
      <c r="I392" s="82" t="b">
        <v>0</v>
      </c>
      <c r="J392" s="82" t="b">
        <v>0</v>
      </c>
      <c r="K392" s="82" t="b">
        <v>0</v>
      </c>
      <c r="L392" s="82" t="b">
        <v>0</v>
      </c>
    </row>
    <row r="393" spans="1:12" ht="15">
      <c r="A393" s="84" t="s">
        <v>1214</v>
      </c>
      <c r="B393" s="103" t="s">
        <v>1215</v>
      </c>
      <c r="C393" s="82">
        <v>2</v>
      </c>
      <c r="D393" s="105">
        <v>0.023542851781052518</v>
      </c>
      <c r="E393" s="105">
        <v>1.6812412373755872</v>
      </c>
      <c r="F393" s="82" t="s">
        <v>808</v>
      </c>
      <c r="G393" s="82" t="b">
        <v>0</v>
      </c>
      <c r="H393" s="82" t="b">
        <v>0</v>
      </c>
      <c r="I393" s="82" t="b">
        <v>0</v>
      </c>
      <c r="J393" s="82" t="b">
        <v>0</v>
      </c>
      <c r="K393" s="82" t="b">
        <v>0</v>
      </c>
      <c r="L393" s="82" t="b">
        <v>0</v>
      </c>
    </row>
    <row r="394" spans="1:12" ht="15">
      <c r="A394" s="84" t="s">
        <v>1215</v>
      </c>
      <c r="B394" s="103" t="s">
        <v>1216</v>
      </c>
      <c r="C394" s="82">
        <v>2</v>
      </c>
      <c r="D394" s="105">
        <v>0.023542851781052518</v>
      </c>
      <c r="E394" s="105">
        <v>1.6812412373755872</v>
      </c>
      <c r="F394" s="82" t="s">
        <v>808</v>
      </c>
      <c r="G394" s="82" t="b">
        <v>0</v>
      </c>
      <c r="H394" s="82" t="b">
        <v>0</v>
      </c>
      <c r="I394" s="82" t="b">
        <v>0</v>
      </c>
      <c r="J394" s="82" t="b">
        <v>0</v>
      </c>
      <c r="K394" s="82" t="b">
        <v>0</v>
      </c>
      <c r="L394" s="82" t="b">
        <v>0</v>
      </c>
    </row>
    <row r="395" spans="1:12" ht="15">
      <c r="A395" s="84" t="s">
        <v>1216</v>
      </c>
      <c r="B395" s="103" t="s">
        <v>1217</v>
      </c>
      <c r="C395" s="82">
        <v>2</v>
      </c>
      <c r="D395" s="105">
        <v>0.023542851781052518</v>
      </c>
      <c r="E395" s="105">
        <v>1.6812412373755872</v>
      </c>
      <c r="F395" s="82" t="s">
        <v>808</v>
      </c>
      <c r="G395" s="82" t="b">
        <v>0</v>
      </c>
      <c r="H395" s="82" t="b">
        <v>0</v>
      </c>
      <c r="I395" s="82" t="b">
        <v>0</v>
      </c>
      <c r="J395" s="82" t="b">
        <v>0</v>
      </c>
      <c r="K395" s="82" t="b">
        <v>0</v>
      </c>
      <c r="L395" s="82" t="b">
        <v>0</v>
      </c>
    </row>
    <row r="396" spans="1:12" ht="15">
      <c r="A396" s="84" t="s">
        <v>912</v>
      </c>
      <c r="B396" s="103" t="s">
        <v>913</v>
      </c>
      <c r="C396" s="82">
        <v>4</v>
      </c>
      <c r="D396" s="105">
        <v>0.01686937267786262</v>
      </c>
      <c r="E396" s="105">
        <v>1.6434526764861874</v>
      </c>
      <c r="F396" s="82" t="s">
        <v>809</v>
      </c>
      <c r="G396" s="82" t="b">
        <v>0</v>
      </c>
      <c r="H396" s="82" t="b">
        <v>0</v>
      </c>
      <c r="I396" s="82" t="b">
        <v>0</v>
      </c>
      <c r="J396" s="82" t="b">
        <v>0</v>
      </c>
      <c r="K396" s="82" t="b">
        <v>0</v>
      </c>
      <c r="L396" s="82" t="b">
        <v>0</v>
      </c>
    </row>
    <row r="397" spans="1:12" ht="15">
      <c r="A397" s="84" t="s">
        <v>913</v>
      </c>
      <c r="B397" s="103" t="s">
        <v>914</v>
      </c>
      <c r="C397" s="82">
        <v>4</v>
      </c>
      <c r="D397" s="105">
        <v>0.01686937267786262</v>
      </c>
      <c r="E397" s="105">
        <v>1.6434526764861874</v>
      </c>
      <c r="F397" s="82" t="s">
        <v>809</v>
      </c>
      <c r="G397" s="82" t="b">
        <v>0</v>
      </c>
      <c r="H397" s="82" t="b">
        <v>0</v>
      </c>
      <c r="I397" s="82" t="b">
        <v>0</v>
      </c>
      <c r="J397" s="82" t="b">
        <v>0</v>
      </c>
      <c r="K397" s="82" t="b">
        <v>0</v>
      </c>
      <c r="L397" s="82" t="b">
        <v>0</v>
      </c>
    </row>
    <row r="398" spans="1:12" ht="15">
      <c r="A398" s="84" t="s">
        <v>914</v>
      </c>
      <c r="B398" s="103" t="s">
        <v>915</v>
      </c>
      <c r="C398" s="82">
        <v>4</v>
      </c>
      <c r="D398" s="105">
        <v>0.01686937267786262</v>
      </c>
      <c r="E398" s="105">
        <v>1.6434526764861874</v>
      </c>
      <c r="F398" s="82" t="s">
        <v>809</v>
      </c>
      <c r="G398" s="82" t="b">
        <v>0</v>
      </c>
      <c r="H398" s="82" t="b">
        <v>0</v>
      </c>
      <c r="I398" s="82" t="b">
        <v>0</v>
      </c>
      <c r="J398" s="82" t="b">
        <v>0</v>
      </c>
      <c r="K398" s="82" t="b">
        <v>0</v>
      </c>
      <c r="L398" s="82" t="b">
        <v>0</v>
      </c>
    </row>
    <row r="399" spans="1:12" ht="15">
      <c r="A399" s="84" t="s">
        <v>915</v>
      </c>
      <c r="B399" s="103" t="s">
        <v>860</v>
      </c>
      <c r="C399" s="82">
        <v>4</v>
      </c>
      <c r="D399" s="105">
        <v>0.01686937267786262</v>
      </c>
      <c r="E399" s="105">
        <v>1.3424226808222062</v>
      </c>
      <c r="F399" s="82" t="s">
        <v>809</v>
      </c>
      <c r="G399" s="82" t="b">
        <v>0</v>
      </c>
      <c r="H399" s="82" t="b">
        <v>0</v>
      </c>
      <c r="I399" s="82" t="b">
        <v>0</v>
      </c>
      <c r="J399" s="82" t="b">
        <v>0</v>
      </c>
      <c r="K399" s="82" t="b">
        <v>0</v>
      </c>
      <c r="L399" s="82" t="b">
        <v>0</v>
      </c>
    </row>
    <row r="400" spans="1:12" ht="15">
      <c r="A400" s="84" t="s">
        <v>860</v>
      </c>
      <c r="B400" s="103" t="s">
        <v>916</v>
      </c>
      <c r="C400" s="82">
        <v>4</v>
      </c>
      <c r="D400" s="105">
        <v>0.01686937267786262</v>
      </c>
      <c r="E400" s="105">
        <v>1.3424226808222062</v>
      </c>
      <c r="F400" s="82" t="s">
        <v>809</v>
      </c>
      <c r="G400" s="82" t="b">
        <v>0</v>
      </c>
      <c r="H400" s="82" t="b">
        <v>0</v>
      </c>
      <c r="I400" s="82" t="b">
        <v>0</v>
      </c>
      <c r="J400" s="82" t="b">
        <v>0</v>
      </c>
      <c r="K400" s="82" t="b">
        <v>0</v>
      </c>
      <c r="L400" s="82" t="b">
        <v>0</v>
      </c>
    </row>
    <row r="401" spans="1:12" ht="15">
      <c r="A401" s="84" t="s">
        <v>916</v>
      </c>
      <c r="B401" s="103" t="s">
        <v>917</v>
      </c>
      <c r="C401" s="82">
        <v>4</v>
      </c>
      <c r="D401" s="105">
        <v>0.01686937267786262</v>
      </c>
      <c r="E401" s="105">
        <v>1.6434526764861874</v>
      </c>
      <c r="F401" s="82" t="s">
        <v>809</v>
      </c>
      <c r="G401" s="82" t="b">
        <v>0</v>
      </c>
      <c r="H401" s="82" t="b">
        <v>0</v>
      </c>
      <c r="I401" s="82" t="b">
        <v>0</v>
      </c>
      <c r="J401" s="82" t="b">
        <v>0</v>
      </c>
      <c r="K401" s="82" t="b">
        <v>0</v>
      </c>
      <c r="L401" s="82" t="b">
        <v>0</v>
      </c>
    </row>
    <row r="402" spans="1:12" ht="15">
      <c r="A402" s="84" t="s">
        <v>917</v>
      </c>
      <c r="B402" s="103" t="s">
        <v>848</v>
      </c>
      <c r="C402" s="82">
        <v>4</v>
      </c>
      <c r="D402" s="105">
        <v>0.01686937267786262</v>
      </c>
      <c r="E402" s="105">
        <v>1.400414627799893</v>
      </c>
      <c r="F402" s="82" t="s">
        <v>809</v>
      </c>
      <c r="G402" s="82" t="b">
        <v>0</v>
      </c>
      <c r="H402" s="82" t="b">
        <v>0</v>
      </c>
      <c r="I402" s="82" t="b">
        <v>0</v>
      </c>
      <c r="J402" s="82" t="b">
        <v>0</v>
      </c>
      <c r="K402" s="82" t="b">
        <v>0</v>
      </c>
      <c r="L402" s="82" t="b">
        <v>0</v>
      </c>
    </row>
    <row r="403" spans="1:12" ht="15">
      <c r="A403" s="84" t="s">
        <v>848</v>
      </c>
      <c r="B403" s="103" t="s">
        <v>881</v>
      </c>
      <c r="C403" s="82">
        <v>4</v>
      </c>
      <c r="D403" s="105">
        <v>0.01686937267786262</v>
      </c>
      <c r="E403" s="105">
        <v>1.3035046147918365</v>
      </c>
      <c r="F403" s="82" t="s">
        <v>809</v>
      </c>
      <c r="G403" s="82" t="b">
        <v>0</v>
      </c>
      <c r="H403" s="82" t="b">
        <v>0</v>
      </c>
      <c r="I403" s="82" t="b">
        <v>0</v>
      </c>
      <c r="J403" s="82" t="b">
        <v>0</v>
      </c>
      <c r="K403" s="82" t="b">
        <v>0</v>
      </c>
      <c r="L403" s="82" t="b">
        <v>0</v>
      </c>
    </row>
    <row r="404" spans="1:12" ht="15">
      <c r="A404" s="84" t="s">
        <v>855</v>
      </c>
      <c r="B404" s="103" t="s">
        <v>858</v>
      </c>
      <c r="C404" s="82">
        <v>3</v>
      </c>
      <c r="D404" s="105">
        <v>0.014489363870283729</v>
      </c>
      <c r="E404" s="105">
        <v>1.6434526764861874</v>
      </c>
      <c r="F404" s="82" t="s">
        <v>809</v>
      </c>
      <c r="G404" s="82" t="b">
        <v>0</v>
      </c>
      <c r="H404" s="82" t="b">
        <v>0</v>
      </c>
      <c r="I404" s="82" t="b">
        <v>0</v>
      </c>
      <c r="J404" s="82" t="b">
        <v>0</v>
      </c>
      <c r="K404" s="82" t="b">
        <v>0</v>
      </c>
      <c r="L404" s="82" t="b">
        <v>0</v>
      </c>
    </row>
    <row r="405" spans="1:12" ht="15">
      <c r="A405" s="84" t="s">
        <v>858</v>
      </c>
      <c r="B405" s="103" t="s">
        <v>910</v>
      </c>
      <c r="C405" s="82">
        <v>3</v>
      </c>
      <c r="D405" s="105">
        <v>0.014489363870283729</v>
      </c>
      <c r="E405" s="105">
        <v>1.6434526764861874</v>
      </c>
      <c r="F405" s="82" t="s">
        <v>809</v>
      </c>
      <c r="G405" s="82" t="b">
        <v>0</v>
      </c>
      <c r="H405" s="82" t="b">
        <v>0</v>
      </c>
      <c r="I405" s="82" t="b">
        <v>0</v>
      </c>
      <c r="J405" s="82" t="b">
        <v>0</v>
      </c>
      <c r="K405" s="82" t="b">
        <v>0</v>
      </c>
      <c r="L405" s="82" t="b">
        <v>0</v>
      </c>
    </row>
    <row r="406" spans="1:12" ht="15">
      <c r="A406" s="84" t="s">
        <v>910</v>
      </c>
      <c r="B406" s="103" t="s">
        <v>911</v>
      </c>
      <c r="C406" s="82">
        <v>3</v>
      </c>
      <c r="D406" s="105">
        <v>0.014489363870283729</v>
      </c>
      <c r="E406" s="105">
        <v>1.7683914130944873</v>
      </c>
      <c r="F406" s="82" t="s">
        <v>809</v>
      </c>
      <c r="G406" s="82" t="b">
        <v>0</v>
      </c>
      <c r="H406" s="82" t="b">
        <v>0</v>
      </c>
      <c r="I406" s="82" t="b">
        <v>0</v>
      </c>
      <c r="J406" s="82" t="b">
        <v>0</v>
      </c>
      <c r="K406" s="82" t="b">
        <v>0</v>
      </c>
      <c r="L406" s="82" t="b">
        <v>0</v>
      </c>
    </row>
    <row r="407" spans="1:12" ht="15">
      <c r="A407" s="84" t="s">
        <v>911</v>
      </c>
      <c r="B407" s="103" t="s">
        <v>880</v>
      </c>
      <c r="C407" s="82">
        <v>3</v>
      </c>
      <c r="D407" s="105">
        <v>0.014489363870283729</v>
      </c>
      <c r="E407" s="105">
        <v>1.7683914130944873</v>
      </c>
      <c r="F407" s="82" t="s">
        <v>809</v>
      </c>
      <c r="G407" s="82" t="b">
        <v>0</v>
      </c>
      <c r="H407" s="82" t="b">
        <v>0</v>
      </c>
      <c r="I407" s="82" t="b">
        <v>0</v>
      </c>
      <c r="J407" s="82" t="b">
        <v>0</v>
      </c>
      <c r="K407" s="82" t="b">
        <v>0</v>
      </c>
      <c r="L407" s="82" t="b">
        <v>0</v>
      </c>
    </row>
    <row r="408" spans="1:12" ht="15">
      <c r="A408" s="84" t="s">
        <v>859</v>
      </c>
      <c r="B408" s="103" t="s">
        <v>895</v>
      </c>
      <c r="C408" s="82">
        <v>3</v>
      </c>
      <c r="D408" s="105">
        <v>0.014489363870283729</v>
      </c>
      <c r="E408" s="105">
        <v>1.7683914130944873</v>
      </c>
      <c r="F408" s="82" t="s">
        <v>809</v>
      </c>
      <c r="G408" s="82" t="b">
        <v>0</v>
      </c>
      <c r="H408" s="82" t="b">
        <v>0</v>
      </c>
      <c r="I408" s="82" t="b">
        <v>0</v>
      </c>
      <c r="J408" s="82" t="b">
        <v>0</v>
      </c>
      <c r="K408" s="82" t="b">
        <v>0</v>
      </c>
      <c r="L408" s="82" t="b">
        <v>0</v>
      </c>
    </row>
    <row r="409" spans="1:12" ht="15">
      <c r="A409" s="84" t="s">
        <v>895</v>
      </c>
      <c r="B409" s="103" t="s">
        <v>960</v>
      </c>
      <c r="C409" s="82">
        <v>3</v>
      </c>
      <c r="D409" s="105">
        <v>0.014489363870283729</v>
      </c>
      <c r="E409" s="105">
        <v>1.7683914130944873</v>
      </c>
      <c r="F409" s="82" t="s">
        <v>809</v>
      </c>
      <c r="G409" s="82" t="b">
        <v>0</v>
      </c>
      <c r="H409" s="82" t="b">
        <v>0</v>
      </c>
      <c r="I409" s="82" t="b">
        <v>0</v>
      </c>
      <c r="J409" s="82" t="b">
        <v>0</v>
      </c>
      <c r="K409" s="82" t="b">
        <v>0</v>
      </c>
      <c r="L409" s="82" t="b">
        <v>0</v>
      </c>
    </row>
    <row r="410" spans="1:12" ht="15">
      <c r="A410" s="84" t="s">
        <v>960</v>
      </c>
      <c r="B410" s="103" t="s">
        <v>879</v>
      </c>
      <c r="C410" s="82">
        <v>3</v>
      </c>
      <c r="D410" s="105">
        <v>0.014489363870283729</v>
      </c>
      <c r="E410" s="105">
        <v>1.7683914130944873</v>
      </c>
      <c r="F410" s="82" t="s">
        <v>809</v>
      </c>
      <c r="G410" s="82" t="b">
        <v>0</v>
      </c>
      <c r="H410" s="82" t="b">
        <v>0</v>
      </c>
      <c r="I410" s="82" t="b">
        <v>0</v>
      </c>
      <c r="J410" s="82" t="b">
        <v>0</v>
      </c>
      <c r="K410" s="82" t="b">
        <v>0</v>
      </c>
      <c r="L410" s="82" t="b">
        <v>0</v>
      </c>
    </row>
    <row r="411" spans="1:12" ht="15">
      <c r="A411" s="84" t="s">
        <v>962</v>
      </c>
      <c r="B411" s="103" t="s">
        <v>963</v>
      </c>
      <c r="C411" s="82">
        <v>3</v>
      </c>
      <c r="D411" s="105">
        <v>0.014489363870283729</v>
      </c>
      <c r="E411" s="105">
        <v>1.7683914130944873</v>
      </c>
      <c r="F411" s="82" t="s">
        <v>809</v>
      </c>
      <c r="G411" s="82" t="b">
        <v>0</v>
      </c>
      <c r="H411" s="82" t="b">
        <v>0</v>
      </c>
      <c r="I411" s="82" t="b">
        <v>0</v>
      </c>
      <c r="J411" s="82" t="b">
        <v>0</v>
      </c>
      <c r="K411" s="82" t="b">
        <v>0</v>
      </c>
      <c r="L411" s="82" t="b">
        <v>0</v>
      </c>
    </row>
    <row r="412" spans="1:12" ht="15">
      <c r="A412" s="84" t="s">
        <v>848</v>
      </c>
      <c r="B412" s="103" t="s">
        <v>964</v>
      </c>
      <c r="C412" s="82">
        <v>3</v>
      </c>
      <c r="D412" s="105">
        <v>0.014489363870283729</v>
      </c>
      <c r="E412" s="105">
        <v>1.400414627799893</v>
      </c>
      <c r="F412" s="82" t="s">
        <v>809</v>
      </c>
      <c r="G412" s="82" t="b">
        <v>0</v>
      </c>
      <c r="H412" s="82" t="b">
        <v>0</v>
      </c>
      <c r="I412" s="82" t="b">
        <v>0</v>
      </c>
      <c r="J412" s="82" t="b">
        <v>0</v>
      </c>
      <c r="K412" s="82" t="b">
        <v>0</v>
      </c>
      <c r="L412" s="82" t="b">
        <v>0</v>
      </c>
    </row>
    <row r="413" spans="1:12" ht="15">
      <c r="A413" s="84" t="s">
        <v>964</v>
      </c>
      <c r="B413" s="103" t="s">
        <v>965</v>
      </c>
      <c r="C413" s="82">
        <v>3</v>
      </c>
      <c r="D413" s="105">
        <v>0.014489363870283729</v>
      </c>
      <c r="E413" s="105">
        <v>1.7683914130944873</v>
      </c>
      <c r="F413" s="82" t="s">
        <v>809</v>
      </c>
      <c r="G413" s="82" t="b">
        <v>0</v>
      </c>
      <c r="H413" s="82" t="b">
        <v>0</v>
      </c>
      <c r="I413" s="82" t="b">
        <v>0</v>
      </c>
      <c r="J413" s="82" t="b">
        <v>0</v>
      </c>
      <c r="K413" s="82" t="b">
        <v>0</v>
      </c>
      <c r="L413" s="82" t="b">
        <v>0</v>
      </c>
    </row>
    <row r="414" spans="1:12" ht="15">
      <c r="A414" s="84" t="s">
        <v>965</v>
      </c>
      <c r="B414" s="103" t="s">
        <v>966</v>
      </c>
      <c r="C414" s="82">
        <v>3</v>
      </c>
      <c r="D414" s="105">
        <v>0.014489363870283729</v>
      </c>
      <c r="E414" s="105">
        <v>1.7683914130944873</v>
      </c>
      <c r="F414" s="82" t="s">
        <v>809</v>
      </c>
      <c r="G414" s="82" t="b">
        <v>0</v>
      </c>
      <c r="H414" s="82" t="b">
        <v>0</v>
      </c>
      <c r="I414" s="82" t="b">
        <v>0</v>
      </c>
      <c r="J414" s="82" t="b">
        <v>0</v>
      </c>
      <c r="K414" s="82" t="b">
        <v>0</v>
      </c>
      <c r="L414" s="82" t="b">
        <v>0</v>
      </c>
    </row>
    <row r="415" spans="1:12" ht="15">
      <c r="A415" s="84" t="s">
        <v>966</v>
      </c>
      <c r="B415" s="103" t="s">
        <v>967</v>
      </c>
      <c r="C415" s="82">
        <v>3</v>
      </c>
      <c r="D415" s="105">
        <v>0.014489363870283729</v>
      </c>
      <c r="E415" s="105">
        <v>1.7683914130944873</v>
      </c>
      <c r="F415" s="82" t="s">
        <v>809</v>
      </c>
      <c r="G415" s="82" t="b">
        <v>0</v>
      </c>
      <c r="H415" s="82" t="b">
        <v>0</v>
      </c>
      <c r="I415" s="82" t="b">
        <v>0</v>
      </c>
      <c r="J415" s="82" t="b">
        <v>0</v>
      </c>
      <c r="K415" s="82" t="b">
        <v>0</v>
      </c>
      <c r="L415" s="82" t="b">
        <v>0</v>
      </c>
    </row>
    <row r="416" spans="1:12" ht="15">
      <c r="A416" s="84" t="s">
        <v>967</v>
      </c>
      <c r="B416" s="103" t="s">
        <v>968</v>
      </c>
      <c r="C416" s="82">
        <v>3</v>
      </c>
      <c r="D416" s="105">
        <v>0.014489363870283729</v>
      </c>
      <c r="E416" s="105">
        <v>1.7683914130944873</v>
      </c>
      <c r="F416" s="82" t="s">
        <v>809</v>
      </c>
      <c r="G416" s="82" t="b">
        <v>0</v>
      </c>
      <c r="H416" s="82" t="b">
        <v>0</v>
      </c>
      <c r="I416" s="82" t="b">
        <v>0</v>
      </c>
      <c r="J416" s="82" t="b">
        <v>0</v>
      </c>
      <c r="K416" s="82" t="b">
        <v>0</v>
      </c>
      <c r="L416" s="82" t="b">
        <v>0</v>
      </c>
    </row>
    <row r="417" spans="1:12" ht="15">
      <c r="A417" s="84" t="s">
        <v>1029</v>
      </c>
      <c r="B417" s="103" t="s">
        <v>1030</v>
      </c>
      <c r="C417" s="82">
        <v>2</v>
      </c>
      <c r="D417" s="105">
        <v>0.011385960806225243</v>
      </c>
      <c r="E417" s="105">
        <v>1.9444826721501687</v>
      </c>
      <c r="F417" s="82" t="s">
        <v>809</v>
      </c>
      <c r="G417" s="82" t="b">
        <v>0</v>
      </c>
      <c r="H417" s="82" t="b">
        <v>0</v>
      </c>
      <c r="I417" s="82" t="b">
        <v>0</v>
      </c>
      <c r="J417" s="82" t="b">
        <v>0</v>
      </c>
      <c r="K417" s="82" t="b">
        <v>0</v>
      </c>
      <c r="L417" s="82" t="b">
        <v>0</v>
      </c>
    </row>
    <row r="418" spans="1:12" ht="15">
      <c r="A418" s="84" t="s">
        <v>1030</v>
      </c>
      <c r="B418" s="103" t="s">
        <v>1031</v>
      </c>
      <c r="C418" s="82">
        <v>2</v>
      </c>
      <c r="D418" s="105">
        <v>0.011385960806225243</v>
      </c>
      <c r="E418" s="105">
        <v>1.9444826721501687</v>
      </c>
      <c r="F418" s="82" t="s">
        <v>809</v>
      </c>
      <c r="G418" s="82" t="b">
        <v>0</v>
      </c>
      <c r="H418" s="82" t="b">
        <v>0</v>
      </c>
      <c r="I418" s="82" t="b">
        <v>0</v>
      </c>
      <c r="J418" s="82" t="b">
        <v>0</v>
      </c>
      <c r="K418" s="82" t="b">
        <v>0</v>
      </c>
      <c r="L418" s="82" t="b">
        <v>0</v>
      </c>
    </row>
    <row r="419" spans="1:12" ht="15">
      <c r="A419" s="84" t="s">
        <v>1031</v>
      </c>
      <c r="B419" s="103" t="s">
        <v>1032</v>
      </c>
      <c r="C419" s="82">
        <v>2</v>
      </c>
      <c r="D419" s="105">
        <v>0.011385960806225243</v>
      </c>
      <c r="E419" s="105">
        <v>1.9444826721501687</v>
      </c>
      <c r="F419" s="82" t="s">
        <v>809</v>
      </c>
      <c r="G419" s="82" t="b">
        <v>0</v>
      </c>
      <c r="H419" s="82" t="b">
        <v>0</v>
      </c>
      <c r="I419" s="82" t="b">
        <v>0</v>
      </c>
      <c r="J419" s="82" t="b">
        <v>0</v>
      </c>
      <c r="K419" s="82" t="b">
        <v>0</v>
      </c>
      <c r="L419" s="82" t="b">
        <v>0</v>
      </c>
    </row>
    <row r="420" spans="1:12" ht="15">
      <c r="A420" s="84" t="s">
        <v>1032</v>
      </c>
      <c r="B420" s="103" t="s">
        <v>860</v>
      </c>
      <c r="C420" s="82">
        <v>2</v>
      </c>
      <c r="D420" s="105">
        <v>0.011385960806225243</v>
      </c>
      <c r="E420" s="105">
        <v>1.3424226808222062</v>
      </c>
      <c r="F420" s="82" t="s">
        <v>809</v>
      </c>
      <c r="G420" s="82" t="b">
        <v>0</v>
      </c>
      <c r="H420" s="82" t="b">
        <v>0</v>
      </c>
      <c r="I420" s="82" t="b">
        <v>0</v>
      </c>
      <c r="J420" s="82" t="b">
        <v>0</v>
      </c>
      <c r="K420" s="82" t="b">
        <v>0</v>
      </c>
      <c r="L420" s="82" t="b">
        <v>0</v>
      </c>
    </row>
    <row r="421" spans="1:12" ht="15">
      <c r="A421" s="84" t="s">
        <v>860</v>
      </c>
      <c r="B421" s="103" t="s">
        <v>1033</v>
      </c>
      <c r="C421" s="82">
        <v>2</v>
      </c>
      <c r="D421" s="105">
        <v>0.011385960806225243</v>
      </c>
      <c r="E421" s="105">
        <v>1.3424226808222062</v>
      </c>
      <c r="F421" s="82" t="s">
        <v>809</v>
      </c>
      <c r="G421" s="82" t="b">
        <v>0</v>
      </c>
      <c r="H421" s="82" t="b">
        <v>0</v>
      </c>
      <c r="I421" s="82" t="b">
        <v>0</v>
      </c>
      <c r="J421" s="82" t="b">
        <v>0</v>
      </c>
      <c r="K421" s="82" t="b">
        <v>1</v>
      </c>
      <c r="L421" s="82" t="b">
        <v>0</v>
      </c>
    </row>
    <row r="422" spans="1:12" ht="15">
      <c r="A422" s="84" t="s">
        <v>1033</v>
      </c>
      <c r="B422" s="103" t="s">
        <v>1034</v>
      </c>
      <c r="C422" s="82">
        <v>2</v>
      </c>
      <c r="D422" s="105">
        <v>0.011385960806225243</v>
      </c>
      <c r="E422" s="105">
        <v>1.9444826721501687</v>
      </c>
      <c r="F422" s="82" t="s">
        <v>809</v>
      </c>
      <c r="G422" s="82" t="b">
        <v>0</v>
      </c>
      <c r="H422" s="82" t="b">
        <v>1</v>
      </c>
      <c r="I422" s="82" t="b">
        <v>0</v>
      </c>
      <c r="J422" s="82" t="b">
        <v>0</v>
      </c>
      <c r="K422" s="82" t="b">
        <v>0</v>
      </c>
      <c r="L422" s="82" t="b">
        <v>0</v>
      </c>
    </row>
    <row r="423" spans="1:12" ht="15">
      <c r="A423" s="84" t="s">
        <v>1034</v>
      </c>
      <c r="B423" s="103" t="s">
        <v>1035</v>
      </c>
      <c r="C423" s="82">
        <v>2</v>
      </c>
      <c r="D423" s="105">
        <v>0.011385960806225243</v>
      </c>
      <c r="E423" s="105">
        <v>1.9444826721501687</v>
      </c>
      <c r="F423" s="82" t="s">
        <v>809</v>
      </c>
      <c r="G423" s="82" t="b">
        <v>0</v>
      </c>
      <c r="H423" s="82" t="b">
        <v>0</v>
      </c>
      <c r="I423" s="82" t="b">
        <v>0</v>
      </c>
      <c r="J423" s="82" t="b">
        <v>0</v>
      </c>
      <c r="K423" s="82" t="b">
        <v>0</v>
      </c>
      <c r="L423" s="82" t="b">
        <v>0</v>
      </c>
    </row>
    <row r="424" spans="1:12" ht="15">
      <c r="A424" s="84" t="s">
        <v>1035</v>
      </c>
      <c r="B424" s="103" t="s">
        <v>1036</v>
      </c>
      <c r="C424" s="82">
        <v>2</v>
      </c>
      <c r="D424" s="105">
        <v>0.011385960806225243</v>
      </c>
      <c r="E424" s="105">
        <v>1.9444826721501687</v>
      </c>
      <c r="F424" s="82" t="s">
        <v>809</v>
      </c>
      <c r="G424" s="82" t="b">
        <v>0</v>
      </c>
      <c r="H424" s="82" t="b">
        <v>0</v>
      </c>
      <c r="I424" s="82" t="b">
        <v>0</v>
      </c>
      <c r="J424" s="82" t="b">
        <v>0</v>
      </c>
      <c r="K424" s="82" t="b">
        <v>0</v>
      </c>
      <c r="L424" s="82" t="b">
        <v>0</v>
      </c>
    </row>
    <row r="425" spans="1:12" ht="15">
      <c r="A425" s="84" t="s">
        <v>1040</v>
      </c>
      <c r="B425" s="103" t="s">
        <v>1041</v>
      </c>
      <c r="C425" s="82">
        <v>2</v>
      </c>
      <c r="D425" s="105">
        <v>0.011385960806225243</v>
      </c>
      <c r="E425" s="105">
        <v>1.9444826721501687</v>
      </c>
      <c r="F425" s="82" t="s">
        <v>809</v>
      </c>
      <c r="G425" s="82" t="b">
        <v>0</v>
      </c>
      <c r="H425" s="82" t="b">
        <v>0</v>
      </c>
      <c r="I425" s="82" t="b">
        <v>0</v>
      </c>
      <c r="J425" s="82" t="b">
        <v>0</v>
      </c>
      <c r="K425" s="82" t="b">
        <v>0</v>
      </c>
      <c r="L425" s="82" t="b">
        <v>0</v>
      </c>
    </row>
    <row r="426" spans="1:12" ht="15">
      <c r="A426" s="84" t="s">
        <v>1041</v>
      </c>
      <c r="B426" s="103" t="s">
        <v>860</v>
      </c>
      <c r="C426" s="82">
        <v>2</v>
      </c>
      <c r="D426" s="105">
        <v>0.011385960806225243</v>
      </c>
      <c r="E426" s="105">
        <v>1.3424226808222062</v>
      </c>
      <c r="F426" s="82" t="s">
        <v>809</v>
      </c>
      <c r="G426" s="82" t="b">
        <v>0</v>
      </c>
      <c r="H426" s="82" t="b">
        <v>0</v>
      </c>
      <c r="I426" s="82" t="b">
        <v>0</v>
      </c>
      <c r="J426" s="82" t="b">
        <v>0</v>
      </c>
      <c r="K426" s="82" t="b">
        <v>0</v>
      </c>
      <c r="L426" s="82" t="b">
        <v>0</v>
      </c>
    </row>
    <row r="427" spans="1:12" ht="15">
      <c r="A427" s="84" t="s">
        <v>860</v>
      </c>
      <c r="B427" s="103" t="s">
        <v>845</v>
      </c>
      <c r="C427" s="82">
        <v>2</v>
      </c>
      <c r="D427" s="105">
        <v>0.011385960806225243</v>
      </c>
      <c r="E427" s="105">
        <v>1.166331421766525</v>
      </c>
      <c r="F427" s="82" t="s">
        <v>809</v>
      </c>
      <c r="G427" s="82" t="b">
        <v>0</v>
      </c>
      <c r="H427" s="82" t="b">
        <v>0</v>
      </c>
      <c r="I427" s="82" t="b">
        <v>0</v>
      </c>
      <c r="J427" s="82" t="b">
        <v>0</v>
      </c>
      <c r="K427" s="82" t="b">
        <v>0</v>
      </c>
      <c r="L427" s="82" t="b">
        <v>0</v>
      </c>
    </row>
    <row r="428" spans="1:12" ht="15">
      <c r="A428" s="84" t="s">
        <v>845</v>
      </c>
      <c r="B428" s="103" t="s">
        <v>857</v>
      </c>
      <c r="C428" s="82">
        <v>2</v>
      </c>
      <c r="D428" s="105">
        <v>0.011385960806225243</v>
      </c>
      <c r="E428" s="105">
        <v>1.7683914130944873</v>
      </c>
      <c r="F428" s="82" t="s">
        <v>809</v>
      </c>
      <c r="G428" s="82" t="b">
        <v>0</v>
      </c>
      <c r="H428" s="82" t="b">
        <v>0</v>
      </c>
      <c r="I428" s="82" t="b">
        <v>0</v>
      </c>
      <c r="J428" s="82" t="b">
        <v>0</v>
      </c>
      <c r="K428" s="82" t="b">
        <v>0</v>
      </c>
      <c r="L428" s="82" t="b">
        <v>0</v>
      </c>
    </row>
    <row r="429" spans="1:12" ht="15">
      <c r="A429" s="84" t="s">
        <v>857</v>
      </c>
      <c r="B429" s="103" t="s">
        <v>1042</v>
      </c>
      <c r="C429" s="82">
        <v>2</v>
      </c>
      <c r="D429" s="105">
        <v>0.011385960806225243</v>
      </c>
      <c r="E429" s="105">
        <v>1.9444826721501687</v>
      </c>
      <c r="F429" s="82" t="s">
        <v>809</v>
      </c>
      <c r="G429" s="82" t="b">
        <v>0</v>
      </c>
      <c r="H429" s="82" t="b">
        <v>0</v>
      </c>
      <c r="I429" s="82" t="b">
        <v>0</v>
      </c>
      <c r="J429" s="82" t="b">
        <v>0</v>
      </c>
      <c r="K429" s="82" t="b">
        <v>0</v>
      </c>
      <c r="L429" s="82" t="b">
        <v>0</v>
      </c>
    </row>
    <row r="430" spans="1:12" ht="15">
      <c r="A430" s="84" t="s">
        <v>1042</v>
      </c>
      <c r="B430" s="103" t="s">
        <v>866</v>
      </c>
      <c r="C430" s="82">
        <v>2</v>
      </c>
      <c r="D430" s="105">
        <v>0.011385960806225243</v>
      </c>
      <c r="E430" s="105">
        <v>1.9444826721501687</v>
      </c>
      <c r="F430" s="82" t="s">
        <v>809</v>
      </c>
      <c r="G430" s="82" t="b">
        <v>0</v>
      </c>
      <c r="H430" s="82" t="b">
        <v>0</v>
      </c>
      <c r="I430" s="82" t="b">
        <v>0</v>
      </c>
      <c r="J430" s="82" t="b">
        <v>0</v>
      </c>
      <c r="K430" s="82" t="b">
        <v>0</v>
      </c>
      <c r="L430" s="82" t="b">
        <v>0</v>
      </c>
    </row>
    <row r="431" spans="1:12" ht="15">
      <c r="A431" s="84" t="s">
        <v>866</v>
      </c>
      <c r="B431" s="103" t="s">
        <v>1043</v>
      </c>
      <c r="C431" s="82">
        <v>2</v>
      </c>
      <c r="D431" s="105">
        <v>0.011385960806225243</v>
      </c>
      <c r="E431" s="105">
        <v>1.9444826721501687</v>
      </c>
      <c r="F431" s="82" t="s">
        <v>809</v>
      </c>
      <c r="G431" s="82" t="b">
        <v>0</v>
      </c>
      <c r="H431" s="82" t="b">
        <v>0</v>
      </c>
      <c r="I431" s="82" t="b">
        <v>0</v>
      </c>
      <c r="J431" s="82" t="b">
        <v>0</v>
      </c>
      <c r="K431" s="82" t="b">
        <v>0</v>
      </c>
      <c r="L431" s="82" t="b">
        <v>0</v>
      </c>
    </row>
    <row r="432" spans="1:12" ht="15">
      <c r="A432" s="84" t="s">
        <v>1045</v>
      </c>
      <c r="B432" s="103" t="s">
        <v>908</v>
      </c>
      <c r="C432" s="82">
        <v>2</v>
      </c>
      <c r="D432" s="105">
        <v>0.014337235273519176</v>
      </c>
      <c r="E432" s="105">
        <v>1.9444826721501687</v>
      </c>
      <c r="F432" s="82" t="s">
        <v>809</v>
      </c>
      <c r="G432" s="82" t="b">
        <v>0</v>
      </c>
      <c r="H432" s="82" t="b">
        <v>0</v>
      </c>
      <c r="I432" s="82" t="b">
        <v>0</v>
      </c>
      <c r="J432" s="82" t="b">
        <v>0</v>
      </c>
      <c r="K432" s="82" t="b">
        <v>0</v>
      </c>
      <c r="L432" s="82" t="b">
        <v>0</v>
      </c>
    </row>
    <row r="433" spans="1:12" ht="15">
      <c r="A433" s="84" t="s">
        <v>1047</v>
      </c>
      <c r="B433" s="103" t="s">
        <v>1048</v>
      </c>
      <c r="C433" s="82">
        <v>2</v>
      </c>
      <c r="D433" s="105">
        <v>0.014337235273519176</v>
      </c>
      <c r="E433" s="105">
        <v>1.9444826721501687</v>
      </c>
      <c r="F433" s="82" t="s">
        <v>809</v>
      </c>
      <c r="G433" s="82" t="b">
        <v>0</v>
      </c>
      <c r="H433" s="82" t="b">
        <v>0</v>
      </c>
      <c r="I433" s="82" t="b">
        <v>0</v>
      </c>
      <c r="J433" s="82" t="b">
        <v>0</v>
      </c>
      <c r="K433" s="82" t="b">
        <v>0</v>
      </c>
      <c r="L433" s="82" t="b">
        <v>0</v>
      </c>
    </row>
    <row r="434" spans="1:12" ht="15">
      <c r="A434" s="84" t="s">
        <v>1049</v>
      </c>
      <c r="B434" s="103" t="s">
        <v>861</v>
      </c>
      <c r="C434" s="82">
        <v>2</v>
      </c>
      <c r="D434" s="105">
        <v>0.011385960806225243</v>
      </c>
      <c r="E434" s="105">
        <v>1.6434526764861874</v>
      </c>
      <c r="F434" s="82" t="s">
        <v>809</v>
      </c>
      <c r="G434" s="82" t="b">
        <v>0</v>
      </c>
      <c r="H434" s="82" t="b">
        <v>0</v>
      </c>
      <c r="I434" s="82" t="b">
        <v>0</v>
      </c>
      <c r="J434" s="82" t="b">
        <v>0</v>
      </c>
      <c r="K434" s="82" t="b">
        <v>0</v>
      </c>
      <c r="L434" s="82" t="b">
        <v>0</v>
      </c>
    </row>
    <row r="435" spans="1:12" ht="15">
      <c r="A435" s="84" t="s">
        <v>861</v>
      </c>
      <c r="B435" s="103" t="s">
        <v>1050</v>
      </c>
      <c r="C435" s="82">
        <v>2</v>
      </c>
      <c r="D435" s="105">
        <v>0.011385960806225243</v>
      </c>
      <c r="E435" s="105">
        <v>1.6434526764861874</v>
      </c>
      <c r="F435" s="82" t="s">
        <v>809</v>
      </c>
      <c r="G435" s="82" t="b">
        <v>0</v>
      </c>
      <c r="H435" s="82" t="b">
        <v>0</v>
      </c>
      <c r="I435" s="82" t="b">
        <v>0</v>
      </c>
      <c r="J435" s="82" t="b">
        <v>0</v>
      </c>
      <c r="K435" s="82" t="b">
        <v>0</v>
      </c>
      <c r="L435" s="82" t="b">
        <v>0</v>
      </c>
    </row>
    <row r="436" spans="1:12" ht="15">
      <c r="A436" s="84" t="s">
        <v>1050</v>
      </c>
      <c r="B436" s="103" t="s">
        <v>1051</v>
      </c>
      <c r="C436" s="82">
        <v>2</v>
      </c>
      <c r="D436" s="105">
        <v>0.011385960806225243</v>
      </c>
      <c r="E436" s="105">
        <v>1.9444826721501687</v>
      </c>
      <c r="F436" s="82" t="s">
        <v>809</v>
      </c>
      <c r="G436" s="82" t="b">
        <v>0</v>
      </c>
      <c r="H436" s="82" t="b">
        <v>0</v>
      </c>
      <c r="I436" s="82" t="b">
        <v>0</v>
      </c>
      <c r="J436" s="82" t="b">
        <v>0</v>
      </c>
      <c r="K436" s="82" t="b">
        <v>0</v>
      </c>
      <c r="L436" s="82" t="b">
        <v>0</v>
      </c>
    </row>
    <row r="437" spans="1:12" ht="15">
      <c r="A437" s="84" t="s">
        <v>1051</v>
      </c>
      <c r="B437" s="103" t="s">
        <v>1052</v>
      </c>
      <c r="C437" s="82">
        <v>2</v>
      </c>
      <c r="D437" s="105">
        <v>0.011385960806225243</v>
      </c>
      <c r="E437" s="105">
        <v>1.9444826721501687</v>
      </c>
      <c r="F437" s="82" t="s">
        <v>809</v>
      </c>
      <c r="G437" s="82" t="b">
        <v>0</v>
      </c>
      <c r="H437" s="82" t="b">
        <v>0</v>
      </c>
      <c r="I437" s="82" t="b">
        <v>0</v>
      </c>
      <c r="J437" s="82" t="b">
        <v>0</v>
      </c>
      <c r="K437" s="82" t="b">
        <v>0</v>
      </c>
      <c r="L437" s="82" t="b">
        <v>0</v>
      </c>
    </row>
    <row r="438" spans="1:12" ht="15">
      <c r="A438" s="84" t="s">
        <v>1052</v>
      </c>
      <c r="B438" s="103" t="s">
        <v>861</v>
      </c>
      <c r="C438" s="82">
        <v>2</v>
      </c>
      <c r="D438" s="105">
        <v>0.011385960806225243</v>
      </c>
      <c r="E438" s="105">
        <v>1.6434526764861874</v>
      </c>
      <c r="F438" s="82" t="s">
        <v>809</v>
      </c>
      <c r="G438" s="82" t="b">
        <v>0</v>
      </c>
      <c r="H438" s="82" t="b">
        <v>0</v>
      </c>
      <c r="I438" s="82" t="b">
        <v>0</v>
      </c>
      <c r="J438" s="82" t="b">
        <v>0</v>
      </c>
      <c r="K438" s="82" t="b">
        <v>0</v>
      </c>
      <c r="L438" s="82" t="b">
        <v>0</v>
      </c>
    </row>
    <row r="439" spans="1:12" ht="15">
      <c r="A439" s="84" t="s">
        <v>861</v>
      </c>
      <c r="B439" s="103" t="s">
        <v>1053</v>
      </c>
      <c r="C439" s="82">
        <v>2</v>
      </c>
      <c r="D439" s="105">
        <v>0.011385960806225243</v>
      </c>
      <c r="E439" s="105">
        <v>1.6434526764861874</v>
      </c>
      <c r="F439" s="82" t="s">
        <v>809</v>
      </c>
      <c r="G439" s="82" t="b">
        <v>0</v>
      </c>
      <c r="H439" s="82" t="b">
        <v>0</v>
      </c>
      <c r="I439" s="82" t="b">
        <v>0</v>
      </c>
      <c r="J439" s="82" t="b">
        <v>0</v>
      </c>
      <c r="K439" s="82" t="b">
        <v>0</v>
      </c>
      <c r="L439" s="82" t="b">
        <v>0</v>
      </c>
    </row>
    <row r="440" spans="1:12" ht="15">
      <c r="A440" s="84" t="s">
        <v>1053</v>
      </c>
      <c r="B440" s="103" t="s">
        <v>1054</v>
      </c>
      <c r="C440" s="82">
        <v>2</v>
      </c>
      <c r="D440" s="105">
        <v>0.011385960806225243</v>
      </c>
      <c r="E440" s="105">
        <v>1.9444826721501687</v>
      </c>
      <c r="F440" s="82" t="s">
        <v>809</v>
      </c>
      <c r="G440" s="82" t="b">
        <v>0</v>
      </c>
      <c r="H440" s="82" t="b">
        <v>0</v>
      </c>
      <c r="I440" s="82" t="b">
        <v>0</v>
      </c>
      <c r="J440" s="82" t="b">
        <v>0</v>
      </c>
      <c r="K440" s="82" t="b">
        <v>0</v>
      </c>
      <c r="L440" s="82" t="b">
        <v>0</v>
      </c>
    </row>
    <row r="441" spans="1:12" ht="15">
      <c r="A441" s="84" t="s">
        <v>963</v>
      </c>
      <c r="B441" s="103" t="s">
        <v>1055</v>
      </c>
      <c r="C441" s="82">
        <v>2</v>
      </c>
      <c r="D441" s="105">
        <v>0.011385960806225243</v>
      </c>
      <c r="E441" s="105">
        <v>1.7683914130944873</v>
      </c>
      <c r="F441" s="82" t="s">
        <v>809</v>
      </c>
      <c r="G441" s="82" t="b">
        <v>0</v>
      </c>
      <c r="H441" s="82" t="b">
        <v>0</v>
      </c>
      <c r="I441" s="82" t="b">
        <v>0</v>
      </c>
      <c r="J441" s="82" t="b">
        <v>0</v>
      </c>
      <c r="K441" s="82" t="b">
        <v>0</v>
      </c>
      <c r="L441" s="82" t="b">
        <v>0</v>
      </c>
    </row>
    <row r="442" spans="1:12" ht="15">
      <c r="A442" s="84" t="s">
        <v>1055</v>
      </c>
      <c r="B442" s="103" t="s">
        <v>1056</v>
      </c>
      <c r="C442" s="82">
        <v>2</v>
      </c>
      <c r="D442" s="105">
        <v>0.011385960806225243</v>
      </c>
      <c r="E442" s="105">
        <v>1.9444826721501687</v>
      </c>
      <c r="F442" s="82" t="s">
        <v>809</v>
      </c>
      <c r="G442" s="82" t="b">
        <v>0</v>
      </c>
      <c r="H442" s="82" t="b">
        <v>0</v>
      </c>
      <c r="I442" s="82" t="b">
        <v>0</v>
      </c>
      <c r="J442" s="82" t="b">
        <v>0</v>
      </c>
      <c r="K442" s="82" t="b">
        <v>0</v>
      </c>
      <c r="L442" s="82" t="b">
        <v>0</v>
      </c>
    </row>
    <row r="443" spans="1:12" ht="15">
      <c r="A443" s="84" t="s">
        <v>1056</v>
      </c>
      <c r="B443" s="103" t="s">
        <v>848</v>
      </c>
      <c r="C443" s="82">
        <v>2</v>
      </c>
      <c r="D443" s="105">
        <v>0.011385960806225243</v>
      </c>
      <c r="E443" s="105">
        <v>1.400414627799893</v>
      </c>
      <c r="F443" s="82" t="s">
        <v>809</v>
      </c>
      <c r="G443" s="82" t="b">
        <v>0</v>
      </c>
      <c r="H443" s="82" t="b">
        <v>0</v>
      </c>
      <c r="I443" s="82" t="b">
        <v>0</v>
      </c>
      <c r="J443" s="82" t="b">
        <v>0</v>
      </c>
      <c r="K443" s="82" t="b">
        <v>0</v>
      </c>
      <c r="L443" s="82" t="b">
        <v>0</v>
      </c>
    </row>
    <row r="444" spans="1:12" ht="15">
      <c r="A444" s="84" t="s">
        <v>969</v>
      </c>
      <c r="B444" s="103" t="s">
        <v>969</v>
      </c>
      <c r="C444" s="82">
        <v>2</v>
      </c>
      <c r="D444" s="105">
        <v>0.014337235273519176</v>
      </c>
      <c r="E444" s="105">
        <v>1.7683914130944873</v>
      </c>
      <c r="F444" s="82" t="s">
        <v>809</v>
      </c>
      <c r="G444" s="82" t="b">
        <v>0</v>
      </c>
      <c r="H444" s="82" t="b">
        <v>0</v>
      </c>
      <c r="I444" s="82" t="b">
        <v>0</v>
      </c>
      <c r="J444" s="82" t="b">
        <v>0</v>
      </c>
      <c r="K444" s="82" t="b">
        <v>0</v>
      </c>
      <c r="L444" s="82" t="b">
        <v>0</v>
      </c>
    </row>
    <row r="445" spans="1:12" ht="15">
      <c r="A445" s="84" t="s">
        <v>844</v>
      </c>
      <c r="B445" s="103" t="s">
        <v>843</v>
      </c>
      <c r="C445" s="82">
        <v>2</v>
      </c>
      <c r="D445" s="105">
        <v>0.011385960806225243</v>
      </c>
      <c r="E445" s="105">
        <v>1.9444826721501687</v>
      </c>
      <c r="F445" s="82" t="s">
        <v>809</v>
      </c>
      <c r="G445" s="82" t="b">
        <v>0</v>
      </c>
      <c r="H445" s="82" t="b">
        <v>0</v>
      </c>
      <c r="I445" s="82" t="b">
        <v>0</v>
      </c>
      <c r="J445" s="82" t="b">
        <v>0</v>
      </c>
      <c r="K445" s="82" t="b">
        <v>0</v>
      </c>
      <c r="L445" s="82" t="b">
        <v>0</v>
      </c>
    </row>
    <row r="446" spans="1:12" ht="15">
      <c r="A446" s="84" t="s">
        <v>843</v>
      </c>
      <c r="B446" s="103" t="s">
        <v>1057</v>
      </c>
      <c r="C446" s="82">
        <v>2</v>
      </c>
      <c r="D446" s="105">
        <v>0.011385960806225243</v>
      </c>
      <c r="E446" s="105">
        <v>1.9444826721501687</v>
      </c>
      <c r="F446" s="82" t="s">
        <v>809</v>
      </c>
      <c r="G446" s="82" t="b">
        <v>0</v>
      </c>
      <c r="H446" s="82" t="b">
        <v>0</v>
      </c>
      <c r="I446" s="82" t="b">
        <v>0</v>
      </c>
      <c r="J446" s="82" t="b">
        <v>0</v>
      </c>
      <c r="K446" s="82" t="b">
        <v>0</v>
      </c>
      <c r="L446" s="82" t="b">
        <v>0</v>
      </c>
    </row>
    <row r="447" spans="1:12" ht="15">
      <c r="A447" s="84" t="s">
        <v>850</v>
      </c>
      <c r="B447" s="103" t="s">
        <v>845</v>
      </c>
      <c r="C447" s="82">
        <v>3</v>
      </c>
      <c r="D447" s="105">
        <v>0.018539974911792788</v>
      </c>
      <c r="E447" s="105">
        <v>1.1726029312098598</v>
      </c>
      <c r="F447" s="82" t="s">
        <v>810</v>
      </c>
      <c r="G447" s="82" t="b">
        <v>0</v>
      </c>
      <c r="H447" s="82" t="b">
        <v>0</v>
      </c>
      <c r="I447" s="82" t="b">
        <v>0</v>
      </c>
      <c r="J447" s="82" t="b">
        <v>0</v>
      </c>
      <c r="K447" s="82" t="b">
        <v>0</v>
      </c>
      <c r="L447" s="82" t="b">
        <v>0</v>
      </c>
    </row>
    <row r="448" spans="1:12" ht="15">
      <c r="A448" s="84" t="s">
        <v>883</v>
      </c>
      <c r="B448" s="103" t="s">
        <v>992</v>
      </c>
      <c r="C448" s="82">
        <v>3</v>
      </c>
      <c r="D448" s="105">
        <v>0.028146443127624918</v>
      </c>
      <c r="E448" s="105">
        <v>1.3152704347785915</v>
      </c>
      <c r="F448" s="82" t="s">
        <v>810</v>
      </c>
      <c r="G448" s="82" t="b">
        <v>0</v>
      </c>
      <c r="H448" s="82" t="b">
        <v>0</v>
      </c>
      <c r="I448" s="82" t="b">
        <v>0</v>
      </c>
      <c r="J448" s="82" t="b">
        <v>0</v>
      </c>
      <c r="K448" s="82" t="b">
        <v>0</v>
      </c>
      <c r="L448" s="82" t="b">
        <v>0</v>
      </c>
    </row>
    <row r="449" spans="1:12" ht="15">
      <c r="A449" s="84" t="s">
        <v>992</v>
      </c>
      <c r="B449" s="103" t="s">
        <v>993</v>
      </c>
      <c r="C449" s="82">
        <v>3</v>
      </c>
      <c r="D449" s="105">
        <v>0.028146443127624918</v>
      </c>
      <c r="E449" s="105">
        <v>1.6163004304425728</v>
      </c>
      <c r="F449" s="82" t="s">
        <v>810</v>
      </c>
      <c r="G449" s="82" t="b">
        <v>0</v>
      </c>
      <c r="H449" s="82" t="b">
        <v>0</v>
      </c>
      <c r="I449" s="82" t="b">
        <v>0</v>
      </c>
      <c r="J449" s="82" t="b">
        <v>0</v>
      </c>
      <c r="K449" s="82" t="b">
        <v>0</v>
      </c>
      <c r="L449" s="82" t="b">
        <v>0</v>
      </c>
    </row>
    <row r="450" spans="1:12" ht="15">
      <c r="A450" s="84" t="s">
        <v>993</v>
      </c>
      <c r="B450" s="103" t="s">
        <v>994</v>
      </c>
      <c r="C450" s="82">
        <v>3</v>
      </c>
      <c r="D450" s="105">
        <v>0.028146443127624918</v>
      </c>
      <c r="E450" s="105">
        <v>1.6163004304425728</v>
      </c>
      <c r="F450" s="82" t="s">
        <v>810</v>
      </c>
      <c r="G450" s="82" t="b">
        <v>0</v>
      </c>
      <c r="H450" s="82" t="b">
        <v>0</v>
      </c>
      <c r="I450" s="82" t="b">
        <v>0</v>
      </c>
      <c r="J450" s="82" t="b">
        <v>0</v>
      </c>
      <c r="K450" s="82" t="b">
        <v>0</v>
      </c>
      <c r="L450" s="82" t="b">
        <v>0</v>
      </c>
    </row>
    <row r="451" spans="1:12" ht="15">
      <c r="A451" s="84" t="s">
        <v>899</v>
      </c>
      <c r="B451" s="103" t="s">
        <v>1001</v>
      </c>
      <c r="C451" s="82">
        <v>3</v>
      </c>
      <c r="D451" s="105">
        <v>0.028146443127624918</v>
      </c>
      <c r="E451" s="105">
        <v>1.6163004304425728</v>
      </c>
      <c r="F451" s="82" t="s">
        <v>810</v>
      </c>
      <c r="G451" s="82" t="b">
        <v>0</v>
      </c>
      <c r="H451" s="82" t="b">
        <v>0</v>
      </c>
      <c r="I451" s="82" t="b">
        <v>0</v>
      </c>
      <c r="J451" s="82" t="b">
        <v>0</v>
      </c>
      <c r="K451" s="82" t="b">
        <v>0</v>
      </c>
      <c r="L451" s="82" t="b">
        <v>0</v>
      </c>
    </row>
    <row r="452" spans="1:12" ht="15">
      <c r="A452" s="84" t="s">
        <v>1001</v>
      </c>
      <c r="B452" s="103" t="s">
        <v>1002</v>
      </c>
      <c r="C452" s="82">
        <v>3</v>
      </c>
      <c r="D452" s="105">
        <v>0.028146443127624918</v>
      </c>
      <c r="E452" s="105">
        <v>1.6163004304425728</v>
      </c>
      <c r="F452" s="82" t="s">
        <v>810</v>
      </c>
      <c r="G452" s="82" t="b">
        <v>0</v>
      </c>
      <c r="H452" s="82" t="b">
        <v>0</v>
      </c>
      <c r="I452" s="82" t="b">
        <v>0</v>
      </c>
      <c r="J452" s="82" t="b">
        <v>0</v>
      </c>
      <c r="K452" s="82" t="b">
        <v>0</v>
      </c>
      <c r="L452" s="82" t="b">
        <v>0</v>
      </c>
    </row>
    <row r="453" spans="1:12" ht="15">
      <c r="A453" s="84" t="s">
        <v>1002</v>
      </c>
      <c r="B453" s="103" t="s">
        <v>1003</v>
      </c>
      <c r="C453" s="82">
        <v>3</v>
      </c>
      <c r="D453" s="105">
        <v>0.028146443127624918</v>
      </c>
      <c r="E453" s="105">
        <v>1.6163004304425728</v>
      </c>
      <c r="F453" s="82" t="s">
        <v>810</v>
      </c>
      <c r="G453" s="82" t="b">
        <v>0</v>
      </c>
      <c r="H453" s="82" t="b">
        <v>0</v>
      </c>
      <c r="I453" s="82" t="b">
        <v>0</v>
      </c>
      <c r="J453" s="82" t="b">
        <v>0</v>
      </c>
      <c r="K453" s="82" t="b">
        <v>0</v>
      </c>
      <c r="L453" s="82" t="b">
        <v>0</v>
      </c>
    </row>
    <row r="454" spans="1:12" ht="15">
      <c r="A454" s="84" t="s">
        <v>999</v>
      </c>
      <c r="B454" s="103" t="s">
        <v>1000</v>
      </c>
      <c r="C454" s="82">
        <v>3</v>
      </c>
      <c r="D454" s="105">
        <v>0.028146443127624918</v>
      </c>
      <c r="E454" s="105">
        <v>1.6163004304425728</v>
      </c>
      <c r="F454" s="82" t="s">
        <v>810</v>
      </c>
      <c r="G454" s="82" t="b">
        <v>0</v>
      </c>
      <c r="H454" s="82" t="b">
        <v>0</v>
      </c>
      <c r="I454" s="82" t="b">
        <v>0</v>
      </c>
      <c r="J454" s="82" t="b">
        <v>0</v>
      </c>
      <c r="K454" s="82" t="b">
        <v>0</v>
      </c>
      <c r="L454" s="82" t="b">
        <v>0</v>
      </c>
    </row>
    <row r="455" spans="1:12" ht="15">
      <c r="A455" s="84" t="s">
        <v>1000</v>
      </c>
      <c r="B455" s="103" t="s">
        <v>883</v>
      </c>
      <c r="C455" s="82">
        <v>3</v>
      </c>
      <c r="D455" s="105">
        <v>0.028146443127624918</v>
      </c>
      <c r="E455" s="105">
        <v>1.3152704347785915</v>
      </c>
      <c r="F455" s="82" t="s">
        <v>810</v>
      </c>
      <c r="G455" s="82" t="b">
        <v>0</v>
      </c>
      <c r="H455" s="82" t="b">
        <v>0</v>
      </c>
      <c r="I455" s="82" t="b">
        <v>0</v>
      </c>
      <c r="J455" s="82" t="b">
        <v>0</v>
      </c>
      <c r="K455" s="82" t="b">
        <v>0</v>
      </c>
      <c r="L455" s="82" t="b">
        <v>0</v>
      </c>
    </row>
    <row r="456" spans="1:12" ht="15">
      <c r="A456" s="84" t="s">
        <v>996</v>
      </c>
      <c r="B456" s="103" t="s">
        <v>997</v>
      </c>
      <c r="C456" s="82">
        <v>3</v>
      </c>
      <c r="D456" s="105">
        <v>0.028146443127624918</v>
      </c>
      <c r="E456" s="105">
        <v>1.6163004304425728</v>
      </c>
      <c r="F456" s="82" t="s">
        <v>810</v>
      </c>
      <c r="G456" s="82" t="b">
        <v>0</v>
      </c>
      <c r="H456" s="82" t="b">
        <v>0</v>
      </c>
      <c r="I456" s="82" t="b">
        <v>0</v>
      </c>
      <c r="J456" s="82" t="b">
        <v>0</v>
      </c>
      <c r="K456" s="82" t="b">
        <v>0</v>
      </c>
      <c r="L456" s="82" t="b">
        <v>0</v>
      </c>
    </row>
    <row r="457" spans="1:12" ht="15">
      <c r="A457" s="84" t="s">
        <v>997</v>
      </c>
      <c r="B457" s="103" t="s">
        <v>998</v>
      </c>
      <c r="C457" s="82">
        <v>3</v>
      </c>
      <c r="D457" s="105">
        <v>0.028146443127624918</v>
      </c>
      <c r="E457" s="105">
        <v>1.6163004304425728</v>
      </c>
      <c r="F457" s="82" t="s">
        <v>810</v>
      </c>
      <c r="G457" s="82" t="b">
        <v>0</v>
      </c>
      <c r="H457" s="82" t="b">
        <v>0</v>
      </c>
      <c r="I457" s="82" t="b">
        <v>0</v>
      </c>
      <c r="J457" s="82" t="b">
        <v>0</v>
      </c>
      <c r="K457" s="82" t="b">
        <v>0</v>
      </c>
      <c r="L457" s="82" t="b">
        <v>0</v>
      </c>
    </row>
    <row r="458" spans="1:12" ht="15">
      <c r="A458" s="84" t="s">
        <v>998</v>
      </c>
      <c r="B458" s="103" t="s">
        <v>892</v>
      </c>
      <c r="C458" s="82">
        <v>3</v>
      </c>
      <c r="D458" s="105">
        <v>0.028146443127624918</v>
      </c>
      <c r="E458" s="105">
        <v>1.6163004304425728</v>
      </c>
      <c r="F458" s="82" t="s">
        <v>810</v>
      </c>
      <c r="G458" s="82" t="b">
        <v>0</v>
      </c>
      <c r="H458" s="82" t="b">
        <v>0</v>
      </c>
      <c r="I458" s="82" t="b">
        <v>0</v>
      </c>
      <c r="J458" s="82" t="b">
        <v>0</v>
      </c>
      <c r="K458" s="82" t="b">
        <v>0</v>
      </c>
      <c r="L458" s="82" t="b">
        <v>0</v>
      </c>
    </row>
    <row r="459" spans="1:12" ht="15">
      <c r="A459" s="84" t="s">
        <v>994</v>
      </c>
      <c r="B459" s="103" t="s">
        <v>883</v>
      </c>
      <c r="C459" s="82">
        <v>2</v>
      </c>
      <c r="D459" s="105">
        <v>0.018764295418416614</v>
      </c>
      <c r="E459" s="105">
        <v>1.1391791757229102</v>
      </c>
      <c r="F459" s="82" t="s">
        <v>810</v>
      </c>
      <c r="G459" s="82" t="b">
        <v>0</v>
      </c>
      <c r="H459" s="82" t="b">
        <v>0</v>
      </c>
      <c r="I459" s="82" t="b">
        <v>0</v>
      </c>
      <c r="J459" s="82" t="b">
        <v>0</v>
      </c>
      <c r="K459" s="82" t="b">
        <v>0</v>
      </c>
      <c r="L459" s="82" t="b">
        <v>0</v>
      </c>
    </row>
    <row r="460" spans="1:12" ht="15">
      <c r="A460" s="84" t="s">
        <v>937</v>
      </c>
      <c r="B460" s="103" t="s">
        <v>938</v>
      </c>
      <c r="C460" s="82">
        <v>2</v>
      </c>
      <c r="D460" s="105">
        <v>0.01472362433567861</v>
      </c>
      <c r="E460" s="105">
        <v>1.792391689498254</v>
      </c>
      <c r="F460" s="82" t="s">
        <v>810</v>
      </c>
      <c r="G460" s="82" t="b">
        <v>0</v>
      </c>
      <c r="H460" s="82" t="b">
        <v>0</v>
      </c>
      <c r="I460" s="82" t="b">
        <v>0</v>
      </c>
      <c r="J460" s="82" t="b">
        <v>0</v>
      </c>
      <c r="K460" s="82" t="b">
        <v>0</v>
      </c>
      <c r="L460" s="82" t="b">
        <v>0</v>
      </c>
    </row>
    <row r="461" spans="1:12" ht="15">
      <c r="A461" s="84" t="s">
        <v>938</v>
      </c>
      <c r="B461" s="103" t="s">
        <v>939</v>
      </c>
      <c r="C461" s="82">
        <v>2</v>
      </c>
      <c r="D461" s="105">
        <v>0.01472362433567861</v>
      </c>
      <c r="E461" s="105">
        <v>1.792391689498254</v>
      </c>
      <c r="F461" s="82" t="s">
        <v>810</v>
      </c>
      <c r="G461" s="82" t="b">
        <v>0</v>
      </c>
      <c r="H461" s="82" t="b">
        <v>0</v>
      </c>
      <c r="I461" s="82" t="b">
        <v>0</v>
      </c>
      <c r="J461" s="82" t="b">
        <v>0</v>
      </c>
      <c r="K461" s="82" t="b">
        <v>1</v>
      </c>
      <c r="L461" s="82" t="b">
        <v>0</v>
      </c>
    </row>
    <row r="462" spans="1:12" ht="15">
      <c r="A462" s="84" t="s">
        <v>1004</v>
      </c>
      <c r="B462" s="103" t="s">
        <v>1004</v>
      </c>
      <c r="C462" s="82">
        <v>2</v>
      </c>
      <c r="D462" s="105">
        <v>0.018764295418416614</v>
      </c>
      <c r="E462" s="105">
        <v>1.4402091713868914</v>
      </c>
      <c r="F462" s="82" t="s">
        <v>810</v>
      </c>
      <c r="G462" s="82" t="b">
        <v>0</v>
      </c>
      <c r="H462" s="82" t="b">
        <v>0</v>
      </c>
      <c r="I462" s="82" t="b">
        <v>0</v>
      </c>
      <c r="J462" s="82" t="b">
        <v>0</v>
      </c>
      <c r="K462" s="82" t="b">
        <v>0</v>
      </c>
      <c r="L462" s="82" t="b">
        <v>0</v>
      </c>
    </row>
    <row r="463" spans="1:12" ht="15">
      <c r="A463" s="84" t="s">
        <v>1003</v>
      </c>
      <c r="B463" s="103" t="s">
        <v>899</v>
      </c>
      <c r="C463" s="82">
        <v>2</v>
      </c>
      <c r="D463" s="105">
        <v>0.018764295418416614</v>
      </c>
      <c r="E463" s="105">
        <v>1.4402091713868914</v>
      </c>
      <c r="F463" s="82" t="s">
        <v>810</v>
      </c>
      <c r="G463" s="82" t="b">
        <v>0</v>
      </c>
      <c r="H463" s="82" t="b">
        <v>0</v>
      </c>
      <c r="I463" s="82" t="b">
        <v>0</v>
      </c>
      <c r="J463" s="82" t="b">
        <v>0</v>
      </c>
      <c r="K463" s="82" t="b">
        <v>0</v>
      </c>
      <c r="L463" s="82" t="b">
        <v>0</v>
      </c>
    </row>
    <row r="464" spans="1:12" ht="15">
      <c r="A464" s="84" t="s">
        <v>883</v>
      </c>
      <c r="B464" s="103" t="s">
        <v>999</v>
      </c>
      <c r="C464" s="82">
        <v>2</v>
      </c>
      <c r="D464" s="105">
        <v>0.018764295418416614</v>
      </c>
      <c r="E464" s="105">
        <v>1.1391791757229102</v>
      </c>
      <c r="F464" s="82" t="s">
        <v>810</v>
      </c>
      <c r="G464" s="82" t="b">
        <v>0</v>
      </c>
      <c r="H464" s="82" t="b">
        <v>0</v>
      </c>
      <c r="I464" s="82" t="b">
        <v>0</v>
      </c>
      <c r="J464" s="82" t="b">
        <v>0</v>
      </c>
      <c r="K464" s="82" t="b">
        <v>0</v>
      </c>
      <c r="L464" s="82" t="b">
        <v>0</v>
      </c>
    </row>
    <row r="465" spans="1:12" ht="15">
      <c r="A465" s="84" t="s">
        <v>892</v>
      </c>
      <c r="B465" s="103" t="s">
        <v>996</v>
      </c>
      <c r="C465" s="82">
        <v>2</v>
      </c>
      <c r="D465" s="105">
        <v>0.018764295418416614</v>
      </c>
      <c r="E465" s="105">
        <v>1.6163004304425728</v>
      </c>
      <c r="F465" s="82" t="s">
        <v>810</v>
      </c>
      <c r="G465" s="82" t="b">
        <v>0</v>
      </c>
      <c r="H465" s="82" t="b">
        <v>0</v>
      </c>
      <c r="I465" s="82" t="b">
        <v>0</v>
      </c>
      <c r="J465" s="82" t="b">
        <v>0</v>
      </c>
      <c r="K465" s="82" t="b">
        <v>0</v>
      </c>
      <c r="L465" s="82" t="b">
        <v>0</v>
      </c>
    </row>
    <row r="466" spans="1:12" ht="15">
      <c r="A466" s="84" t="s">
        <v>893</v>
      </c>
      <c r="B466" s="103" t="s">
        <v>865</v>
      </c>
      <c r="C466" s="82">
        <v>2</v>
      </c>
      <c r="D466" s="105">
        <v>0.01472362433567861</v>
      </c>
      <c r="E466" s="105">
        <v>1.792391689498254</v>
      </c>
      <c r="F466" s="82" t="s">
        <v>810</v>
      </c>
      <c r="G466" s="82" t="b">
        <v>0</v>
      </c>
      <c r="H466" s="82" t="b">
        <v>0</v>
      </c>
      <c r="I466" s="82" t="b">
        <v>0</v>
      </c>
      <c r="J466" s="82" t="b">
        <v>0</v>
      </c>
      <c r="K466" s="82" t="b">
        <v>0</v>
      </c>
      <c r="L466" s="82" t="b">
        <v>0</v>
      </c>
    </row>
    <row r="467" spans="1:12" ht="15">
      <c r="A467" s="84" t="s">
        <v>865</v>
      </c>
      <c r="B467" s="103" t="s">
        <v>894</v>
      </c>
      <c r="C467" s="82">
        <v>2</v>
      </c>
      <c r="D467" s="105">
        <v>0.01472362433567861</v>
      </c>
      <c r="E467" s="105">
        <v>1.792391689498254</v>
      </c>
      <c r="F467" s="82" t="s">
        <v>810</v>
      </c>
      <c r="G467" s="82" t="b">
        <v>0</v>
      </c>
      <c r="H467" s="82" t="b">
        <v>0</v>
      </c>
      <c r="I467" s="82" t="b">
        <v>0</v>
      </c>
      <c r="J467" s="82" t="b">
        <v>0</v>
      </c>
      <c r="K467" s="82" t="b">
        <v>0</v>
      </c>
      <c r="L467" s="82" t="b">
        <v>0</v>
      </c>
    </row>
    <row r="468" spans="1:12" ht="15">
      <c r="A468" s="84" t="s">
        <v>844</v>
      </c>
      <c r="B468" s="103" t="s">
        <v>843</v>
      </c>
      <c r="C468" s="82">
        <v>2</v>
      </c>
      <c r="D468" s="105">
        <v>0.01472362433567861</v>
      </c>
      <c r="E468" s="105">
        <v>1.792391689498254</v>
      </c>
      <c r="F468" s="82" t="s">
        <v>810</v>
      </c>
      <c r="G468" s="82" t="b">
        <v>0</v>
      </c>
      <c r="H468" s="82" t="b">
        <v>0</v>
      </c>
      <c r="I468" s="82" t="b">
        <v>0</v>
      </c>
      <c r="J468" s="82" t="b">
        <v>0</v>
      </c>
      <c r="K468" s="82" t="b">
        <v>0</v>
      </c>
      <c r="L468" s="82" t="b">
        <v>0</v>
      </c>
    </row>
    <row r="469" spans="1:12" ht="15">
      <c r="A469" s="84" t="s">
        <v>846</v>
      </c>
      <c r="B469" s="103" t="s">
        <v>846</v>
      </c>
      <c r="C469" s="82">
        <v>17</v>
      </c>
      <c r="D469" s="105">
        <v>0.10130405287828147</v>
      </c>
      <c r="E469" s="105">
        <v>0.8387578619832379</v>
      </c>
      <c r="F469" s="82" t="s">
        <v>811</v>
      </c>
      <c r="G469" s="82" t="b">
        <v>0</v>
      </c>
      <c r="H469" s="82" t="b">
        <v>0</v>
      </c>
      <c r="I469" s="82" t="b">
        <v>0</v>
      </c>
      <c r="J469" s="82" t="b">
        <v>0</v>
      </c>
      <c r="K469" s="82" t="b">
        <v>0</v>
      </c>
      <c r="L469" s="82" t="b">
        <v>0</v>
      </c>
    </row>
    <row r="470" spans="1:12" ht="15">
      <c r="A470" s="84" t="s">
        <v>844</v>
      </c>
      <c r="B470" s="103" t="s">
        <v>843</v>
      </c>
      <c r="C470" s="82">
        <v>11</v>
      </c>
      <c r="D470" s="105">
        <v>0.022748124853948663</v>
      </c>
      <c r="E470" s="105">
        <v>1.0735773685296262</v>
      </c>
      <c r="F470" s="82" t="s">
        <v>811</v>
      </c>
      <c r="G470" s="82" t="b">
        <v>0</v>
      </c>
      <c r="H470" s="82" t="b">
        <v>0</v>
      </c>
      <c r="I470" s="82" t="b">
        <v>0</v>
      </c>
      <c r="J470" s="82" t="b">
        <v>0</v>
      </c>
      <c r="K470" s="82" t="b">
        <v>0</v>
      </c>
      <c r="L470" s="82" t="b">
        <v>0</v>
      </c>
    </row>
    <row r="471" spans="1:12" ht="15">
      <c r="A471" s="84" t="s">
        <v>871</v>
      </c>
      <c r="B471" s="103" t="s">
        <v>872</v>
      </c>
      <c r="C471" s="82">
        <v>6</v>
      </c>
      <c r="D471" s="105">
        <v>0.017587416342224393</v>
      </c>
      <c r="E471" s="105">
        <v>1.5720967679505191</v>
      </c>
      <c r="F471" s="82" t="s">
        <v>811</v>
      </c>
      <c r="G471" s="82" t="b">
        <v>0</v>
      </c>
      <c r="H471" s="82" t="b">
        <v>0</v>
      </c>
      <c r="I471" s="82" t="b">
        <v>0</v>
      </c>
      <c r="J471" s="82" t="b">
        <v>0</v>
      </c>
      <c r="K471" s="82" t="b">
        <v>0</v>
      </c>
      <c r="L471" s="82" t="b">
        <v>0</v>
      </c>
    </row>
    <row r="472" spans="1:12" ht="15">
      <c r="A472" s="84" t="s">
        <v>872</v>
      </c>
      <c r="B472" s="103" t="s">
        <v>873</v>
      </c>
      <c r="C472" s="82">
        <v>6</v>
      </c>
      <c r="D472" s="105">
        <v>0.017587416342224393</v>
      </c>
      <c r="E472" s="105">
        <v>1.5720967679505191</v>
      </c>
      <c r="F472" s="82" t="s">
        <v>811</v>
      </c>
      <c r="G472" s="82" t="b">
        <v>0</v>
      </c>
      <c r="H472" s="82" t="b">
        <v>0</v>
      </c>
      <c r="I472" s="82" t="b">
        <v>0</v>
      </c>
      <c r="J472" s="82" t="b">
        <v>0</v>
      </c>
      <c r="K472" s="82" t="b">
        <v>0</v>
      </c>
      <c r="L472" s="82" t="b">
        <v>0</v>
      </c>
    </row>
    <row r="473" spans="1:12" ht="15">
      <c r="A473" s="84" t="s">
        <v>873</v>
      </c>
      <c r="B473" s="103" t="s">
        <v>874</v>
      </c>
      <c r="C473" s="82">
        <v>6</v>
      </c>
      <c r="D473" s="105">
        <v>0.017587416342224393</v>
      </c>
      <c r="E473" s="105">
        <v>1.5720967679505191</v>
      </c>
      <c r="F473" s="82" t="s">
        <v>811</v>
      </c>
      <c r="G473" s="82" t="b">
        <v>0</v>
      </c>
      <c r="H473" s="82" t="b">
        <v>0</v>
      </c>
      <c r="I473" s="82" t="b">
        <v>0</v>
      </c>
      <c r="J473" s="82" t="b">
        <v>0</v>
      </c>
      <c r="K473" s="82" t="b">
        <v>0</v>
      </c>
      <c r="L473" s="82" t="b">
        <v>0</v>
      </c>
    </row>
    <row r="474" spans="1:12" ht="15">
      <c r="A474" s="84" t="s">
        <v>874</v>
      </c>
      <c r="B474" s="103" t="s">
        <v>848</v>
      </c>
      <c r="C474" s="82">
        <v>6</v>
      </c>
      <c r="D474" s="105">
        <v>0.017587416342224393</v>
      </c>
      <c r="E474" s="105">
        <v>1.5720967679505191</v>
      </c>
      <c r="F474" s="82" t="s">
        <v>811</v>
      </c>
      <c r="G474" s="82" t="b">
        <v>0</v>
      </c>
      <c r="H474" s="82" t="b">
        <v>0</v>
      </c>
      <c r="I474" s="82" t="b">
        <v>0</v>
      </c>
      <c r="J474" s="82" t="b">
        <v>0</v>
      </c>
      <c r="K474" s="82" t="b">
        <v>0</v>
      </c>
      <c r="L474" s="82" t="b">
        <v>0</v>
      </c>
    </row>
    <row r="475" spans="1:12" ht="15">
      <c r="A475" s="84" t="s">
        <v>848</v>
      </c>
      <c r="B475" s="103" t="s">
        <v>875</v>
      </c>
      <c r="C475" s="82">
        <v>6</v>
      </c>
      <c r="D475" s="105">
        <v>0.017587416342224393</v>
      </c>
      <c r="E475" s="105">
        <v>1.5720967679505191</v>
      </c>
      <c r="F475" s="82" t="s">
        <v>811</v>
      </c>
      <c r="G475" s="82" t="b">
        <v>0</v>
      </c>
      <c r="H475" s="82" t="b">
        <v>0</v>
      </c>
      <c r="I475" s="82" t="b">
        <v>0</v>
      </c>
      <c r="J475" s="82" t="b">
        <v>1</v>
      </c>
      <c r="K475" s="82" t="b">
        <v>0</v>
      </c>
      <c r="L475" s="82" t="b">
        <v>0</v>
      </c>
    </row>
    <row r="476" spans="1:12" ht="15">
      <c r="A476" s="84" t="s">
        <v>875</v>
      </c>
      <c r="B476" s="103" t="s">
        <v>857</v>
      </c>
      <c r="C476" s="82">
        <v>6</v>
      </c>
      <c r="D476" s="105">
        <v>0.017587416342224393</v>
      </c>
      <c r="E476" s="105">
        <v>1.5720967679505191</v>
      </c>
      <c r="F476" s="82" t="s">
        <v>811</v>
      </c>
      <c r="G476" s="82" t="b">
        <v>1</v>
      </c>
      <c r="H476" s="82" t="b">
        <v>0</v>
      </c>
      <c r="I476" s="82" t="b">
        <v>0</v>
      </c>
      <c r="J476" s="82" t="b">
        <v>0</v>
      </c>
      <c r="K476" s="82" t="b">
        <v>0</v>
      </c>
      <c r="L476" s="82" t="b">
        <v>0</v>
      </c>
    </row>
    <row r="477" spans="1:12" ht="15">
      <c r="A477" s="84" t="s">
        <v>886</v>
      </c>
      <c r="B477" s="103" t="s">
        <v>887</v>
      </c>
      <c r="C477" s="82">
        <v>5</v>
      </c>
      <c r="D477" s="105">
        <v>0.01619667145342872</v>
      </c>
      <c r="E477" s="105">
        <v>1.651278013998144</v>
      </c>
      <c r="F477" s="82" t="s">
        <v>811</v>
      </c>
      <c r="G477" s="82" t="b">
        <v>0</v>
      </c>
      <c r="H477" s="82" t="b">
        <v>0</v>
      </c>
      <c r="I477" s="82" t="b">
        <v>0</v>
      </c>
      <c r="J477" s="82" t="b">
        <v>0</v>
      </c>
      <c r="K477" s="82" t="b">
        <v>0</v>
      </c>
      <c r="L477" s="82" t="b">
        <v>0</v>
      </c>
    </row>
    <row r="478" spans="1:12" ht="15">
      <c r="A478" s="84" t="s">
        <v>887</v>
      </c>
      <c r="B478" s="103" t="s">
        <v>888</v>
      </c>
      <c r="C478" s="82">
        <v>5</v>
      </c>
      <c r="D478" s="105">
        <v>0.01619667145342872</v>
      </c>
      <c r="E478" s="105">
        <v>1.651278013998144</v>
      </c>
      <c r="F478" s="82" t="s">
        <v>811</v>
      </c>
      <c r="G478" s="82" t="b">
        <v>0</v>
      </c>
      <c r="H478" s="82" t="b">
        <v>0</v>
      </c>
      <c r="I478" s="82" t="b">
        <v>0</v>
      </c>
      <c r="J478" s="82" t="b">
        <v>0</v>
      </c>
      <c r="K478" s="82" t="b">
        <v>0</v>
      </c>
      <c r="L478" s="82" t="b">
        <v>0</v>
      </c>
    </row>
    <row r="479" spans="1:12" ht="15">
      <c r="A479" s="84" t="s">
        <v>888</v>
      </c>
      <c r="B479" s="103" t="s">
        <v>870</v>
      </c>
      <c r="C479" s="82">
        <v>5</v>
      </c>
      <c r="D479" s="105">
        <v>0.01619667145342872</v>
      </c>
      <c r="E479" s="105">
        <v>1.651278013998144</v>
      </c>
      <c r="F479" s="82" t="s">
        <v>811</v>
      </c>
      <c r="G479" s="82" t="b">
        <v>0</v>
      </c>
      <c r="H479" s="82" t="b">
        <v>0</v>
      </c>
      <c r="I479" s="82" t="b">
        <v>0</v>
      </c>
      <c r="J479" s="82" t="b">
        <v>0</v>
      </c>
      <c r="K479" s="82" t="b">
        <v>0</v>
      </c>
      <c r="L479" s="82" t="b">
        <v>0</v>
      </c>
    </row>
    <row r="480" spans="1:12" ht="15">
      <c r="A480" s="84" t="s">
        <v>870</v>
      </c>
      <c r="B480" s="103" t="s">
        <v>889</v>
      </c>
      <c r="C480" s="82">
        <v>5</v>
      </c>
      <c r="D480" s="105">
        <v>0.01619667145342872</v>
      </c>
      <c r="E480" s="105">
        <v>1.651278013998144</v>
      </c>
      <c r="F480" s="82" t="s">
        <v>811</v>
      </c>
      <c r="G480" s="82" t="b">
        <v>0</v>
      </c>
      <c r="H480" s="82" t="b">
        <v>0</v>
      </c>
      <c r="I480" s="82" t="b">
        <v>0</v>
      </c>
      <c r="J480" s="82" t="b">
        <v>0</v>
      </c>
      <c r="K480" s="82" t="b">
        <v>0</v>
      </c>
      <c r="L480" s="82" t="b">
        <v>0</v>
      </c>
    </row>
    <row r="481" spans="1:12" ht="15">
      <c r="A481" s="84" t="s">
        <v>889</v>
      </c>
      <c r="B481" s="103" t="s">
        <v>843</v>
      </c>
      <c r="C481" s="82">
        <v>5</v>
      </c>
      <c r="D481" s="105">
        <v>0.01619667145342872</v>
      </c>
      <c r="E481" s="105">
        <v>1.146128035678238</v>
      </c>
      <c r="F481" s="82" t="s">
        <v>811</v>
      </c>
      <c r="G481" s="82" t="b">
        <v>0</v>
      </c>
      <c r="H481" s="82" t="b">
        <v>0</v>
      </c>
      <c r="I481" s="82" t="b">
        <v>0</v>
      </c>
      <c r="J481" s="82" t="b">
        <v>0</v>
      </c>
      <c r="K481" s="82" t="b">
        <v>0</v>
      </c>
      <c r="L481" s="82" t="b">
        <v>0</v>
      </c>
    </row>
    <row r="482" spans="1:12" ht="15">
      <c r="A482" s="84" t="s">
        <v>843</v>
      </c>
      <c r="B482" s="103" t="s">
        <v>864</v>
      </c>
      <c r="C482" s="82">
        <v>5</v>
      </c>
      <c r="D482" s="105">
        <v>0.01619667145342872</v>
      </c>
      <c r="E482" s="105">
        <v>1.3088553331759378</v>
      </c>
      <c r="F482" s="82" t="s">
        <v>811</v>
      </c>
      <c r="G482" s="82" t="b">
        <v>0</v>
      </c>
      <c r="H482" s="82" t="b">
        <v>0</v>
      </c>
      <c r="I482" s="82" t="b">
        <v>0</v>
      </c>
      <c r="J482" s="82" t="b">
        <v>0</v>
      </c>
      <c r="K482" s="82" t="b">
        <v>0</v>
      </c>
      <c r="L482" s="82" t="b">
        <v>0</v>
      </c>
    </row>
    <row r="483" spans="1:12" ht="15">
      <c r="A483" s="84" t="s">
        <v>864</v>
      </c>
      <c r="B483" s="103" t="s">
        <v>890</v>
      </c>
      <c r="C483" s="82">
        <v>5</v>
      </c>
      <c r="D483" s="105">
        <v>0.01619667145342872</v>
      </c>
      <c r="E483" s="105">
        <v>1.651278013998144</v>
      </c>
      <c r="F483" s="82" t="s">
        <v>811</v>
      </c>
      <c r="G483" s="82" t="b">
        <v>0</v>
      </c>
      <c r="H483" s="82" t="b">
        <v>0</v>
      </c>
      <c r="I483" s="82" t="b">
        <v>0</v>
      </c>
      <c r="J483" s="82" t="b">
        <v>0</v>
      </c>
      <c r="K483" s="82" t="b">
        <v>0</v>
      </c>
      <c r="L483" s="82" t="b">
        <v>0</v>
      </c>
    </row>
    <row r="484" spans="1:12" ht="15">
      <c r="A484" s="84" t="s">
        <v>843</v>
      </c>
      <c r="B484" s="103" t="s">
        <v>869</v>
      </c>
      <c r="C484" s="82">
        <v>3</v>
      </c>
      <c r="D484" s="105">
        <v>0.012307676992092523</v>
      </c>
      <c r="E484" s="105">
        <v>1.0078253375119566</v>
      </c>
      <c r="F484" s="82" t="s">
        <v>811</v>
      </c>
      <c r="G484" s="82" t="b">
        <v>0</v>
      </c>
      <c r="H484" s="82" t="b">
        <v>0</v>
      </c>
      <c r="I484" s="82" t="b">
        <v>0</v>
      </c>
      <c r="J484" s="82" t="b">
        <v>0</v>
      </c>
      <c r="K484" s="82" t="b">
        <v>0</v>
      </c>
      <c r="L484" s="82" t="b">
        <v>0</v>
      </c>
    </row>
    <row r="485" spans="1:12" ht="15">
      <c r="A485" s="84" t="s">
        <v>948</v>
      </c>
      <c r="B485" s="103" t="s">
        <v>949</v>
      </c>
      <c r="C485" s="82">
        <v>3</v>
      </c>
      <c r="D485" s="105">
        <v>0.01787718580204967</v>
      </c>
      <c r="E485" s="105">
        <v>1.8731267636145004</v>
      </c>
      <c r="F485" s="82" t="s">
        <v>811</v>
      </c>
      <c r="G485" s="82" t="b">
        <v>0</v>
      </c>
      <c r="H485" s="82" t="b">
        <v>0</v>
      </c>
      <c r="I485" s="82" t="b">
        <v>0</v>
      </c>
      <c r="J485" s="82" t="b">
        <v>0</v>
      </c>
      <c r="K485" s="82" t="b">
        <v>0</v>
      </c>
      <c r="L485" s="82" t="b">
        <v>0</v>
      </c>
    </row>
    <row r="486" spans="1:12" ht="15">
      <c r="A486" s="84" t="s">
        <v>949</v>
      </c>
      <c r="B486" s="103" t="s">
        <v>950</v>
      </c>
      <c r="C486" s="82">
        <v>3</v>
      </c>
      <c r="D486" s="105">
        <v>0.01787718580204967</v>
      </c>
      <c r="E486" s="105">
        <v>1.8731267636145004</v>
      </c>
      <c r="F486" s="82" t="s">
        <v>811</v>
      </c>
      <c r="G486" s="82" t="b">
        <v>0</v>
      </c>
      <c r="H486" s="82" t="b">
        <v>0</v>
      </c>
      <c r="I486" s="82" t="b">
        <v>0</v>
      </c>
      <c r="J486" s="82" t="b">
        <v>0</v>
      </c>
      <c r="K486" s="82" t="b">
        <v>0</v>
      </c>
      <c r="L486" s="82" t="b">
        <v>0</v>
      </c>
    </row>
    <row r="487" spans="1:12" ht="15">
      <c r="A487" s="84" t="s">
        <v>950</v>
      </c>
      <c r="B487" s="103" t="s">
        <v>951</v>
      </c>
      <c r="C487" s="82">
        <v>3</v>
      </c>
      <c r="D487" s="105">
        <v>0.01787718580204967</v>
      </c>
      <c r="E487" s="105">
        <v>1.8731267636145004</v>
      </c>
      <c r="F487" s="82" t="s">
        <v>811</v>
      </c>
      <c r="G487" s="82" t="b">
        <v>0</v>
      </c>
      <c r="H487" s="82" t="b">
        <v>0</v>
      </c>
      <c r="I487" s="82" t="b">
        <v>0</v>
      </c>
      <c r="J487" s="82" t="b">
        <v>0</v>
      </c>
      <c r="K487" s="82" t="b">
        <v>0</v>
      </c>
      <c r="L487" s="82" t="b">
        <v>0</v>
      </c>
    </row>
    <row r="488" spans="1:12" ht="15">
      <c r="A488" s="84" t="s">
        <v>951</v>
      </c>
      <c r="B488" s="103" t="s">
        <v>952</v>
      </c>
      <c r="C488" s="82">
        <v>3</v>
      </c>
      <c r="D488" s="105">
        <v>0.01787718580204967</v>
      </c>
      <c r="E488" s="105">
        <v>1.8731267636145004</v>
      </c>
      <c r="F488" s="82" t="s">
        <v>811</v>
      </c>
      <c r="G488" s="82" t="b">
        <v>0</v>
      </c>
      <c r="H488" s="82" t="b">
        <v>0</v>
      </c>
      <c r="I488" s="82" t="b">
        <v>0</v>
      </c>
      <c r="J488" s="82" t="b">
        <v>0</v>
      </c>
      <c r="K488" s="82" t="b">
        <v>0</v>
      </c>
      <c r="L488" s="82" t="b">
        <v>0</v>
      </c>
    </row>
    <row r="489" spans="1:12" ht="15">
      <c r="A489" s="84" t="s">
        <v>952</v>
      </c>
      <c r="B489" s="103" t="s">
        <v>953</v>
      </c>
      <c r="C489" s="82">
        <v>3</v>
      </c>
      <c r="D489" s="105">
        <v>0.01787718580204967</v>
      </c>
      <c r="E489" s="105">
        <v>1.8731267636145004</v>
      </c>
      <c r="F489" s="82" t="s">
        <v>811</v>
      </c>
      <c r="G489" s="82" t="b">
        <v>0</v>
      </c>
      <c r="H489" s="82" t="b">
        <v>0</v>
      </c>
      <c r="I489" s="82" t="b">
        <v>0</v>
      </c>
      <c r="J489" s="82" t="b">
        <v>0</v>
      </c>
      <c r="K489" s="82" t="b">
        <v>0</v>
      </c>
      <c r="L489" s="82" t="b">
        <v>0</v>
      </c>
    </row>
    <row r="490" spans="1:12" ht="15">
      <c r="A490" s="84" t="s">
        <v>953</v>
      </c>
      <c r="B490" s="103" t="s">
        <v>954</v>
      </c>
      <c r="C490" s="82">
        <v>3</v>
      </c>
      <c r="D490" s="105">
        <v>0.01787718580204967</v>
      </c>
      <c r="E490" s="105">
        <v>1.8731267636145004</v>
      </c>
      <c r="F490" s="82" t="s">
        <v>811</v>
      </c>
      <c r="G490" s="82" t="b">
        <v>0</v>
      </c>
      <c r="H490" s="82" t="b">
        <v>0</v>
      </c>
      <c r="I490" s="82" t="b">
        <v>0</v>
      </c>
      <c r="J490" s="82" t="b">
        <v>0</v>
      </c>
      <c r="K490" s="82" t="b">
        <v>0</v>
      </c>
      <c r="L490" s="82" t="b">
        <v>0</v>
      </c>
    </row>
    <row r="491" spans="1:12" ht="15">
      <c r="A491" s="84" t="s">
        <v>954</v>
      </c>
      <c r="B491" s="103" t="s">
        <v>955</v>
      </c>
      <c r="C491" s="82">
        <v>3</v>
      </c>
      <c r="D491" s="105">
        <v>0.01787718580204967</v>
      </c>
      <c r="E491" s="105">
        <v>1.8731267636145004</v>
      </c>
      <c r="F491" s="82" t="s">
        <v>811</v>
      </c>
      <c r="G491" s="82" t="b">
        <v>0</v>
      </c>
      <c r="H491" s="82" t="b">
        <v>0</v>
      </c>
      <c r="I491" s="82" t="b">
        <v>0</v>
      </c>
      <c r="J491" s="82" t="b">
        <v>0</v>
      </c>
      <c r="K491" s="82" t="b">
        <v>0</v>
      </c>
      <c r="L491" s="82" t="b">
        <v>0</v>
      </c>
    </row>
    <row r="492" spans="1:12" ht="15">
      <c r="A492" s="84" t="s">
        <v>956</v>
      </c>
      <c r="B492" s="103" t="s">
        <v>957</v>
      </c>
      <c r="C492" s="82">
        <v>3</v>
      </c>
      <c r="D492" s="105">
        <v>0.01787718580204967</v>
      </c>
      <c r="E492" s="105">
        <v>1.8731267636145004</v>
      </c>
      <c r="F492" s="82" t="s">
        <v>811</v>
      </c>
      <c r="G492" s="82" t="b">
        <v>0</v>
      </c>
      <c r="H492" s="82" t="b">
        <v>0</v>
      </c>
      <c r="I492" s="82" t="b">
        <v>0</v>
      </c>
      <c r="J492" s="82" t="b">
        <v>0</v>
      </c>
      <c r="K492" s="82" t="b">
        <v>0</v>
      </c>
      <c r="L492" s="82" t="b">
        <v>0</v>
      </c>
    </row>
    <row r="493" spans="1:12" ht="15">
      <c r="A493" s="84" t="s">
        <v>957</v>
      </c>
      <c r="B493" s="103" t="s">
        <v>958</v>
      </c>
      <c r="C493" s="82">
        <v>3</v>
      </c>
      <c r="D493" s="105">
        <v>0.01787718580204967</v>
      </c>
      <c r="E493" s="105">
        <v>1.8731267636145004</v>
      </c>
      <c r="F493" s="82" t="s">
        <v>811</v>
      </c>
      <c r="G493" s="82" t="b">
        <v>0</v>
      </c>
      <c r="H493" s="82" t="b">
        <v>0</v>
      </c>
      <c r="I493" s="82" t="b">
        <v>0</v>
      </c>
      <c r="J493" s="82" t="b">
        <v>0</v>
      </c>
      <c r="K493" s="82" t="b">
        <v>0</v>
      </c>
      <c r="L493" s="82" t="b">
        <v>0</v>
      </c>
    </row>
    <row r="494" spans="1:12" ht="15">
      <c r="A494" s="84" t="s">
        <v>893</v>
      </c>
      <c r="B494" s="103" t="s">
        <v>865</v>
      </c>
      <c r="C494" s="82">
        <v>3</v>
      </c>
      <c r="D494" s="105">
        <v>0.014363216981069345</v>
      </c>
      <c r="E494" s="105">
        <v>1.8731267636145004</v>
      </c>
      <c r="F494" s="82" t="s">
        <v>811</v>
      </c>
      <c r="G494" s="82" t="b">
        <v>0</v>
      </c>
      <c r="H494" s="82" t="b">
        <v>0</v>
      </c>
      <c r="I494" s="82" t="b">
        <v>0</v>
      </c>
      <c r="J494" s="82" t="b">
        <v>0</v>
      </c>
      <c r="K494" s="82" t="b">
        <v>0</v>
      </c>
      <c r="L494" s="82" t="b">
        <v>0</v>
      </c>
    </row>
    <row r="495" spans="1:12" ht="15">
      <c r="A495" s="84" t="s">
        <v>865</v>
      </c>
      <c r="B495" s="103" t="s">
        <v>894</v>
      </c>
      <c r="C495" s="82">
        <v>3</v>
      </c>
      <c r="D495" s="105">
        <v>0.014363216981069345</v>
      </c>
      <c r="E495" s="105">
        <v>1.8731267636145004</v>
      </c>
      <c r="F495" s="82" t="s">
        <v>811</v>
      </c>
      <c r="G495" s="82" t="b">
        <v>0</v>
      </c>
      <c r="H495" s="82" t="b">
        <v>0</v>
      </c>
      <c r="I495" s="82" t="b">
        <v>0</v>
      </c>
      <c r="J495" s="82" t="b">
        <v>0</v>
      </c>
      <c r="K495" s="82" t="b">
        <v>0</v>
      </c>
      <c r="L495" s="82" t="b">
        <v>0</v>
      </c>
    </row>
    <row r="496" spans="1:12" ht="15">
      <c r="A496" s="84" t="s">
        <v>844</v>
      </c>
      <c r="B496" s="103" t="s">
        <v>1020</v>
      </c>
      <c r="C496" s="82">
        <v>2</v>
      </c>
      <c r="D496" s="105">
        <v>0.009575477987379564</v>
      </c>
      <c r="E496" s="105">
        <v>1.236304666027326</v>
      </c>
      <c r="F496" s="82" t="s">
        <v>811</v>
      </c>
      <c r="G496" s="82" t="b">
        <v>0</v>
      </c>
      <c r="H496" s="82" t="b">
        <v>0</v>
      </c>
      <c r="I496" s="82" t="b">
        <v>0</v>
      </c>
      <c r="J496" s="82" t="b">
        <v>0</v>
      </c>
      <c r="K496" s="82" t="b">
        <v>0</v>
      </c>
      <c r="L496" s="82" t="b">
        <v>0</v>
      </c>
    </row>
    <row r="497" spans="1:12" ht="15">
      <c r="A497" s="84" t="s">
        <v>946</v>
      </c>
      <c r="B497" s="103" t="s">
        <v>947</v>
      </c>
      <c r="C497" s="82">
        <v>2</v>
      </c>
      <c r="D497" s="105">
        <v>0.009575477987379564</v>
      </c>
      <c r="E497" s="105">
        <v>2.0492180226701815</v>
      </c>
      <c r="F497" s="82" t="s">
        <v>811</v>
      </c>
      <c r="G497" s="82" t="b">
        <v>0</v>
      </c>
      <c r="H497" s="82" t="b">
        <v>0</v>
      </c>
      <c r="I497" s="82" t="b">
        <v>0</v>
      </c>
      <c r="J497" s="82" t="b">
        <v>0</v>
      </c>
      <c r="K497" s="82" t="b">
        <v>0</v>
      </c>
      <c r="L497" s="82" t="b">
        <v>0</v>
      </c>
    </row>
    <row r="498" spans="1:12" ht="15">
      <c r="A498" s="84" t="s">
        <v>947</v>
      </c>
      <c r="B498" s="103" t="s">
        <v>844</v>
      </c>
      <c r="C498" s="82">
        <v>2</v>
      </c>
      <c r="D498" s="105">
        <v>0.009575477987379564</v>
      </c>
      <c r="E498" s="105">
        <v>1.396005508894838</v>
      </c>
      <c r="F498" s="82" t="s">
        <v>811</v>
      </c>
      <c r="G498" s="82" t="b">
        <v>0</v>
      </c>
      <c r="H498" s="82" t="b">
        <v>0</v>
      </c>
      <c r="I498" s="82" t="b">
        <v>0</v>
      </c>
      <c r="J498" s="82" t="b">
        <v>0</v>
      </c>
      <c r="K498" s="82" t="b">
        <v>0</v>
      </c>
      <c r="L498" s="82" t="b">
        <v>0</v>
      </c>
    </row>
    <row r="499" spans="1:12" ht="15">
      <c r="A499" s="84" t="s">
        <v>885</v>
      </c>
      <c r="B499" s="103" t="s">
        <v>844</v>
      </c>
      <c r="C499" s="82">
        <v>2</v>
      </c>
      <c r="D499" s="105">
        <v>0.009575477987379564</v>
      </c>
      <c r="E499" s="105">
        <v>1.396005508894838</v>
      </c>
      <c r="F499" s="82" t="s">
        <v>811</v>
      </c>
      <c r="G499" s="82" t="b">
        <v>0</v>
      </c>
      <c r="H499" s="82" t="b">
        <v>0</v>
      </c>
      <c r="I499" s="82" t="b">
        <v>0</v>
      </c>
      <c r="J499" s="82" t="b">
        <v>0</v>
      </c>
      <c r="K499" s="82" t="b">
        <v>0</v>
      </c>
      <c r="L499" s="82" t="b">
        <v>0</v>
      </c>
    </row>
    <row r="500" spans="1:12" ht="15">
      <c r="A500" s="84" t="s">
        <v>955</v>
      </c>
      <c r="B500" s="103" t="s">
        <v>948</v>
      </c>
      <c r="C500" s="82">
        <v>2</v>
      </c>
      <c r="D500" s="105">
        <v>0.011918123868033113</v>
      </c>
      <c r="E500" s="105">
        <v>1.6970355045588192</v>
      </c>
      <c r="F500" s="82" t="s">
        <v>811</v>
      </c>
      <c r="G500" s="82" t="b">
        <v>0</v>
      </c>
      <c r="H500" s="82" t="b">
        <v>0</v>
      </c>
      <c r="I500" s="82" t="b">
        <v>0</v>
      </c>
      <c r="J500" s="82" t="b">
        <v>0</v>
      </c>
      <c r="K500" s="82" t="b">
        <v>0</v>
      </c>
      <c r="L500" s="82" t="b">
        <v>0</v>
      </c>
    </row>
    <row r="501" spans="1:12" ht="15">
      <c r="A501" s="84" t="s">
        <v>958</v>
      </c>
      <c r="B501" s="103" t="s">
        <v>1023</v>
      </c>
      <c r="C501" s="82">
        <v>2</v>
      </c>
      <c r="D501" s="105">
        <v>0.011918123868033113</v>
      </c>
      <c r="E501" s="105">
        <v>1.8731267636145004</v>
      </c>
      <c r="F501" s="82" t="s">
        <v>811</v>
      </c>
      <c r="G501" s="82" t="b">
        <v>0</v>
      </c>
      <c r="H501" s="82" t="b">
        <v>0</v>
      </c>
      <c r="I501" s="82" t="b">
        <v>0</v>
      </c>
      <c r="J501" s="82" t="b">
        <v>0</v>
      </c>
      <c r="K501" s="82" t="b">
        <v>0</v>
      </c>
      <c r="L501" s="82" t="b">
        <v>0</v>
      </c>
    </row>
    <row r="502" spans="1:12" ht="15">
      <c r="A502" s="84" t="s">
        <v>1023</v>
      </c>
      <c r="B502" s="103" t="s">
        <v>956</v>
      </c>
      <c r="C502" s="82">
        <v>2</v>
      </c>
      <c r="D502" s="105">
        <v>0.011918123868033113</v>
      </c>
      <c r="E502" s="105">
        <v>2.0492180226701815</v>
      </c>
      <c r="F502" s="82" t="s">
        <v>811</v>
      </c>
      <c r="G502" s="82" t="b">
        <v>0</v>
      </c>
      <c r="H502" s="82" t="b">
        <v>0</v>
      </c>
      <c r="I502" s="82" t="b">
        <v>0</v>
      </c>
      <c r="J502" s="82" t="b">
        <v>0</v>
      </c>
      <c r="K502" s="82" t="b">
        <v>0</v>
      </c>
      <c r="L502" s="82" t="b">
        <v>0</v>
      </c>
    </row>
    <row r="503" spans="1:12" ht="15">
      <c r="A503" s="84" t="s">
        <v>894</v>
      </c>
      <c r="B503" s="103" t="s">
        <v>844</v>
      </c>
      <c r="C503" s="82">
        <v>2</v>
      </c>
      <c r="D503" s="105">
        <v>0.011918123868033113</v>
      </c>
      <c r="E503" s="105">
        <v>1.2199142498391566</v>
      </c>
      <c r="F503" s="82" t="s">
        <v>811</v>
      </c>
      <c r="G503" s="82" t="b">
        <v>0</v>
      </c>
      <c r="H503" s="82" t="b">
        <v>0</v>
      </c>
      <c r="I503" s="82" t="b">
        <v>0</v>
      </c>
      <c r="J503" s="82" t="b">
        <v>0</v>
      </c>
      <c r="K503" s="82" t="b">
        <v>0</v>
      </c>
      <c r="L503" s="82" t="b">
        <v>0</v>
      </c>
    </row>
    <row r="504" spans="1:12" ht="15">
      <c r="A504" s="84" t="s">
        <v>928</v>
      </c>
      <c r="B504" s="103" t="s">
        <v>929</v>
      </c>
      <c r="C504" s="82">
        <v>4</v>
      </c>
      <c r="D504" s="105">
        <v>0.02620459038803897</v>
      </c>
      <c r="E504" s="105">
        <v>1.4022613824546801</v>
      </c>
      <c r="F504" s="82" t="s">
        <v>812</v>
      </c>
      <c r="G504" s="82" t="b">
        <v>0</v>
      </c>
      <c r="H504" s="82" t="b">
        <v>0</v>
      </c>
      <c r="I504" s="82" t="b">
        <v>0</v>
      </c>
      <c r="J504" s="82" t="b">
        <v>0</v>
      </c>
      <c r="K504" s="82" t="b">
        <v>0</v>
      </c>
      <c r="L504" s="82" t="b">
        <v>0</v>
      </c>
    </row>
    <row r="505" spans="1:12" ht="15">
      <c r="A505" s="84" t="s">
        <v>929</v>
      </c>
      <c r="B505" s="103" t="s">
        <v>898</v>
      </c>
      <c r="C505" s="82">
        <v>4</v>
      </c>
      <c r="D505" s="105">
        <v>0.02620459038803897</v>
      </c>
      <c r="E505" s="105">
        <v>1.3053513694466237</v>
      </c>
      <c r="F505" s="82" t="s">
        <v>812</v>
      </c>
      <c r="G505" s="82" t="b">
        <v>0</v>
      </c>
      <c r="H505" s="82" t="b">
        <v>0</v>
      </c>
      <c r="I505" s="82" t="b">
        <v>0</v>
      </c>
      <c r="J505" s="82" t="b">
        <v>0</v>
      </c>
      <c r="K505" s="82" t="b">
        <v>0</v>
      </c>
      <c r="L505" s="82" t="b">
        <v>0</v>
      </c>
    </row>
    <row r="506" spans="1:12" ht="15">
      <c r="A506" s="84" t="s">
        <v>898</v>
      </c>
      <c r="B506" s="103" t="s">
        <v>843</v>
      </c>
      <c r="C506" s="82">
        <v>4</v>
      </c>
      <c r="D506" s="105">
        <v>0.02620459038803897</v>
      </c>
      <c r="E506" s="105">
        <v>1.1292601103909425</v>
      </c>
      <c r="F506" s="82" t="s">
        <v>812</v>
      </c>
      <c r="G506" s="82" t="b">
        <v>0</v>
      </c>
      <c r="H506" s="82" t="b">
        <v>0</v>
      </c>
      <c r="I506" s="82" t="b">
        <v>0</v>
      </c>
      <c r="J506" s="82" t="b">
        <v>0</v>
      </c>
      <c r="K506" s="82" t="b">
        <v>0</v>
      </c>
      <c r="L506" s="82" t="b">
        <v>0</v>
      </c>
    </row>
    <row r="507" spans="1:12" ht="15">
      <c r="A507" s="84" t="s">
        <v>976</v>
      </c>
      <c r="B507" s="103" t="s">
        <v>977</v>
      </c>
      <c r="C507" s="82">
        <v>3</v>
      </c>
      <c r="D507" s="105">
        <v>0.02255899480517574</v>
      </c>
      <c r="E507" s="105">
        <v>1.5272001190629803</v>
      </c>
      <c r="F507" s="82" t="s">
        <v>812</v>
      </c>
      <c r="G507" s="82" t="b">
        <v>0</v>
      </c>
      <c r="H507" s="82" t="b">
        <v>0</v>
      </c>
      <c r="I507" s="82" t="b">
        <v>0</v>
      </c>
      <c r="J507" s="82" t="b">
        <v>0</v>
      </c>
      <c r="K507" s="82" t="b">
        <v>0</v>
      </c>
      <c r="L507" s="82" t="b">
        <v>0</v>
      </c>
    </row>
    <row r="508" spans="1:12" ht="15">
      <c r="A508" s="84" t="s">
        <v>897</v>
      </c>
      <c r="B508" s="103" t="s">
        <v>918</v>
      </c>
      <c r="C508" s="82">
        <v>3</v>
      </c>
      <c r="D508" s="105">
        <v>0.02255899480517574</v>
      </c>
      <c r="E508" s="105">
        <v>1.3053513694466237</v>
      </c>
      <c r="F508" s="82" t="s">
        <v>812</v>
      </c>
      <c r="G508" s="82" t="b">
        <v>0</v>
      </c>
      <c r="H508" s="82" t="b">
        <v>0</v>
      </c>
      <c r="I508" s="82" t="b">
        <v>0</v>
      </c>
      <c r="J508" s="82" t="b">
        <v>0</v>
      </c>
      <c r="K508" s="82" t="b">
        <v>0</v>
      </c>
      <c r="L508" s="82" t="b">
        <v>0</v>
      </c>
    </row>
    <row r="509" spans="1:12" ht="15">
      <c r="A509" s="84" t="s">
        <v>918</v>
      </c>
      <c r="B509" s="103" t="s">
        <v>978</v>
      </c>
      <c r="C509" s="82">
        <v>3</v>
      </c>
      <c r="D509" s="105">
        <v>0.02255899480517574</v>
      </c>
      <c r="E509" s="105">
        <v>1.5272001190629803</v>
      </c>
      <c r="F509" s="82" t="s">
        <v>812</v>
      </c>
      <c r="G509" s="82" t="b">
        <v>0</v>
      </c>
      <c r="H509" s="82" t="b">
        <v>0</v>
      </c>
      <c r="I509" s="82" t="b">
        <v>0</v>
      </c>
      <c r="J509" s="82" t="b">
        <v>0</v>
      </c>
      <c r="K509" s="82" t="b">
        <v>0</v>
      </c>
      <c r="L509" s="82" t="b">
        <v>0</v>
      </c>
    </row>
    <row r="510" spans="1:12" ht="15">
      <c r="A510" s="84" t="s">
        <v>980</v>
      </c>
      <c r="B510" s="103" t="s">
        <v>891</v>
      </c>
      <c r="C510" s="82">
        <v>3</v>
      </c>
      <c r="D510" s="105">
        <v>0.03365483793819114</v>
      </c>
      <c r="E510" s="105">
        <v>1.5272001190629803</v>
      </c>
      <c r="F510" s="82" t="s">
        <v>812</v>
      </c>
      <c r="G510" s="82" t="b">
        <v>0</v>
      </c>
      <c r="H510" s="82" t="b">
        <v>0</v>
      </c>
      <c r="I510" s="82" t="b">
        <v>0</v>
      </c>
      <c r="J510" s="82" t="b">
        <v>0</v>
      </c>
      <c r="K510" s="82" t="b">
        <v>0</v>
      </c>
      <c r="L510" s="82" t="b">
        <v>0</v>
      </c>
    </row>
    <row r="511" spans="1:12" ht="15">
      <c r="A511" s="84" t="s">
        <v>891</v>
      </c>
      <c r="B511" s="103" t="s">
        <v>981</v>
      </c>
      <c r="C511" s="82">
        <v>3</v>
      </c>
      <c r="D511" s="105">
        <v>0.03365483793819114</v>
      </c>
      <c r="E511" s="105">
        <v>1.5272001190629803</v>
      </c>
      <c r="F511" s="82" t="s">
        <v>812</v>
      </c>
      <c r="G511" s="82" t="b">
        <v>0</v>
      </c>
      <c r="H511" s="82" t="b">
        <v>0</v>
      </c>
      <c r="I511" s="82" t="b">
        <v>0</v>
      </c>
      <c r="J511" s="82" t="b">
        <v>0</v>
      </c>
      <c r="K511" s="82" t="b">
        <v>0</v>
      </c>
      <c r="L511" s="82" t="b">
        <v>0</v>
      </c>
    </row>
    <row r="512" spans="1:12" ht="15">
      <c r="A512" s="84" t="s">
        <v>1084</v>
      </c>
      <c r="B512" s="103" t="s">
        <v>1085</v>
      </c>
      <c r="C512" s="82">
        <v>2</v>
      </c>
      <c r="D512" s="105">
        <v>0.01776942690974012</v>
      </c>
      <c r="E512" s="105">
        <v>1.7032913781186614</v>
      </c>
      <c r="F512" s="82" t="s">
        <v>812</v>
      </c>
      <c r="G512" s="82" t="b">
        <v>0</v>
      </c>
      <c r="H512" s="82" t="b">
        <v>0</v>
      </c>
      <c r="I512" s="82" t="b">
        <v>0</v>
      </c>
      <c r="J512" s="82" t="b">
        <v>0</v>
      </c>
      <c r="K512" s="82" t="b">
        <v>0</v>
      </c>
      <c r="L512" s="82" t="b">
        <v>0</v>
      </c>
    </row>
    <row r="513" spans="1:12" ht="15">
      <c r="A513" s="84" t="s">
        <v>1085</v>
      </c>
      <c r="B513" s="103" t="s">
        <v>897</v>
      </c>
      <c r="C513" s="82">
        <v>2</v>
      </c>
      <c r="D513" s="105">
        <v>0.01776942690974012</v>
      </c>
      <c r="E513" s="105">
        <v>1.3053513694466237</v>
      </c>
      <c r="F513" s="82" t="s">
        <v>812</v>
      </c>
      <c r="G513" s="82" t="b">
        <v>0</v>
      </c>
      <c r="H513" s="82" t="b">
        <v>0</v>
      </c>
      <c r="I513" s="82" t="b">
        <v>0</v>
      </c>
      <c r="J513" s="82" t="b">
        <v>0</v>
      </c>
      <c r="K513" s="82" t="b">
        <v>0</v>
      </c>
      <c r="L513" s="82" t="b">
        <v>0</v>
      </c>
    </row>
    <row r="514" spans="1:12" ht="15">
      <c r="A514" s="84" t="s">
        <v>897</v>
      </c>
      <c r="B514" s="103" t="s">
        <v>1086</v>
      </c>
      <c r="C514" s="82">
        <v>2</v>
      </c>
      <c r="D514" s="105">
        <v>0.01776942690974012</v>
      </c>
      <c r="E514" s="105">
        <v>1.3053513694466237</v>
      </c>
      <c r="F514" s="82" t="s">
        <v>812</v>
      </c>
      <c r="G514" s="82" t="b">
        <v>0</v>
      </c>
      <c r="H514" s="82" t="b">
        <v>0</v>
      </c>
      <c r="I514" s="82" t="b">
        <v>0</v>
      </c>
      <c r="J514" s="82" t="b">
        <v>0</v>
      </c>
      <c r="K514" s="82" t="b">
        <v>0</v>
      </c>
      <c r="L514" s="82" t="b">
        <v>0</v>
      </c>
    </row>
    <row r="515" spans="1:12" ht="15">
      <c r="A515" s="84" t="s">
        <v>1086</v>
      </c>
      <c r="B515" s="103" t="s">
        <v>1087</v>
      </c>
      <c r="C515" s="82">
        <v>2</v>
      </c>
      <c r="D515" s="105">
        <v>0.01776942690974012</v>
      </c>
      <c r="E515" s="105">
        <v>1.7032913781186614</v>
      </c>
      <c r="F515" s="82" t="s">
        <v>812</v>
      </c>
      <c r="G515" s="82" t="b">
        <v>0</v>
      </c>
      <c r="H515" s="82" t="b">
        <v>0</v>
      </c>
      <c r="I515" s="82" t="b">
        <v>0</v>
      </c>
      <c r="J515" s="82" t="b">
        <v>0</v>
      </c>
      <c r="K515" s="82" t="b">
        <v>0</v>
      </c>
      <c r="L515" s="82" t="b">
        <v>0</v>
      </c>
    </row>
    <row r="516" spans="1:12" ht="15">
      <c r="A516" s="84" t="s">
        <v>977</v>
      </c>
      <c r="B516" s="103" t="s">
        <v>1088</v>
      </c>
      <c r="C516" s="82">
        <v>2</v>
      </c>
      <c r="D516" s="105">
        <v>0.01776942690974012</v>
      </c>
      <c r="E516" s="105">
        <v>1.52720011906298</v>
      </c>
      <c r="F516" s="82" t="s">
        <v>812</v>
      </c>
      <c r="G516" s="82" t="b">
        <v>0</v>
      </c>
      <c r="H516" s="82" t="b">
        <v>0</v>
      </c>
      <c r="I516" s="82" t="b">
        <v>0</v>
      </c>
      <c r="J516" s="82" t="b">
        <v>0</v>
      </c>
      <c r="K516" s="82" t="b">
        <v>0</v>
      </c>
      <c r="L516" s="82" t="b">
        <v>0</v>
      </c>
    </row>
    <row r="517" spans="1:12" ht="15">
      <c r="A517" s="84" t="s">
        <v>1088</v>
      </c>
      <c r="B517" s="103" t="s">
        <v>897</v>
      </c>
      <c r="C517" s="82">
        <v>2</v>
      </c>
      <c r="D517" s="105">
        <v>0.01776942690974012</v>
      </c>
      <c r="E517" s="105">
        <v>1.3053513694466237</v>
      </c>
      <c r="F517" s="82" t="s">
        <v>812</v>
      </c>
      <c r="G517" s="82" t="b">
        <v>0</v>
      </c>
      <c r="H517" s="82" t="b">
        <v>0</v>
      </c>
      <c r="I517" s="82" t="b">
        <v>0</v>
      </c>
      <c r="J517" s="82" t="b">
        <v>0</v>
      </c>
      <c r="K517" s="82" t="b">
        <v>0</v>
      </c>
      <c r="L517" s="82" t="b">
        <v>0</v>
      </c>
    </row>
    <row r="518" spans="1:12" ht="15">
      <c r="A518" s="84" t="s">
        <v>978</v>
      </c>
      <c r="B518" s="103" t="s">
        <v>1089</v>
      </c>
      <c r="C518" s="82">
        <v>2</v>
      </c>
      <c r="D518" s="105">
        <v>0.01776942690974012</v>
      </c>
      <c r="E518" s="105">
        <v>1.52720011906298</v>
      </c>
      <c r="F518" s="82" t="s">
        <v>812</v>
      </c>
      <c r="G518" s="82" t="b">
        <v>0</v>
      </c>
      <c r="H518" s="82" t="b">
        <v>0</v>
      </c>
      <c r="I518" s="82" t="b">
        <v>0</v>
      </c>
      <c r="J518" s="82" t="b">
        <v>0</v>
      </c>
      <c r="K518" s="82" t="b">
        <v>0</v>
      </c>
      <c r="L518" s="82" t="b">
        <v>0</v>
      </c>
    </row>
    <row r="519" spans="1:12" ht="15">
      <c r="A519" s="84" t="s">
        <v>844</v>
      </c>
      <c r="B519" s="103" t="s">
        <v>843</v>
      </c>
      <c r="C519" s="82">
        <v>2</v>
      </c>
      <c r="D519" s="105">
        <v>0.01776942690974012</v>
      </c>
      <c r="E519" s="105">
        <v>1.226170123398999</v>
      </c>
      <c r="F519" s="82" t="s">
        <v>812</v>
      </c>
      <c r="G519" s="82" t="b">
        <v>0</v>
      </c>
      <c r="H519" s="82" t="b">
        <v>0</v>
      </c>
      <c r="I519" s="82" t="b">
        <v>0</v>
      </c>
      <c r="J519" s="82" t="b">
        <v>0</v>
      </c>
      <c r="K519" s="82" t="b">
        <v>0</v>
      </c>
      <c r="L519" s="82" t="b">
        <v>0</v>
      </c>
    </row>
    <row r="520" spans="1:12" ht="15">
      <c r="A520" s="84" t="s">
        <v>930</v>
      </c>
      <c r="B520" s="103" t="s">
        <v>1093</v>
      </c>
      <c r="C520" s="82">
        <v>2</v>
      </c>
      <c r="D520" s="105">
        <v>0.01776942690974012</v>
      </c>
      <c r="E520" s="105">
        <v>1.7032913781186614</v>
      </c>
      <c r="F520" s="82" t="s">
        <v>812</v>
      </c>
      <c r="G520" s="82" t="b">
        <v>0</v>
      </c>
      <c r="H520" s="82" t="b">
        <v>0</v>
      </c>
      <c r="I520" s="82" t="b">
        <v>0</v>
      </c>
      <c r="J520" s="82" t="b">
        <v>0</v>
      </c>
      <c r="K520" s="82" t="b">
        <v>0</v>
      </c>
      <c r="L520" s="82" t="b">
        <v>0</v>
      </c>
    </row>
    <row r="521" spans="1:12" ht="15">
      <c r="A521" s="84" t="s">
        <v>1093</v>
      </c>
      <c r="B521" s="103" t="s">
        <v>856</v>
      </c>
      <c r="C521" s="82">
        <v>2</v>
      </c>
      <c r="D521" s="105">
        <v>0.01776942690974012</v>
      </c>
      <c r="E521" s="105">
        <v>1.52720011906298</v>
      </c>
      <c r="F521" s="82" t="s">
        <v>812</v>
      </c>
      <c r="G521" s="82" t="b">
        <v>0</v>
      </c>
      <c r="H521" s="82" t="b">
        <v>0</v>
      </c>
      <c r="I521" s="82" t="b">
        <v>0</v>
      </c>
      <c r="J521" s="82" t="b">
        <v>0</v>
      </c>
      <c r="K521" s="82" t="b">
        <v>0</v>
      </c>
      <c r="L521" s="82" t="b">
        <v>0</v>
      </c>
    </row>
    <row r="522" spans="1:12" ht="15">
      <c r="A522" s="84" t="s">
        <v>856</v>
      </c>
      <c r="B522" s="103" t="s">
        <v>1094</v>
      </c>
      <c r="C522" s="82">
        <v>2</v>
      </c>
      <c r="D522" s="105">
        <v>0.01776942690974012</v>
      </c>
      <c r="E522" s="105">
        <v>1.52720011906298</v>
      </c>
      <c r="F522" s="82" t="s">
        <v>812</v>
      </c>
      <c r="G522" s="82" t="b">
        <v>0</v>
      </c>
      <c r="H522" s="82" t="b">
        <v>0</v>
      </c>
      <c r="I522" s="82" t="b">
        <v>0</v>
      </c>
      <c r="J522" s="82" t="b">
        <v>0</v>
      </c>
      <c r="K522" s="82" t="b">
        <v>0</v>
      </c>
      <c r="L522" s="82" t="b">
        <v>0</v>
      </c>
    </row>
    <row r="523" spans="1:12" ht="15">
      <c r="A523" s="84" t="s">
        <v>1094</v>
      </c>
      <c r="B523" s="103" t="s">
        <v>1095</v>
      </c>
      <c r="C523" s="82">
        <v>2</v>
      </c>
      <c r="D523" s="105">
        <v>0.01776942690974012</v>
      </c>
      <c r="E523" s="105">
        <v>1.7032913781186614</v>
      </c>
      <c r="F523" s="82" t="s">
        <v>812</v>
      </c>
      <c r="G523" s="82" t="b">
        <v>0</v>
      </c>
      <c r="H523" s="82" t="b">
        <v>0</v>
      </c>
      <c r="I523" s="82" t="b">
        <v>0</v>
      </c>
      <c r="J523" s="82" t="b">
        <v>0</v>
      </c>
      <c r="K523" s="82" t="b">
        <v>0</v>
      </c>
      <c r="L523" s="82" t="b">
        <v>0</v>
      </c>
    </row>
    <row r="524" spans="1:12" ht="15">
      <c r="A524" s="84" t="s">
        <v>1095</v>
      </c>
      <c r="B524" s="103" t="s">
        <v>1096</v>
      </c>
      <c r="C524" s="82">
        <v>2</v>
      </c>
      <c r="D524" s="105">
        <v>0.01776942690974012</v>
      </c>
      <c r="E524" s="105">
        <v>1.7032913781186614</v>
      </c>
      <c r="F524" s="82" t="s">
        <v>812</v>
      </c>
      <c r="G524" s="82" t="b">
        <v>0</v>
      </c>
      <c r="H524" s="82" t="b">
        <v>0</v>
      </c>
      <c r="I524" s="82" t="b">
        <v>0</v>
      </c>
      <c r="J524" s="82" t="b">
        <v>0</v>
      </c>
      <c r="K524" s="82" t="b">
        <v>0</v>
      </c>
      <c r="L524" s="82" t="b">
        <v>0</v>
      </c>
    </row>
    <row r="525" spans="1:12" ht="15">
      <c r="A525" s="84" t="s">
        <v>1097</v>
      </c>
      <c r="B525" s="103" t="s">
        <v>1098</v>
      </c>
      <c r="C525" s="82">
        <v>2</v>
      </c>
      <c r="D525" s="105">
        <v>0.022436558625460762</v>
      </c>
      <c r="E525" s="105">
        <v>1.7032913781186614</v>
      </c>
      <c r="F525" s="82" t="s">
        <v>812</v>
      </c>
      <c r="G525" s="82" t="b">
        <v>0</v>
      </c>
      <c r="H525" s="82" t="b">
        <v>0</v>
      </c>
      <c r="I525" s="82" t="b">
        <v>0</v>
      </c>
      <c r="J525" s="82" t="b">
        <v>0</v>
      </c>
      <c r="K525" s="82" t="b">
        <v>0</v>
      </c>
      <c r="L525" s="82" t="b">
        <v>0</v>
      </c>
    </row>
    <row r="526" spans="1:12" ht="15">
      <c r="A526" s="84" t="s">
        <v>981</v>
      </c>
      <c r="B526" s="103" t="s">
        <v>980</v>
      </c>
      <c r="C526" s="82">
        <v>2</v>
      </c>
      <c r="D526" s="105">
        <v>0.022436558625460762</v>
      </c>
      <c r="E526" s="105">
        <v>1.351108860007299</v>
      </c>
      <c r="F526" s="82" t="s">
        <v>812</v>
      </c>
      <c r="G526" s="82" t="b">
        <v>0</v>
      </c>
      <c r="H526" s="82" t="b">
        <v>0</v>
      </c>
      <c r="I526" s="82" t="b">
        <v>0</v>
      </c>
      <c r="J526" s="82" t="b">
        <v>0</v>
      </c>
      <c r="K526" s="82" t="b">
        <v>0</v>
      </c>
      <c r="L526" s="82" t="b">
        <v>0</v>
      </c>
    </row>
    <row r="527" spans="1:12" ht="15">
      <c r="A527" s="84" t="s">
        <v>920</v>
      </c>
      <c r="B527" s="103" t="s">
        <v>852</v>
      </c>
      <c r="C527" s="82">
        <v>4</v>
      </c>
      <c r="D527" s="105">
        <v>0.02620459038803897</v>
      </c>
      <c r="E527" s="105">
        <v>1.101231386790699</v>
      </c>
      <c r="F527" s="82" t="s">
        <v>813</v>
      </c>
      <c r="G527" s="82" t="b">
        <v>0</v>
      </c>
      <c r="H527" s="82" t="b">
        <v>0</v>
      </c>
      <c r="I527" s="82" t="b">
        <v>0</v>
      </c>
      <c r="J527" s="82" t="b">
        <v>0</v>
      </c>
      <c r="K527" s="82" t="b">
        <v>0</v>
      </c>
      <c r="L527" s="82" t="b">
        <v>0</v>
      </c>
    </row>
    <row r="528" spans="1:12" ht="15">
      <c r="A528" s="84" t="s">
        <v>852</v>
      </c>
      <c r="B528" s="103" t="s">
        <v>921</v>
      </c>
      <c r="C528" s="82">
        <v>4</v>
      </c>
      <c r="D528" s="105">
        <v>0.02620459038803897</v>
      </c>
      <c r="E528" s="105">
        <v>1.101231386790699</v>
      </c>
      <c r="F528" s="82" t="s">
        <v>813</v>
      </c>
      <c r="G528" s="82" t="b">
        <v>0</v>
      </c>
      <c r="H528" s="82" t="b">
        <v>0</v>
      </c>
      <c r="I528" s="82" t="b">
        <v>0</v>
      </c>
      <c r="J528" s="82" t="b">
        <v>0</v>
      </c>
      <c r="K528" s="82" t="b">
        <v>0</v>
      </c>
      <c r="L528" s="82" t="b">
        <v>0</v>
      </c>
    </row>
    <row r="529" spans="1:12" ht="15">
      <c r="A529" s="84" t="s">
        <v>921</v>
      </c>
      <c r="B529" s="103" t="s">
        <v>922</v>
      </c>
      <c r="C529" s="82">
        <v>4</v>
      </c>
      <c r="D529" s="105">
        <v>0.02620459038803897</v>
      </c>
      <c r="E529" s="105">
        <v>1.4022613824546801</v>
      </c>
      <c r="F529" s="82" t="s">
        <v>813</v>
      </c>
      <c r="G529" s="82" t="b">
        <v>0</v>
      </c>
      <c r="H529" s="82" t="b">
        <v>0</v>
      </c>
      <c r="I529" s="82" t="b">
        <v>0</v>
      </c>
      <c r="J529" s="82" t="b">
        <v>0</v>
      </c>
      <c r="K529" s="82" t="b">
        <v>0</v>
      </c>
      <c r="L529" s="82" t="b">
        <v>0</v>
      </c>
    </row>
    <row r="530" spans="1:12" ht="15">
      <c r="A530" s="84" t="s">
        <v>922</v>
      </c>
      <c r="B530" s="103" t="s">
        <v>852</v>
      </c>
      <c r="C530" s="82">
        <v>4</v>
      </c>
      <c r="D530" s="105">
        <v>0.02620459038803897</v>
      </c>
      <c r="E530" s="105">
        <v>1.101231386790699</v>
      </c>
      <c r="F530" s="82" t="s">
        <v>813</v>
      </c>
      <c r="G530" s="82" t="b">
        <v>0</v>
      </c>
      <c r="H530" s="82" t="b">
        <v>0</v>
      </c>
      <c r="I530" s="82" t="b">
        <v>0</v>
      </c>
      <c r="J530" s="82" t="b">
        <v>0</v>
      </c>
      <c r="K530" s="82" t="b">
        <v>0</v>
      </c>
      <c r="L530" s="82" t="b">
        <v>0</v>
      </c>
    </row>
    <row r="531" spans="1:12" ht="15">
      <c r="A531" s="84" t="s">
        <v>852</v>
      </c>
      <c r="B531" s="103" t="s">
        <v>867</v>
      </c>
      <c r="C531" s="82">
        <v>4</v>
      </c>
      <c r="D531" s="105">
        <v>0.02620459038803897</v>
      </c>
      <c r="E531" s="105">
        <v>1.101231386790699</v>
      </c>
      <c r="F531" s="82" t="s">
        <v>813</v>
      </c>
      <c r="G531" s="82" t="b">
        <v>0</v>
      </c>
      <c r="H531" s="82" t="b">
        <v>0</v>
      </c>
      <c r="I531" s="82" t="b">
        <v>0</v>
      </c>
      <c r="J531" s="82" t="b">
        <v>0</v>
      </c>
      <c r="K531" s="82" t="b">
        <v>0</v>
      </c>
      <c r="L531" s="82" t="b">
        <v>0</v>
      </c>
    </row>
    <row r="532" spans="1:12" ht="15">
      <c r="A532" s="84" t="s">
        <v>924</v>
      </c>
      <c r="B532" s="103" t="s">
        <v>925</v>
      </c>
      <c r="C532" s="82">
        <v>4</v>
      </c>
      <c r="D532" s="105">
        <v>0.02620459038803897</v>
      </c>
      <c r="E532" s="105">
        <v>1.4022613824546801</v>
      </c>
      <c r="F532" s="82" t="s">
        <v>813</v>
      </c>
      <c r="G532" s="82" t="b">
        <v>0</v>
      </c>
      <c r="H532" s="82" t="b">
        <v>0</v>
      </c>
      <c r="I532" s="82" t="b">
        <v>0</v>
      </c>
      <c r="J532" s="82" t="b">
        <v>0</v>
      </c>
      <c r="K532" s="82" t="b">
        <v>0</v>
      </c>
      <c r="L532" s="82" t="b">
        <v>0</v>
      </c>
    </row>
    <row r="533" spans="1:12" ht="15">
      <c r="A533" s="84" t="s">
        <v>925</v>
      </c>
      <c r="B533" s="103" t="s">
        <v>851</v>
      </c>
      <c r="C533" s="82">
        <v>4</v>
      </c>
      <c r="D533" s="105">
        <v>0.02620459038803897</v>
      </c>
      <c r="E533" s="105">
        <v>1.0500788643433177</v>
      </c>
      <c r="F533" s="82" t="s">
        <v>813</v>
      </c>
      <c r="G533" s="82" t="b">
        <v>0</v>
      </c>
      <c r="H533" s="82" t="b">
        <v>0</v>
      </c>
      <c r="I533" s="82" t="b">
        <v>0</v>
      </c>
      <c r="J533" s="82" t="b">
        <v>0</v>
      </c>
      <c r="K533" s="82" t="b">
        <v>0</v>
      </c>
      <c r="L533" s="82" t="b">
        <v>0</v>
      </c>
    </row>
    <row r="534" spans="1:12" ht="15">
      <c r="A534" s="84" t="s">
        <v>851</v>
      </c>
      <c r="B534" s="103" t="s">
        <v>926</v>
      </c>
      <c r="C534" s="82">
        <v>4</v>
      </c>
      <c r="D534" s="105">
        <v>0.02620459038803897</v>
      </c>
      <c r="E534" s="105">
        <v>1.0500788643433177</v>
      </c>
      <c r="F534" s="82" t="s">
        <v>813</v>
      </c>
      <c r="G534" s="82" t="b">
        <v>0</v>
      </c>
      <c r="H534" s="82" t="b">
        <v>0</v>
      </c>
      <c r="I534" s="82" t="b">
        <v>0</v>
      </c>
      <c r="J534" s="82" t="b">
        <v>0</v>
      </c>
      <c r="K534" s="82" t="b">
        <v>0</v>
      </c>
      <c r="L534" s="82" t="b">
        <v>0</v>
      </c>
    </row>
    <row r="535" spans="1:12" ht="15">
      <c r="A535" s="84" t="s">
        <v>926</v>
      </c>
      <c r="B535" s="103" t="s">
        <v>927</v>
      </c>
      <c r="C535" s="82">
        <v>4</v>
      </c>
      <c r="D535" s="105">
        <v>0.02620459038803897</v>
      </c>
      <c r="E535" s="105">
        <v>1.4022613824546801</v>
      </c>
      <c r="F535" s="82" t="s">
        <v>813</v>
      </c>
      <c r="G535" s="82" t="b">
        <v>0</v>
      </c>
      <c r="H535" s="82" t="b">
        <v>0</v>
      </c>
      <c r="I535" s="82" t="b">
        <v>0</v>
      </c>
      <c r="J535" s="82" t="b">
        <v>0</v>
      </c>
      <c r="K535" s="82" t="b">
        <v>0</v>
      </c>
      <c r="L535" s="82" t="b">
        <v>0</v>
      </c>
    </row>
    <row r="536" spans="1:12" ht="15">
      <c r="A536" s="84" t="s">
        <v>927</v>
      </c>
      <c r="B536" s="103" t="s">
        <v>861</v>
      </c>
      <c r="C536" s="82">
        <v>4</v>
      </c>
      <c r="D536" s="105">
        <v>0.02620459038803897</v>
      </c>
      <c r="E536" s="105">
        <v>1.4022613824546801</v>
      </c>
      <c r="F536" s="82" t="s">
        <v>813</v>
      </c>
      <c r="G536" s="82" t="b">
        <v>0</v>
      </c>
      <c r="H536" s="82" t="b">
        <v>0</v>
      </c>
      <c r="I536" s="82" t="b">
        <v>0</v>
      </c>
      <c r="J536" s="82" t="b">
        <v>0</v>
      </c>
      <c r="K536" s="82" t="b">
        <v>0</v>
      </c>
      <c r="L536" s="82" t="b">
        <v>0</v>
      </c>
    </row>
    <row r="537" spans="1:12" ht="15">
      <c r="A537" s="84" t="s">
        <v>970</v>
      </c>
      <c r="B537" s="103" t="s">
        <v>971</v>
      </c>
      <c r="C537" s="82">
        <v>3</v>
      </c>
      <c r="D537" s="105">
        <v>0.03365483793819114</v>
      </c>
      <c r="E537" s="105">
        <v>1.5272001190629803</v>
      </c>
      <c r="F537" s="82" t="s">
        <v>813</v>
      </c>
      <c r="G537" s="82" t="b">
        <v>0</v>
      </c>
      <c r="H537" s="82" t="b">
        <v>0</v>
      </c>
      <c r="I537" s="82" t="b">
        <v>0</v>
      </c>
      <c r="J537" s="82" t="b">
        <v>0</v>
      </c>
      <c r="K537" s="82" t="b">
        <v>0</v>
      </c>
      <c r="L537" s="82" t="b">
        <v>0</v>
      </c>
    </row>
    <row r="538" spans="1:12" ht="15">
      <c r="A538" s="84" t="s">
        <v>971</v>
      </c>
      <c r="B538" s="103" t="s">
        <v>972</v>
      </c>
      <c r="C538" s="82">
        <v>3</v>
      </c>
      <c r="D538" s="105">
        <v>0.03365483793819114</v>
      </c>
      <c r="E538" s="105">
        <v>1.5272001190629803</v>
      </c>
      <c r="F538" s="82" t="s">
        <v>813</v>
      </c>
      <c r="G538" s="82" t="b">
        <v>0</v>
      </c>
      <c r="H538" s="82" t="b">
        <v>0</v>
      </c>
      <c r="I538" s="82" t="b">
        <v>0</v>
      </c>
      <c r="J538" s="82" t="b">
        <v>0</v>
      </c>
      <c r="K538" s="82" t="b">
        <v>0</v>
      </c>
      <c r="L538" s="82" t="b">
        <v>0</v>
      </c>
    </row>
    <row r="539" spans="1:12" ht="15">
      <c r="A539" s="84" t="s">
        <v>972</v>
      </c>
      <c r="B539" s="103" t="s">
        <v>973</v>
      </c>
      <c r="C539" s="82">
        <v>3</v>
      </c>
      <c r="D539" s="105">
        <v>0.03365483793819114</v>
      </c>
      <c r="E539" s="105">
        <v>1.5272001190629803</v>
      </c>
      <c r="F539" s="82" t="s">
        <v>813</v>
      </c>
      <c r="G539" s="82" t="b">
        <v>0</v>
      </c>
      <c r="H539" s="82" t="b">
        <v>0</v>
      </c>
      <c r="I539" s="82" t="b">
        <v>0</v>
      </c>
      <c r="J539" s="82" t="b">
        <v>0</v>
      </c>
      <c r="K539" s="82" t="b">
        <v>0</v>
      </c>
      <c r="L539" s="82" t="b">
        <v>0</v>
      </c>
    </row>
    <row r="540" spans="1:12" ht="15">
      <c r="A540" s="84" t="s">
        <v>1068</v>
      </c>
      <c r="B540" s="103" t="s">
        <v>1069</v>
      </c>
      <c r="C540" s="82">
        <v>2</v>
      </c>
      <c r="D540" s="105">
        <v>0.01776942690974012</v>
      </c>
      <c r="E540" s="105">
        <v>1.7032913781186614</v>
      </c>
      <c r="F540" s="82" t="s">
        <v>813</v>
      </c>
      <c r="G540" s="82" t="b">
        <v>0</v>
      </c>
      <c r="H540" s="82" t="b">
        <v>0</v>
      </c>
      <c r="I540" s="82" t="b">
        <v>0</v>
      </c>
      <c r="J540" s="82" t="b">
        <v>0</v>
      </c>
      <c r="K540" s="82" t="b">
        <v>0</v>
      </c>
      <c r="L540" s="82" t="b">
        <v>0</v>
      </c>
    </row>
    <row r="541" spans="1:12" ht="15">
      <c r="A541" s="84" t="s">
        <v>1063</v>
      </c>
      <c r="B541" s="103" t="s">
        <v>1064</v>
      </c>
      <c r="C541" s="82">
        <v>2</v>
      </c>
      <c r="D541" s="105">
        <v>0.01776942690974012</v>
      </c>
      <c r="E541" s="105">
        <v>1.7032913781186614</v>
      </c>
      <c r="F541" s="82" t="s">
        <v>813</v>
      </c>
      <c r="G541" s="82" t="b">
        <v>0</v>
      </c>
      <c r="H541" s="82" t="b">
        <v>0</v>
      </c>
      <c r="I541" s="82" t="b">
        <v>0</v>
      </c>
      <c r="J541" s="82" t="b">
        <v>0</v>
      </c>
      <c r="K541" s="82" t="b">
        <v>0</v>
      </c>
      <c r="L541" s="82" t="b">
        <v>0</v>
      </c>
    </row>
    <row r="542" spans="1:12" ht="15">
      <c r="A542" s="84" t="s">
        <v>1064</v>
      </c>
      <c r="B542" s="103" t="s">
        <v>851</v>
      </c>
      <c r="C542" s="82">
        <v>2</v>
      </c>
      <c r="D542" s="105">
        <v>0.01776942690974012</v>
      </c>
      <c r="E542" s="105">
        <v>1.0500788643433177</v>
      </c>
      <c r="F542" s="82" t="s">
        <v>813</v>
      </c>
      <c r="G542" s="82" t="b">
        <v>0</v>
      </c>
      <c r="H542" s="82" t="b">
        <v>0</v>
      </c>
      <c r="I542" s="82" t="b">
        <v>0</v>
      </c>
      <c r="J542" s="82" t="b">
        <v>0</v>
      </c>
      <c r="K542" s="82" t="b">
        <v>0</v>
      </c>
      <c r="L542" s="82" t="b">
        <v>0</v>
      </c>
    </row>
    <row r="543" spans="1:12" ht="15">
      <c r="A543" s="84" t="s">
        <v>851</v>
      </c>
      <c r="B543" s="103" t="s">
        <v>1065</v>
      </c>
      <c r="C543" s="82">
        <v>2</v>
      </c>
      <c r="D543" s="105">
        <v>0.01776942690974012</v>
      </c>
      <c r="E543" s="105">
        <v>1.0500788643433177</v>
      </c>
      <c r="F543" s="82" t="s">
        <v>813</v>
      </c>
      <c r="G543" s="82" t="b">
        <v>0</v>
      </c>
      <c r="H543" s="82" t="b">
        <v>0</v>
      </c>
      <c r="I543" s="82" t="b">
        <v>0</v>
      </c>
      <c r="J543" s="82" t="b">
        <v>0</v>
      </c>
      <c r="K543" s="82" t="b">
        <v>0</v>
      </c>
      <c r="L543" s="82" t="b">
        <v>0</v>
      </c>
    </row>
    <row r="544" spans="1:12" ht="15">
      <c r="A544" s="84" t="s">
        <v>1065</v>
      </c>
      <c r="B544" s="103" t="s">
        <v>1066</v>
      </c>
      <c r="C544" s="82">
        <v>2</v>
      </c>
      <c r="D544" s="105">
        <v>0.01776942690974012</v>
      </c>
      <c r="E544" s="105">
        <v>1.7032913781186614</v>
      </c>
      <c r="F544" s="82" t="s">
        <v>813</v>
      </c>
      <c r="G544" s="82" t="b">
        <v>0</v>
      </c>
      <c r="H544" s="82" t="b">
        <v>0</v>
      </c>
      <c r="I544" s="82" t="b">
        <v>0</v>
      </c>
      <c r="J544" s="82" t="b">
        <v>0</v>
      </c>
      <c r="K544" s="82" t="b">
        <v>1</v>
      </c>
      <c r="L544" s="82" t="b">
        <v>0</v>
      </c>
    </row>
    <row r="545" spans="1:12" ht="15">
      <c r="A545" s="84" t="s">
        <v>1066</v>
      </c>
      <c r="B545" s="103" t="s">
        <v>879</v>
      </c>
      <c r="C545" s="82">
        <v>2</v>
      </c>
      <c r="D545" s="105">
        <v>0.01776942690974012</v>
      </c>
      <c r="E545" s="105">
        <v>1.52720011906298</v>
      </c>
      <c r="F545" s="82" t="s">
        <v>813</v>
      </c>
      <c r="G545" s="82" t="b">
        <v>0</v>
      </c>
      <c r="H545" s="82" t="b">
        <v>1</v>
      </c>
      <c r="I545" s="82" t="b">
        <v>0</v>
      </c>
      <c r="J545" s="82" t="b">
        <v>0</v>
      </c>
      <c r="K545" s="82" t="b">
        <v>0</v>
      </c>
      <c r="L545" s="82" t="b">
        <v>0</v>
      </c>
    </row>
    <row r="546" spans="1:12" ht="15">
      <c r="A546" s="84" t="s">
        <v>879</v>
      </c>
      <c r="B546" s="103" t="s">
        <v>1067</v>
      </c>
      <c r="C546" s="82">
        <v>2</v>
      </c>
      <c r="D546" s="105">
        <v>0.01776942690974012</v>
      </c>
      <c r="E546" s="105">
        <v>1.7032913781186614</v>
      </c>
      <c r="F546" s="82" t="s">
        <v>813</v>
      </c>
      <c r="G546" s="82" t="b">
        <v>0</v>
      </c>
      <c r="H546" s="82" t="b">
        <v>0</v>
      </c>
      <c r="I546" s="82" t="b">
        <v>0</v>
      </c>
      <c r="J546" s="82" t="b">
        <v>0</v>
      </c>
      <c r="K546" s="82" t="b">
        <v>0</v>
      </c>
      <c r="L546" s="82" t="b">
        <v>0</v>
      </c>
    </row>
    <row r="547" spans="1:12" ht="15">
      <c r="A547" s="84" t="s">
        <v>1070</v>
      </c>
      <c r="B547" s="103" t="s">
        <v>1071</v>
      </c>
      <c r="C547" s="82">
        <v>2</v>
      </c>
      <c r="D547" s="105">
        <v>0.01776942690974012</v>
      </c>
      <c r="E547" s="105">
        <v>1.7032913781186614</v>
      </c>
      <c r="F547" s="82" t="s">
        <v>813</v>
      </c>
      <c r="G547" s="82" t="b">
        <v>0</v>
      </c>
      <c r="H547" s="82" t="b">
        <v>0</v>
      </c>
      <c r="I547" s="82" t="b">
        <v>0</v>
      </c>
      <c r="J547" s="82" t="b">
        <v>0</v>
      </c>
      <c r="K547" s="82" t="b">
        <v>0</v>
      </c>
      <c r="L547" s="82" t="b">
        <v>0</v>
      </c>
    </row>
    <row r="548" spans="1:12" ht="15">
      <c r="A548" s="84" t="s">
        <v>1071</v>
      </c>
      <c r="B548" s="103" t="s">
        <v>851</v>
      </c>
      <c r="C548" s="82">
        <v>2</v>
      </c>
      <c r="D548" s="105">
        <v>0.01776942690974012</v>
      </c>
      <c r="E548" s="105">
        <v>1.0500788643433177</v>
      </c>
      <c r="F548" s="82" t="s">
        <v>813</v>
      </c>
      <c r="G548" s="82" t="b">
        <v>0</v>
      </c>
      <c r="H548" s="82" t="b">
        <v>0</v>
      </c>
      <c r="I548" s="82" t="b">
        <v>0</v>
      </c>
      <c r="J548" s="82" t="b">
        <v>0</v>
      </c>
      <c r="K548" s="82" t="b">
        <v>0</v>
      </c>
      <c r="L548" s="82" t="b">
        <v>0</v>
      </c>
    </row>
    <row r="549" spans="1:12" ht="15">
      <c r="A549" s="84" t="s">
        <v>851</v>
      </c>
      <c r="B549" s="103" t="s">
        <v>864</v>
      </c>
      <c r="C549" s="82">
        <v>2</v>
      </c>
      <c r="D549" s="105">
        <v>0.01776942690974012</v>
      </c>
      <c r="E549" s="105">
        <v>1.0500788643433177</v>
      </c>
      <c r="F549" s="82" t="s">
        <v>813</v>
      </c>
      <c r="G549" s="82" t="b">
        <v>0</v>
      </c>
      <c r="H549" s="82" t="b">
        <v>0</v>
      </c>
      <c r="I549" s="82" t="b">
        <v>0</v>
      </c>
      <c r="J549" s="82" t="b">
        <v>0</v>
      </c>
      <c r="K549" s="82" t="b">
        <v>0</v>
      </c>
      <c r="L549" s="82" t="b">
        <v>0</v>
      </c>
    </row>
    <row r="550" spans="1:12" ht="15">
      <c r="A550" s="84" t="s">
        <v>864</v>
      </c>
      <c r="B550" s="103" t="s">
        <v>923</v>
      </c>
      <c r="C550" s="82">
        <v>2</v>
      </c>
      <c r="D550" s="105">
        <v>0.01776942690974012</v>
      </c>
      <c r="E550" s="105">
        <v>1.7032913781186614</v>
      </c>
      <c r="F550" s="82" t="s">
        <v>813</v>
      </c>
      <c r="G550" s="82" t="b">
        <v>0</v>
      </c>
      <c r="H550" s="82" t="b">
        <v>0</v>
      </c>
      <c r="I550" s="82" t="b">
        <v>0</v>
      </c>
      <c r="J550" s="82" t="b">
        <v>0</v>
      </c>
      <c r="K550" s="82" t="b">
        <v>0</v>
      </c>
      <c r="L550" s="82" t="b">
        <v>0</v>
      </c>
    </row>
    <row r="551" spans="1:12" ht="15">
      <c r="A551" s="84" t="s">
        <v>923</v>
      </c>
      <c r="B551" s="103" t="s">
        <v>1072</v>
      </c>
      <c r="C551" s="82">
        <v>2</v>
      </c>
      <c r="D551" s="105">
        <v>0.01776942690974012</v>
      </c>
      <c r="E551" s="105">
        <v>1.7032913781186614</v>
      </c>
      <c r="F551" s="82" t="s">
        <v>813</v>
      </c>
      <c r="G551" s="82" t="b">
        <v>0</v>
      </c>
      <c r="H551" s="82" t="b">
        <v>0</v>
      </c>
      <c r="I551" s="82" t="b">
        <v>0</v>
      </c>
      <c r="J551" s="82" t="b">
        <v>0</v>
      </c>
      <c r="K551" s="82" t="b">
        <v>0</v>
      </c>
      <c r="L551" s="82" t="b">
        <v>0</v>
      </c>
    </row>
    <row r="552" spans="1:12" ht="15">
      <c r="A552" s="84" t="s">
        <v>1072</v>
      </c>
      <c r="B552" s="103" t="s">
        <v>1073</v>
      </c>
      <c r="C552" s="82">
        <v>2</v>
      </c>
      <c r="D552" s="105">
        <v>0.01776942690974012</v>
      </c>
      <c r="E552" s="105">
        <v>1.7032913781186614</v>
      </c>
      <c r="F552" s="82" t="s">
        <v>813</v>
      </c>
      <c r="G552" s="82" t="b">
        <v>0</v>
      </c>
      <c r="H552" s="82" t="b">
        <v>0</v>
      </c>
      <c r="I552" s="82" t="b">
        <v>0</v>
      </c>
      <c r="J552" s="82" t="b">
        <v>0</v>
      </c>
      <c r="K552" s="82" t="b">
        <v>0</v>
      </c>
      <c r="L552" s="82" t="b">
        <v>0</v>
      </c>
    </row>
    <row r="553" spans="1:12" ht="15">
      <c r="A553" s="84" t="s">
        <v>973</v>
      </c>
      <c r="B553" s="103" t="s">
        <v>970</v>
      </c>
      <c r="C553" s="82">
        <v>2</v>
      </c>
      <c r="D553" s="105">
        <v>0.022436558625460762</v>
      </c>
      <c r="E553" s="105">
        <v>1.351108860007299</v>
      </c>
      <c r="F553" s="82" t="s">
        <v>813</v>
      </c>
      <c r="G553" s="82" t="b">
        <v>0</v>
      </c>
      <c r="H553" s="82" t="b">
        <v>0</v>
      </c>
      <c r="I553" s="82" t="b">
        <v>0</v>
      </c>
      <c r="J553" s="82" t="b">
        <v>0</v>
      </c>
      <c r="K553" s="82" t="b">
        <v>0</v>
      </c>
      <c r="L553" s="82" t="b">
        <v>0</v>
      </c>
    </row>
    <row r="554" spans="1:12" ht="15">
      <c r="A554" s="84" t="s">
        <v>844</v>
      </c>
      <c r="B554" s="103" t="s">
        <v>843</v>
      </c>
      <c r="C554" s="82">
        <v>10</v>
      </c>
      <c r="D554" s="105">
        <v>0.04320582292177341</v>
      </c>
      <c r="E554" s="105">
        <v>0.6130553756294256</v>
      </c>
      <c r="F554" s="82" t="s">
        <v>814</v>
      </c>
      <c r="G554" s="82" t="b">
        <v>0</v>
      </c>
      <c r="H554" s="82" t="b">
        <v>0</v>
      </c>
      <c r="I554" s="82" t="b">
        <v>0</v>
      </c>
      <c r="J554" s="82" t="b">
        <v>0</v>
      </c>
      <c r="K554" s="82" t="b">
        <v>0</v>
      </c>
      <c r="L554" s="82" t="b">
        <v>0</v>
      </c>
    </row>
    <row r="555" spans="1:12" ht="15">
      <c r="A555" s="84" t="s">
        <v>855</v>
      </c>
      <c r="B555" s="103" t="s">
        <v>844</v>
      </c>
      <c r="C555" s="82">
        <v>3</v>
      </c>
      <c r="D555" s="105">
        <v>0.030787158647452618</v>
      </c>
      <c r="E555" s="105">
        <v>0.9030899869919435</v>
      </c>
      <c r="F555" s="82" t="s">
        <v>814</v>
      </c>
      <c r="G555" s="82" t="b">
        <v>0</v>
      </c>
      <c r="H555" s="82" t="b">
        <v>0</v>
      </c>
      <c r="I555" s="82" t="b">
        <v>0</v>
      </c>
      <c r="J555" s="82" t="b">
        <v>0</v>
      </c>
      <c r="K555" s="82" t="b">
        <v>0</v>
      </c>
      <c r="L555" s="82" t="b">
        <v>0</v>
      </c>
    </row>
    <row r="556" spans="1:12" ht="15">
      <c r="A556" s="84" t="s">
        <v>843</v>
      </c>
      <c r="B556" s="103" t="s">
        <v>904</v>
      </c>
      <c r="C556" s="82">
        <v>3</v>
      </c>
      <c r="D556" s="105">
        <v>0.030787158647452618</v>
      </c>
      <c r="E556" s="105">
        <v>0.8519374645445623</v>
      </c>
      <c r="F556" s="82" t="s">
        <v>814</v>
      </c>
      <c r="G556" s="82" t="b">
        <v>0</v>
      </c>
      <c r="H556" s="82" t="b">
        <v>0</v>
      </c>
      <c r="I556" s="82" t="b">
        <v>0</v>
      </c>
      <c r="J556" s="82" t="b">
        <v>0</v>
      </c>
      <c r="K556" s="82" t="b">
        <v>0</v>
      </c>
      <c r="L556" s="82" t="b">
        <v>0</v>
      </c>
    </row>
    <row r="557" spans="1:12" ht="15">
      <c r="A557" s="84" t="s">
        <v>907</v>
      </c>
      <c r="B557" s="103" t="s">
        <v>844</v>
      </c>
      <c r="C557" s="82">
        <v>3</v>
      </c>
      <c r="D557" s="105">
        <v>0.030787158647452618</v>
      </c>
      <c r="E557" s="105">
        <v>0.9030899869919435</v>
      </c>
      <c r="F557" s="82" t="s">
        <v>814</v>
      </c>
      <c r="G557" s="82" t="b">
        <v>0</v>
      </c>
      <c r="H557" s="82" t="b">
        <v>0</v>
      </c>
      <c r="I557" s="82" t="b">
        <v>0</v>
      </c>
      <c r="J557" s="82" t="b">
        <v>0</v>
      </c>
      <c r="K557" s="82" t="b">
        <v>0</v>
      </c>
      <c r="L557" s="82" t="b">
        <v>0</v>
      </c>
    </row>
    <row r="558" spans="1:12" ht="15">
      <c r="A558" s="84" t="s">
        <v>843</v>
      </c>
      <c r="B558" s="103" t="s">
        <v>944</v>
      </c>
      <c r="C558" s="82">
        <v>3</v>
      </c>
      <c r="D558" s="105">
        <v>0.030787158647452618</v>
      </c>
      <c r="E558" s="105">
        <v>0.8519374645445623</v>
      </c>
      <c r="F558" s="82" t="s">
        <v>814</v>
      </c>
      <c r="G558" s="82" t="b">
        <v>0</v>
      </c>
      <c r="H558" s="82" t="b">
        <v>0</v>
      </c>
      <c r="I558" s="82" t="b">
        <v>0</v>
      </c>
      <c r="J558" s="82" t="b">
        <v>0</v>
      </c>
      <c r="K558" s="82" t="b">
        <v>0</v>
      </c>
      <c r="L558" s="82" t="b">
        <v>0</v>
      </c>
    </row>
    <row r="559" spans="1:12" ht="15">
      <c r="A559" s="84" t="s">
        <v>944</v>
      </c>
      <c r="B559" s="103" t="s">
        <v>1017</v>
      </c>
      <c r="C559" s="82">
        <v>3</v>
      </c>
      <c r="D559" s="105">
        <v>0.030787158647452618</v>
      </c>
      <c r="E559" s="105">
        <v>1.3290587192642247</v>
      </c>
      <c r="F559" s="82" t="s">
        <v>814</v>
      </c>
      <c r="G559" s="82" t="b">
        <v>0</v>
      </c>
      <c r="H559" s="82" t="b">
        <v>0</v>
      </c>
      <c r="I559" s="82" t="b">
        <v>0</v>
      </c>
      <c r="J559" s="82" t="b">
        <v>0</v>
      </c>
      <c r="K559" s="82" t="b">
        <v>0</v>
      </c>
      <c r="L559" s="82" t="b">
        <v>0</v>
      </c>
    </row>
    <row r="560" spans="1:12" ht="15">
      <c r="A560" s="84" t="s">
        <v>1017</v>
      </c>
      <c r="B560" s="103" t="s">
        <v>843</v>
      </c>
      <c r="C560" s="82">
        <v>3</v>
      </c>
      <c r="D560" s="105">
        <v>0.030787158647452618</v>
      </c>
      <c r="E560" s="105">
        <v>0.6922366216770505</v>
      </c>
      <c r="F560" s="82" t="s">
        <v>814</v>
      </c>
      <c r="G560" s="82" t="b">
        <v>0</v>
      </c>
      <c r="H560" s="82" t="b">
        <v>0</v>
      </c>
      <c r="I560" s="82" t="b">
        <v>0</v>
      </c>
      <c r="J560" s="82" t="b">
        <v>0</v>
      </c>
      <c r="K560" s="82" t="b">
        <v>0</v>
      </c>
      <c r="L560" s="82" t="b">
        <v>0</v>
      </c>
    </row>
    <row r="561" spans="1:12" ht="15">
      <c r="A561" s="84" t="s">
        <v>919</v>
      </c>
      <c r="B561" s="103" t="s">
        <v>1186</v>
      </c>
      <c r="C561" s="82">
        <v>2</v>
      </c>
      <c r="D561" s="105">
        <v>0.024526846501082385</v>
      </c>
      <c r="E561" s="105">
        <v>1.3290587192642247</v>
      </c>
      <c r="F561" s="82" t="s">
        <v>814</v>
      </c>
      <c r="G561" s="82" t="b">
        <v>0</v>
      </c>
      <c r="H561" s="82" t="b">
        <v>0</v>
      </c>
      <c r="I561" s="82" t="b">
        <v>0</v>
      </c>
      <c r="J561" s="82" t="b">
        <v>0</v>
      </c>
      <c r="K561" s="82" t="b">
        <v>0</v>
      </c>
      <c r="L561" s="82" t="b">
        <v>0</v>
      </c>
    </row>
    <row r="562" spans="1:12" ht="15">
      <c r="A562" s="84" t="s">
        <v>1186</v>
      </c>
      <c r="B562" s="103" t="s">
        <v>884</v>
      </c>
      <c r="C562" s="82">
        <v>2</v>
      </c>
      <c r="D562" s="105">
        <v>0.024526846501082385</v>
      </c>
      <c r="E562" s="105">
        <v>1.505149978319906</v>
      </c>
      <c r="F562" s="82" t="s">
        <v>814</v>
      </c>
      <c r="G562" s="82" t="b">
        <v>0</v>
      </c>
      <c r="H562" s="82" t="b">
        <v>0</v>
      </c>
      <c r="I562" s="82" t="b">
        <v>0</v>
      </c>
      <c r="J562" s="82" t="b">
        <v>0</v>
      </c>
      <c r="K562" s="82" t="b">
        <v>1</v>
      </c>
      <c r="L562" s="82" t="b">
        <v>0</v>
      </c>
    </row>
    <row r="563" spans="1:12" ht="15">
      <c r="A563" s="84" t="s">
        <v>884</v>
      </c>
      <c r="B563" s="103" t="s">
        <v>1014</v>
      </c>
      <c r="C563" s="82">
        <v>2</v>
      </c>
      <c r="D563" s="105">
        <v>0.024526846501082385</v>
      </c>
      <c r="E563" s="105">
        <v>1.505149978319906</v>
      </c>
      <c r="F563" s="82" t="s">
        <v>814</v>
      </c>
      <c r="G563" s="82" t="b">
        <v>0</v>
      </c>
      <c r="H563" s="82" t="b">
        <v>1</v>
      </c>
      <c r="I563" s="82" t="b">
        <v>0</v>
      </c>
      <c r="J563" s="82" t="b">
        <v>0</v>
      </c>
      <c r="K563" s="82" t="b">
        <v>0</v>
      </c>
      <c r="L563" s="82" t="b">
        <v>0</v>
      </c>
    </row>
    <row r="564" spans="1:12" ht="15">
      <c r="A564" s="84" t="s">
        <v>856</v>
      </c>
      <c r="B564" s="103" t="s">
        <v>1196</v>
      </c>
      <c r="C564" s="82">
        <v>2</v>
      </c>
      <c r="D564" s="105">
        <v>0.024526846501082385</v>
      </c>
      <c r="E564" s="105">
        <v>1.505149978319906</v>
      </c>
      <c r="F564" s="82" t="s">
        <v>814</v>
      </c>
      <c r="G564" s="82" t="b">
        <v>0</v>
      </c>
      <c r="H564" s="82" t="b">
        <v>0</v>
      </c>
      <c r="I564" s="82" t="b">
        <v>0</v>
      </c>
      <c r="J564" s="82" t="b">
        <v>0</v>
      </c>
      <c r="K564" s="82" t="b">
        <v>0</v>
      </c>
      <c r="L564" s="82" t="b">
        <v>0</v>
      </c>
    </row>
    <row r="565" spans="1:12" ht="15">
      <c r="A565" s="84" t="s">
        <v>1196</v>
      </c>
      <c r="B565" s="103" t="s">
        <v>1197</v>
      </c>
      <c r="C565" s="82">
        <v>2</v>
      </c>
      <c r="D565" s="105">
        <v>0.024526846501082385</v>
      </c>
      <c r="E565" s="105">
        <v>1.505149978319906</v>
      </c>
      <c r="F565" s="82" t="s">
        <v>814</v>
      </c>
      <c r="G565" s="82" t="b">
        <v>0</v>
      </c>
      <c r="H565" s="82" t="b">
        <v>0</v>
      </c>
      <c r="I565" s="82" t="b">
        <v>0</v>
      </c>
      <c r="J565" s="82" t="b">
        <v>0</v>
      </c>
      <c r="K565" s="82" t="b">
        <v>0</v>
      </c>
      <c r="L565" s="82" t="b">
        <v>0</v>
      </c>
    </row>
    <row r="566" spans="1:12" ht="15">
      <c r="A566" s="84" t="s">
        <v>843</v>
      </c>
      <c r="B566" s="103" t="s">
        <v>1195</v>
      </c>
      <c r="C566" s="82">
        <v>2</v>
      </c>
      <c r="D566" s="105">
        <v>0.024526846501082385</v>
      </c>
      <c r="E566" s="105">
        <v>0.8519374645445623</v>
      </c>
      <c r="F566" s="82" t="s">
        <v>814</v>
      </c>
      <c r="G566" s="82" t="b">
        <v>0</v>
      </c>
      <c r="H566" s="82" t="b">
        <v>0</v>
      </c>
      <c r="I566" s="82" t="b">
        <v>0</v>
      </c>
      <c r="J566" s="82" t="b">
        <v>0</v>
      </c>
      <c r="K566" s="82" t="b">
        <v>0</v>
      </c>
      <c r="L566" s="82" t="b">
        <v>0</v>
      </c>
    </row>
    <row r="567" spans="1:12" ht="15">
      <c r="A567" s="84" t="s">
        <v>853</v>
      </c>
      <c r="B567" s="103" t="s">
        <v>849</v>
      </c>
      <c r="C567" s="82">
        <v>4</v>
      </c>
      <c r="D567" s="105">
        <v>0.028916439679979544</v>
      </c>
      <c r="E567" s="105">
        <v>1.0334237554869496</v>
      </c>
      <c r="F567" s="82" t="s">
        <v>815</v>
      </c>
      <c r="G567" s="82" t="b">
        <v>0</v>
      </c>
      <c r="H567" s="82" t="b">
        <v>0</v>
      </c>
      <c r="I567" s="82" t="b">
        <v>0</v>
      </c>
      <c r="J567" s="82" t="b">
        <v>0</v>
      </c>
      <c r="K567" s="82" t="b">
        <v>0</v>
      </c>
      <c r="L567" s="82" t="b">
        <v>0</v>
      </c>
    </row>
    <row r="568" spans="1:12" ht="15">
      <c r="A568" s="84" t="s">
        <v>849</v>
      </c>
      <c r="B568" s="103" t="s">
        <v>862</v>
      </c>
      <c r="C568" s="82">
        <v>4</v>
      </c>
      <c r="D568" s="105">
        <v>0.028916439679979544</v>
      </c>
      <c r="E568" s="105">
        <v>1.0334237554869496</v>
      </c>
      <c r="F568" s="82" t="s">
        <v>815</v>
      </c>
      <c r="G568" s="82" t="b">
        <v>0</v>
      </c>
      <c r="H568" s="82" t="b">
        <v>0</v>
      </c>
      <c r="I568" s="82" t="b">
        <v>0</v>
      </c>
      <c r="J568" s="82" t="b">
        <v>0</v>
      </c>
      <c r="K568" s="82" t="b">
        <v>0</v>
      </c>
      <c r="L568" s="82" t="b">
        <v>0</v>
      </c>
    </row>
    <row r="569" spans="1:12" ht="15">
      <c r="A569" s="84" t="s">
        <v>862</v>
      </c>
      <c r="B569" s="103" t="s">
        <v>863</v>
      </c>
      <c r="C569" s="82">
        <v>4</v>
      </c>
      <c r="D569" s="105">
        <v>0.028916439679979544</v>
      </c>
      <c r="E569" s="105">
        <v>1.130333768495006</v>
      </c>
      <c r="F569" s="82" t="s">
        <v>815</v>
      </c>
      <c r="G569" s="82" t="b">
        <v>0</v>
      </c>
      <c r="H569" s="82" t="b">
        <v>0</v>
      </c>
      <c r="I569" s="82" t="b">
        <v>0</v>
      </c>
      <c r="J569" s="82" t="b">
        <v>0</v>
      </c>
      <c r="K569" s="82" t="b">
        <v>0</v>
      </c>
      <c r="L569" s="82" t="b">
        <v>0</v>
      </c>
    </row>
    <row r="570" spans="1:12" ht="15">
      <c r="A570" s="84" t="s">
        <v>844</v>
      </c>
      <c r="B570" s="103" t="s">
        <v>843</v>
      </c>
      <c r="C570" s="82">
        <v>2</v>
      </c>
      <c r="D570" s="105">
        <v>0.023580340920716474</v>
      </c>
      <c r="E570" s="105">
        <v>1.255272505103306</v>
      </c>
      <c r="F570" s="82" t="s">
        <v>815</v>
      </c>
      <c r="G570" s="82" t="b">
        <v>0</v>
      </c>
      <c r="H570" s="82" t="b">
        <v>0</v>
      </c>
      <c r="I570" s="82" t="b">
        <v>0</v>
      </c>
      <c r="J570" s="82" t="b">
        <v>0</v>
      </c>
      <c r="K570" s="82" t="b">
        <v>0</v>
      </c>
      <c r="L570" s="82" t="b">
        <v>0</v>
      </c>
    </row>
    <row r="571" spans="1:12" ht="15">
      <c r="A571" s="84" t="s">
        <v>930</v>
      </c>
      <c r="B571" s="103" t="s">
        <v>1169</v>
      </c>
      <c r="C571" s="82">
        <v>2</v>
      </c>
      <c r="D571" s="105">
        <v>0.023580340920716474</v>
      </c>
      <c r="E571" s="105">
        <v>1.4313637641589874</v>
      </c>
      <c r="F571" s="82" t="s">
        <v>815</v>
      </c>
      <c r="G571" s="82" t="b">
        <v>0</v>
      </c>
      <c r="H571" s="82" t="b">
        <v>0</v>
      </c>
      <c r="I571" s="82" t="b">
        <v>0</v>
      </c>
      <c r="J571" s="82" t="b">
        <v>0</v>
      </c>
      <c r="K571" s="82" t="b">
        <v>0</v>
      </c>
      <c r="L571" s="82" t="b">
        <v>0</v>
      </c>
    </row>
    <row r="572" spans="1:12" ht="15">
      <c r="A572" s="84" t="s">
        <v>1169</v>
      </c>
      <c r="B572" s="103" t="s">
        <v>1170</v>
      </c>
      <c r="C572" s="82">
        <v>2</v>
      </c>
      <c r="D572" s="105">
        <v>0.023580340920716474</v>
      </c>
      <c r="E572" s="105">
        <v>1.4313637641589874</v>
      </c>
      <c r="F572" s="82" t="s">
        <v>815</v>
      </c>
      <c r="G572" s="82" t="b">
        <v>0</v>
      </c>
      <c r="H572" s="82" t="b">
        <v>0</v>
      </c>
      <c r="I572" s="82" t="b">
        <v>0</v>
      </c>
      <c r="J572" s="82" t="b">
        <v>0</v>
      </c>
      <c r="K572" s="82" t="b">
        <v>0</v>
      </c>
      <c r="L572" s="82" t="b">
        <v>0</v>
      </c>
    </row>
    <row r="573" spans="1:12" ht="15">
      <c r="A573" s="84" t="s">
        <v>1171</v>
      </c>
      <c r="B573" s="103" t="s">
        <v>1172</v>
      </c>
      <c r="C573" s="82">
        <v>2</v>
      </c>
      <c r="D573" s="105">
        <v>0.023580340920716474</v>
      </c>
      <c r="E573" s="105">
        <v>1.4313637641589874</v>
      </c>
      <c r="F573" s="82" t="s">
        <v>815</v>
      </c>
      <c r="G573" s="82" t="b">
        <v>0</v>
      </c>
      <c r="H573" s="82" t="b">
        <v>0</v>
      </c>
      <c r="I573" s="82" t="b">
        <v>0</v>
      </c>
      <c r="J573" s="82" t="b">
        <v>0</v>
      </c>
      <c r="K573" s="82" t="b">
        <v>0</v>
      </c>
      <c r="L573" s="82" t="b">
        <v>0</v>
      </c>
    </row>
    <row r="574" spans="1:12" ht="15">
      <c r="A574" s="84" t="s">
        <v>1005</v>
      </c>
      <c r="B574" s="103" t="s">
        <v>1006</v>
      </c>
      <c r="C574" s="82">
        <v>2</v>
      </c>
      <c r="D574" s="105">
        <v>0.023580340920716474</v>
      </c>
      <c r="E574" s="105">
        <v>1.4313637641589874</v>
      </c>
      <c r="F574" s="82" t="s">
        <v>815</v>
      </c>
      <c r="G574" s="82" t="b">
        <v>0</v>
      </c>
      <c r="H574" s="82" t="b">
        <v>0</v>
      </c>
      <c r="I574" s="82" t="b">
        <v>0</v>
      </c>
      <c r="J574" s="82" t="b">
        <v>0</v>
      </c>
      <c r="K574" s="82" t="b">
        <v>0</v>
      </c>
      <c r="L574" s="82" t="b">
        <v>0</v>
      </c>
    </row>
    <row r="575" spans="1:12" ht="15">
      <c r="A575" s="84" t="s">
        <v>1006</v>
      </c>
      <c r="B575" s="103" t="s">
        <v>1007</v>
      </c>
      <c r="C575" s="82">
        <v>2</v>
      </c>
      <c r="D575" s="105">
        <v>0.023580340920716474</v>
      </c>
      <c r="E575" s="105">
        <v>1.4313637641589874</v>
      </c>
      <c r="F575" s="82" t="s">
        <v>815</v>
      </c>
      <c r="G575" s="82" t="b">
        <v>0</v>
      </c>
      <c r="H575" s="82" t="b">
        <v>0</v>
      </c>
      <c r="I575" s="82" t="b">
        <v>0</v>
      </c>
      <c r="J575" s="82" t="b">
        <v>0</v>
      </c>
      <c r="K575" s="82" t="b">
        <v>0</v>
      </c>
      <c r="L575" s="82" t="b">
        <v>0</v>
      </c>
    </row>
    <row r="576" spans="1:12" ht="15">
      <c r="A576" s="84" t="s">
        <v>1007</v>
      </c>
      <c r="B576" s="103" t="s">
        <v>1008</v>
      </c>
      <c r="C576" s="82">
        <v>2</v>
      </c>
      <c r="D576" s="105">
        <v>0.023580340920716474</v>
      </c>
      <c r="E576" s="105">
        <v>1.4313637641589874</v>
      </c>
      <c r="F576" s="82" t="s">
        <v>815</v>
      </c>
      <c r="G576" s="82" t="b">
        <v>0</v>
      </c>
      <c r="H576" s="82" t="b">
        <v>0</v>
      </c>
      <c r="I576" s="82" t="b">
        <v>0</v>
      </c>
      <c r="J576" s="82" t="b">
        <v>0</v>
      </c>
      <c r="K576" s="82" t="b">
        <v>0</v>
      </c>
      <c r="L576" s="82" t="b">
        <v>0</v>
      </c>
    </row>
    <row r="577" spans="1:12" ht="15">
      <c r="A577" s="84" t="s">
        <v>1008</v>
      </c>
      <c r="B577" s="103" t="s">
        <v>1009</v>
      </c>
      <c r="C577" s="82">
        <v>2</v>
      </c>
      <c r="D577" s="105">
        <v>0.023580340920716474</v>
      </c>
      <c r="E577" s="105">
        <v>1.4313637641589874</v>
      </c>
      <c r="F577" s="82" t="s">
        <v>815</v>
      </c>
      <c r="G577" s="82" t="b">
        <v>0</v>
      </c>
      <c r="H577" s="82" t="b">
        <v>0</v>
      </c>
      <c r="I577" s="82" t="b">
        <v>0</v>
      </c>
      <c r="J577" s="82" t="b">
        <v>0</v>
      </c>
      <c r="K577" s="82" t="b">
        <v>0</v>
      </c>
      <c r="L577" s="82" t="b">
        <v>0</v>
      </c>
    </row>
    <row r="578" spans="1:12" ht="15">
      <c r="A578" s="84" t="s">
        <v>844</v>
      </c>
      <c r="B578" s="103" t="s">
        <v>843</v>
      </c>
      <c r="C578" s="82">
        <v>4</v>
      </c>
      <c r="D578" s="105">
        <v>0.03707910189725296</v>
      </c>
      <c r="E578" s="105">
        <v>1.0334237554869496</v>
      </c>
      <c r="F578" s="82" t="s">
        <v>816</v>
      </c>
      <c r="G578" s="82" t="b">
        <v>0</v>
      </c>
      <c r="H578" s="82" t="b">
        <v>0</v>
      </c>
      <c r="I578" s="82" t="b">
        <v>0</v>
      </c>
      <c r="J578" s="82" t="b">
        <v>0</v>
      </c>
      <c r="K578" s="82" t="b">
        <v>0</v>
      </c>
      <c r="L578" s="82" t="b">
        <v>0</v>
      </c>
    </row>
    <row r="579" spans="1:12" ht="15">
      <c r="A579" s="84" t="s">
        <v>843</v>
      </c>
      <c r="B579" s="103" t="s">
        <v>983</v>
      </c>
      <c r="C579" s="82">
        <v>3</v>
      </c>
      <c r="D579" s="105">
        <v>0.03294379505067807</v>
      </c>
      <c r="E579" s="105">
        <v>1.0334237554869496</v>
      </c>
      <c r="F579" s="82" t="s">
        <v>816</v>
      </c>
      <c r="G579" s="82" t="b">
        <v>0</v>
      </c>
      <c r="H579" s="82" t="b">
        <v>0</v>
      </c>
      <c r="I579" s="82" t="b">
        <v>0</v>
      </c>
      <c r="J579" s="82" t="b">
        <v>0</v>
      </c>
      <c r="K579" s="82" t="b">
        <v>0</v>
      </c>
      <c r="L579" s="82" t="b">
        <v>0</v>
      </c>
    </row>
    <row r="580" spans="1:12" ht="15">
      <c r="A580" s="84" t="s">
        <v>983</v>
      </c>
      <c r="B580" s="103" t="s">
        <v>984</v>
      </c>
      <c r="C580" s="82">
        <v>3</v>
      </c>
      <c r="D580" s="105">
        <v>0.03294379505067807</v>
      </c>
      <c r="E580" s="105">
        <v>1.255272505103306</v>
      </c>
      <c r="F580" s="82" t="s">
        <v>816</v>
      </c>
      <c r="G580" s="82" t="b">
        <v>0</v>
      </c>
      <c r="H580" s="82" t="b">
        <v>0</v>
      </c>
      <c r="I580" s="82" t="b">
        <v>0</v>
      </c>
      <c r="J580" s="82" t="b">
        <v>0</v>
      </c>
      <c r="K580" s="82" t="b">
        <v>0</v>
      </c>
      <c r="L580" s="82" t="b">
        <v>0</v>
      </c>
    </row>
    <row r="581" spans="1:12" ht="15">
      <c r="A581" s="84" t="s">
        <v>985</v>
      </c>
      <c r="B581" s="103" t="s">
        <v>986</v>
      </c>
      <c r="C581" s="82">
        <v>3</v>
      </c>
      <c r="D581" s="105">
        <v>0.03294379505067807</v>
      </c>
      <c r="E581" s="105">
        <v>1.255272505103306</v>
      </c>
      <c r="F581" s="82" t="s">
        <v>816</v>
      </c>
      <c r="G581" s="82" t="b">
        <v>0</v>
      </c>
      <c r="H581" s="82" t="b">
        <v>1</v>
      </c>
      <c r="I581" s="82" t="b">
        <v>0</v>
      </c>
      <c r="J581" s="82" t="b">
        <v>0</v>
      </c>
      <c r="K581" s="82" t="b">
        <v>0</v>
      </c>
      <c r="L581" s="82" t="b">
        <v>0</v>
      </c>
    </row>
    <row r="582" spans="1:12" ht="15">
      <c r="A582" s="84" t="s">
        <v>1113</v>
      </c>
      <c r="B582" s="103" t="s">
        <v>1114</v>
      </c>
      <c r="C582" s="82">
        <v>2</v>
      </c>
      <c r="D582" s="105">
        <v>0.04781843274369739</v>
      </c>
      <c r="E582" s="105">
        <v>1.021189299069938</v>
      </c>
      <c r="F582" s="82" t="s">
        <v>817</v>
      </c>
      <c r="G582" s="82" t="b">
        <v>1</v>
      </c>
      <c r="H582" s="82" t="b">
        <v>0</v>
      </c>
      <c r="I582" s="82" t="b">
        <v>0</v>
      </c>
      <c r="J582" s="82" t="b">
        <v>0</v>
      </c>
      <c r="K582" s="82" t="b">
        <v>0</v>
      </c>
      <c r="L582" s="82" t="b">
        <v>0</v>
      </c>
    </row>
    <row r="583" spans="1:12" ht="15">
      <c r="A583" s="84" t="s">
        <v>844</v>
      </c>
      <c r="B583" s="103" t="s">
        <v>843</v>
      </c>
      <c r="C583" s="82">
        <v>2</v>
      </c>
      <c r="D583" s="105">
        <v>0.057339046793139274</v>
      </c>
      <c r="E583" s="105">
        <v>0.8129133566428556</v>
      </c>
      <c r="F583" s="82" t="s">
        <v>818</v>
      </c>
      <c r="G583" s="82" t="b">
        <v>0</v>
      </c>
      <c r="H583" s="82" t="b">
        <v>0</v>
      </c>
      <c r="I583" s="82" t="b">
        <v>0</v>
      </c>
      <c r="J583" s="82" t="b">
        <v>0</v>
      </c>
      <c r="K583" s="82" t="b">
        <v>0</v>
      </c>
      <c r="L583" s="82" t="b">
        <v>0</v>
      </c>
    </row>
    <row r="584" spans="1:12" ht="15">
      <c r="A584" s="84" t="s">
        <v>843</v>
      </c>
      <c r="B584" s="103" t="s">
        <v>847</v>
      </c>
      <c r="C584" s="82">
        <v>2</v>
      </c>
      <c r="D584" s="105">
        <v>0.057339046793139274</v>
      </c>
      <c r="E584" s="105">
        <v>0.8129133566428556</v>
      </c>
      <c r="F584" s="82" t="s">
        <v>818</v>
      </c>
      <c r="G584" s="82" t="b">
        <v>0</v>
      </c>
      <c r="H584" s="82" t="b">
        <v>0</v>
      </c>
      <c r="I584" s="82" t="b">
        <v>0</v>
      </c>
      <c r="J584" s="82" t="b">
        <v>0</v>
      </c>
      <c r="K584" s="82" t="b">
        <v>0</v>
      </c>
      <c r="L584"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DD16BBE-A384-421F-BE6B-5CDC83A343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2020-09-11T10:26:09Z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